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umesh/Documents/Financial Models/"/>
    </mc:Choice>
  </mc:AlternateContent>
  <xr:revisionPtr revIDLastSave="0" documentId="13_ncr:1_{2E81388D-0867-E14D-9BCB-C68C3E8C99F9}" xr6:coauthVersionLast="47" xr6:coauthVersionMax="47" xr10:uidLastSave="{00000000-0000-0000-0000-000000000000}"/>
  <bookViews>
    <workbookView xWindow="4500" yWindow="500" windowWidth="29400" windowHeight="16960" activeTab="1" xr2:uid="{D1A6E254-AB60-7545-AB08-683AEB9C41EE}"/>
  </bookViews>
  <sheets>
    <sheet name="User Manual" sheetId="7" r:id="rId1"/>
    <sheet name="Inputs" sheetId="2" r:id="rId2"/>
    <sheet name="Data Visual" sheetId="5" r:id="rId3"/>
    <sheet name="Sheet1" sheetId="8" r:id="rId4"/>
    <sheet name="Annual - BS,PL,CFS" sheetId="6" r:id="rId5"/>
    <sheet name="Monthly - BS,PL,CFS" sheetId="1" r:id="rId6"/>
    <sheet name="Debt Calculations" sheetId="3" r:id="rId7"/>
    <sheet name="Depreciation Schedule" sheetId="4" r:id="rId8"/>
    <sheet name="Sheet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7" i="5" l="1"/>
  <c r="B186" i="5"/>
  <c r="B185" i="5"/>
  <c r="L128" i="5"/>
  <c r="K128" i="5"/>
  <c r="J128" i="5"/>
  <c r="I128" i="5"/>
  <c r="H128" i="5"/>
  <c r="G128" i="5"/>
  <c r="F128" i="5"/>
  <c r="E128" i="5"/>
  <c r="D128" i="5"/>
  <c r="C128" i="5"/>
  <c r="B128" i="5"/>
  <c r="B110" i="5"/>
  <c r="B109" i="5"/>
  <c r="D184" i="5"/>
  <c r="E184" i="5" s="1"/>
  <c r="F184" i="5" s="1"/>
  <c r="G184" i="5" s="1"/>
  <c r="H184" i="5" s="1"/>
  <c r="I184" i="5" s="1"/>
  <c r="J184" i="5" s="1"/>
  <c r="K184" i="5" s="1"/>
  <c r="L184" i="5" s="1"/>
  <c r="D163" i="5"/>
  <c r="E163" i="5" s="1"/>
  <c r="F163" i="5" s="1"/>
  <c r="G163" i="5" s="1"/>
  <c r="H163" i="5" s="1"/>
  <c r="I163" i="5" s="1"/>
  <c r="J163" i="5" s="1"/>
  <c r="K163" i="5" s="1"/>
  <c r="L163" i="5" s="1"/>
  <c r="D143" i="5"/>
  <c r="E143" i="5" s="1"/>
  <c r="F143" i="5" s="1"/>
  <c r="G143" i="5" s="1"/>
  <c r="H143" i="5" s="1"/>
  <c r="I143" i="5" s="1"/>
  <c r="J143" i="5" s="1"/>
  <c r="K143" i="5" s="1"/>
  <c r="L143" i="5" s="1"/>
  <c r="D125" i="5"/>
  <c r="E125" i="5" s="1"/>
  <c r="F125" i="5" s="1"/>
  <c r="G125" i="5" s="1"/>
  <c r="H125" i="5" s="1"/>
  <c r="I125" i="5" s="1"/>
  <c r="J125" i="5" s="1"/>
  <c r="K125" i="5" s="1"/>
  <c r="L125" i="5" s="1"/>
  <c r="D108" i="5"/>
  <c r="E108" i="5" s="1"/>
  <c r="F108" i="5" s="1"/>
  <c r="G108" i="5" s="1"/>
  <c r="H108" i="5" s="1"/>
  <c r="I108" i="5" s="1"/>
  <c r="J108" i="5" s="1"/>
  <c r="K108" i="5" s="1"/>
  <c r="L108" i="5" s="1"/>
  <c r="A25" i="7"/>
  <c r="A24" i="7"/>
  <c r="A23" i="7"/>
  <c r="A22" i="7"/>
  <c r="A21" i="7"/>
  <c r="A20" i="7"/>
  <c r="A19" i="7"/>
  <c r="A15" i="7"/>
  <c r="A14" i="7"/>
  <c r="A13" i="7"/>
  <c r="A8" i="7"/>
  <c r="A7" i="7"/>
  <c r="A1" i="6" l="1"/>
  <c r="A1" i="1" s="1"/>
  <c r="A1" i="3" s="1"/>
  <c r="A1" i="4" s="1"/>
  <c r="B50" i="5"/>
  <c r="B49" i="5"/>
  <c r="B27" i="5"/>
  <c r="B26" i="5"/>
  <c r="B6" i="5"/>
  <c r="B5" i="5"/>
  <c r="M65" i="6"/>
  <c r="L65" i="6"/>
  <c r="K65" i="6"/>
  <c r="J65" i="6"/>
  <c r="I65" i="6"/>
  <c r="H65" i="6"/>
  <c r="G65" i="6"/>
  <c r="F65" i="6"/>
  <c r="E65" i="6"/>
  <c r="D61" i="6"/>
  <c r="D62" i="6" s="1"/>
  <c r="M34" i="6"/>
  <c r="L34" i="6"/>
  <c r="K34" i="6"/>
  <c r="J34" i="6"/>
  <c r="I34" i="6"/>
  <c r="H34" i="6"/>
  <c r="G34" i="6"/>
  <c r="F34" i="6"/>
  <c r="E34" i="6"/>
  <c r="D34" i="6"/>
  <c r="D5" i="6"/>
  <c r="E5" i="6" s="1"/>
  <c r="F5" i="6" s="1"/>
  <c r="G5" i="6" s="1"/>
  <c r="H5" i="6" s="1"/>
  <c r="I5" i="6" s="1"/>
  <c r="J5" i="6" s="1"/>
  <c r="K5" i="6" s="1"/>
  <c r="L5" i="6" s="1"/>
  <c r="M5" i="6" s="1"/>
  <c r="AM5" i="3"/>
  <c r="AY5" i="3" s="1"/>
  <c r="BK5" i="3" s="1"/>
  <c r="BW5" i="3" s="1"/>
  <c r="CI5" i="3" s="1"/>
  <c r="CU5" i="3" s="1"/>
  <c r="DG5" i="3" s="1"/>
  <c r="DS5" i="3" s="1"/>
  <c r="AL5" i="3"/>
  <c r="AX5" i="3" s="1"/>
  <c r="BJ5" i="3" s="1"/>
  <c r="BV5" i="3" s="1"/>
  <c r="CH5" i="3" s="1"/>
  <c r="CT5" i="3" s="1"/>
  <c r="DF5" i="3" s="1"/>
  <c r="DR5" i="3" s="1"/>
  <c r="AK5" i="3"/>
  <c r="AW5" i="3" s="1"/>
  <c r="BI5" i="3" s="1"/>
  <c r="BU5" i="3" s="1"/>
  <c r="CG5" i="3" s="1"/>
  <c r="CS5" i="3" s="1"/>
  <c r="DE5" i="3" s="1"/>
  <c r="DQ5" i="3" s="1"/>
  <c r="AJ5" i="3"/>
  <c r="AV5" i="3" s="1"/>
  <c r="BH5" i="3" s="1"/>
  <c r="BT5" i="3" s="1"/>
  <c r="CF5" i="3" s="1"/>
  <c r="CR5" i="3" s="1"/>
  <c r="DD5" i="3" s="1"/>
  <c r="DP5" i="3" s="1"/>
  <c r="AE5" i="3"/>
  <c r="AQ5" i="3" s="1"/>
  <c r="BC5" i="3" s="1"/>
  <c r="BO5" i="3" s="1"/>
  <c r="CA5" i="3" s="1"/>
  <c r="CM5" i="3" s="1"/>
  <c r="CY5" i="3" s="1"/>
  <c r="DK5" i="3" s="1"/>
  <c r="AD5" i="3"/>
  <c r="AP5" i="3" s="1"/>
  <c r="BB5" i="3" s="1"/>
  <c r="BN5" i="3" s="1"/>
  <c r="BZ5" i="3" s="1"/>
  <c r="CL5" i="3" s="1"/>
  <c r="CX5" i="3" s="1"/>
  <c r="DJ5" i="3" s="1"/>
  <c r="AC5" i="3"/>
  <c r="AO5" i="3" s="1"/>
  <c r="BA5" i="3" s="1"/>
  <c r="BM5" i="3" s="1"/>
  <c r="BY5" i="3" s="1"/>
  <c r="CK5" i="3" s="1"/>
  <c r="CW5" i="3" s="1"/>
  <c r="DI5" i="3" s="1"/>
  <c r="AB5" i="3"/>
  <c r="AN5" i="3" s="1"/>
  <c r="AZ5" i="3" s="1"/>
  <c r="BL5" i="3" s="1"/>
  <c r="BX5" i="3" s="1"/>
  <c r="CJ5" i="3" s="1"/>
  <c r="CV5" i="3" s="1"/>
  <c r="DH5" i="3" s="1"/>
  <c r="AA5" i="3"/>
  <c r="Z5" i="3"/>
  <c r="Y5" i="3"/>
  <c r="X5" i="3"/>
  <c r="W5" i="3"/>
  <c r="AI5" i="3" s="1"/>
  <c r="AU5" i="3" s="1"/>
  <c r="BG5" i="3" s="1"/>
  <c r="BS5" i="3" s="1"/>
  <c r="CE5" i="3" s="1"/>
  <c r="CQ5" i="3" s="1"/>
  <c r="DC5" i="3" s="1"/>
  <c r="DO5" i="3" s="1"/>
  <c r="V5" i="3"/>
  <c r="AH5" i="3" s="1"/>
  <c r="AT5" i="3" s="1"/>
  <c r="BF5" i="3" s="1"/>
  <c r="BR5" i="3" s="1"/>
  <c r="CD5" i="3" s="1"/>
  <c r="CP5" i="3" s="1"/>
  <c r="DB5" i="3" s="1"/>
  <c r="DN5" i="3" s="1"/>
  <c r="U5" i="3"/>
  <c r="AG5" i="3" s="1"/>
  <c r="AS5" i="3" s="1"/>
  <c r="BE5" i="3" s="1"/>
  <c r="BQ5" i="3" s="1"/>
  <c r="CC5" i="3" s="1"/>
  <c r="CO5" i="3" s="1"/>
  <c r="DA5" i="3" s="1"/>
  <c r="DM5" i="3" s="1"/>
  <c r="T5" i="3"/>
  <c r="AF5" i="3" s="1"/>
  <c r="AR5" i="3" s="1"/>
  <c r="BD5" i="3" s="1"/>
  <c r="BP5" i="3" s="1"/>
  <c r="CB5" i="3" s="1"/>
  <c r="CN5" i="3" s="1"/>
  <c r="CZ5" i="3" s="1"/>
  <c r="DL5" i="3" s="1"/>
  <c r="S5" i="3"/>
  <c r="R5" i="3"/>
  <c r="Q5" i="3"/>
  <c r="P5" i="3"/>
  <c r="D44" i="2"/>
  <c r="C44" i="2"/>
  <c r="D4" i="5"/>
  <c r="C26" i="2"/>
  <c r="D43" i="3"/>
  <c r="D48" i="5" l="1"/>
  <c r="E48" i="5" s="1"/>
  <c r="F48" i="5" s="1"/>
  <c r="G48" i="5" s="1"/>
  <c r="H48" i="5" s="1"/>
  <c r="I48" i="5" s="1"/>
  <c r="J48" i="5" s="1"/>
  <c r="K48" i="5" s="1"/>
  <c r="L48" i="5" s="1"/>
  <c r="D78" i="5"/>
  <c r="E78" i="5" s="1"/>
  <c r="F78" i="5" s="1"/>
  <c r="G78" i="5" s="1"/>
  <c r="H78" i="5" s="1"/>
  <c r="I78" i="5" s="1"/>
  <c r="J78" i="5" s="1"/>
  <c r="K78" i="5" s="1"/>
  <c r="L78" i="5" s="1"/>
  <c r="D25" i="5"/>
  <c r="E25" i="5" s="1"/>
  <c r="F25" i="5" s="1"/>
  <c r="G25" i="5" s="1"/>
  <c r="H25" i="5" s="1"/>
  <c r="I25" i="5" s="1"/>
  <c r="J25" i="5" s="1"/>
  <c r="K25" i="5" s="1"/>
  <c r="L25" i="5" s="1"/>
  <c r="E4" i="5"/>
  <c r="D20" i="6"/>
  <c r="E20" i="6" s="1"/>
  <c r="F20" i="6" s="1"/>
  <c r="G20" i="6" s="1"/>
  <c r="H20" i="6" s="1"/>
  <c r="I20" i="6" s="1"/>
  <c r="J20" i="6" s="1"/>
  <c r="K20" i="6" s="1"/>
  <c r="L20" i="6" s="1"/>
  <c r="M20" i="6" s="1"/>
  <c r="C72" i="2"/>
  <c r="C69" i="2"/>
  <c r="C66" i="2"/>
  <c r="C39" i="1"/>
  <c r="C39" i="6" s="1"/>
  <c r="C38" i="1"/>
  <c r="C38" i="6" s="1"/>
  <c r="C36" i="1"/>
  <c r="C36" i="6" s="1"/>
  <c r="C35" i="1"/>
  <c r="C35" i="6" s="1"/>
  <c r="C34" i="1"/>
  <c r="C34" i="6" s="1"/>
  <c r="C33" i="1"/>
  <c r="C33" i="6" s="1"/>
  <c r="C29" i="1"/>
  <c r="C29" i="6" s="1"/>
  <c r="C28" i="1"/>
  <c r="C28" i="6" s="1"/>
  <c r="C27" i="1"/>
  <c r="C27" i="6" s="1"/>
  <c r="C26" i="1"/>
  <c r="C26" i="6" s="1"/>
  <c r="C25" i="1"/>
  <c r="C25" i="6" s="1"/>
  <c r="C24" i="1"/>
  <c r="C24" i="6" s="1"/>
  <c r="D71" i="6" s="1"/>
  <c r="C15" i="1"/>
  <c r="C15" i="6" s="1"/>
  <c r="C13" i="1"/>
  <c r="C13" i="6" s="1"/>
  <c r="C12" i="1"/>
  <c r="C12" i="6" s="1"/>
  <c r="C10" i="1"/>
  <c r="C10" i="6" s="1"/>
  <c r="C8" i="1"/>
  <c r="C8" i="6" s="1"/>
  <c r="C7" i="1"/>
  <c r="C7" i="6" s="1"/>
  <c r="C36" i="2"/>
  <c r="C7" i="2"/>
  <c r="C9" i="2" s="1"/>
  <c r="C12" i="2" s="1"/>
  <c r="C14" i="2" s="1"/>
  <c r="DS46"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F4" i="5" l="1"/>
  <c r="C9" i="6"/>
  <c r="C11" i="6" s="1"/>
  <c r="C30" i="6"/>
  <c r="C44" i="6"/>
  <c r="C40" i="6"/>
  <c r="C37" i="2"/>
  <c r="D71" i="1"/>
  <c r="C37" i="3"/>
  <c r="D38" i="1"/>
  <c r="E38" i="1" s="1"/>
  <c r="F38" i="1" s="1"/>
  <c r="G38" i="1" s="1"/>
  <c r="H38" i="1" s="1"/>
  <c r="I38" i="1" s="1"/>
  <c r="J38" i="1" s="1"/>
  <c r="K38" i="1" s="1"/>
  <c r="L38" i="1" s="1"/>
  <c r="M38" i="1" s="1"/>
  <c r="N38" i="1" s="1"/>
  <c r="O38" i="1" s="1"/>
  <c r="C9" i="1"/>
  <c r="C11" i="1" s="1"/>
  <c r="C14" i="1" s="1"/>
  <c r="C16" i="1" s="1"/>
  <c r="C26" i="3"/>
  <c r="C6" i="4"/>
  <c r="D6" i="4" s="1"/>
  <c r="E49" i="1"/>
  <c r="F49" i="1" s="1"/>
  <c r="G49" i="1" s="1"/>
  <c r="H49" i="1" s="1"/>
  <c r="I49" i="1" s="1"/>
  <c r="J49" i="1" s="1"/>
  <c r="K49" i="1" s="1"/>
  <c r="L49" i="1" s="1"/>
  <c r="M49" i="1" s="1"/>
  <c r="N49" i="1" s="1"/>
  <c r="O49" i="1" s="1"/>
  <c r="P49" i="1" s="1"/>
  <c r="Q49" i="1" s="1"/>
  <c r="R49" i="1" s="1"/>
  <c r="S49" i="1" s="1"/>
  <c r="T49" i="1" s="1"/>
  <c r="U49" i="1" s="1"/>
  <c r="V49" i="1" s="1"/>
  <c r="W49" i="1" s="1"/>
  <c r="X49" i="1" s="1"/>
  <c r="Y49" i="1" s="1"/>
  <c r="Z49" i="1" s="1"/>
  <c r="AA49" i="1" s="1"/>
  <c r="AB49" i="1" s="1"/>
  <c r="AC49" i="1" s="1"/>
  <c r="AD49" i="1" s="1"/>
  <c r="AE49" i="1" s="1"/>
  <c r="AF49" i="1" s="1"/>
  <c r="AG49" i="1" s="1"/>
  <c r="AH49" i="1" s="1"/>
  <c r="AI49" i="1" s="1"/>
  <c r="AJ49" i="1" s="1"/>
  <c r="AK49" i="1" s="1"/>
  <c r="AL49" i="1" s="1"/>
  <c r="AM49" i="1" s="1"/>
  <c r="AN49" i="1" s="1"/>
  <c r="AO49" i="1" s="1"/>
  <c r="AP49" i="1" s="1"/>
  <c r="AQ49" i="1" s="1"/>
  <c r="AR49" i="1" s="1"/>
  <c r="AS49" i="1" s="1"/>
  <c r="AT49" i="1" s="1"/>
  <c r="AU49" i="1" s="1"/>
  <c r="AV49" i="1" s="1"/>
  <c r="AW49" i="1" s="1"/>
  <c r="AX49" i="1" s="1"/>
  <c r="AY49" i="1" s="1"/>
  <c r="AZ49" i="1" s="1"/>
  <c r="BA49" i="1" s="1"/>
  <c r="BB49" i="1" s="1"/>
  <c r="BC49" i="1" s="1"/>
  <c r="BD49" i="1" s="1"/>
  <c r="BE49" i="1" s="1"/>
  <c r="BF49" i="1" s="1"/>
  <c r="BG49" i="1" s="1"/>
  <c r="BH49" i="1" s="1"/>
  <c r="BI49" i="1" s="1"/>
  <c r="BJ49" i="1" s="1"/>
  <c r="BK49" i="1" s="1"/>
  <c r="BL49" i="1" s="1"/>
  <c r="BM49" i="1" s="1"/>
  <c r="BN49" i="1" s="1"/>
  <c r="BO49" i="1" s="1"/>
  <c r="BP49" i="1" s="1"/>
  <c r="BQ49" i="1" s="1"/>
  <c r="BR49" i="1" s="1"/>
  <c r="BS49" i="1" s="1"/>
  <c r="BT49" i="1" s="1"/>
  <c r="BU49" i="1" s="1"/>
  <c r="BV49" i="1" s="1"/>
  <c r="BW49" i="1" s="1"/>
  <c r="BX49" i="1" s="1"/>
  <c r="BY49" i="1" s="1"/>
  <c r="BZ49" i="1" s="1"/>
  <c r="CA49" i="1" s="1"/>
  <c r="CB49" i="1" s="1"/>
  <c r="CC49" i="1" s="1"/>
  <c r="CD49" i="1" s="1"/>
  <c r="CE49" i="1" s="1"/>
  <c r="CF49" i="1" s="1"/>
  <c r="CG49" i="1" s="1"/>
  <c r="CH49" i="1" s="1"/>
  <c r="CI49" i="1" s="1"/>
  <c r="CJ49" i="1" s="1"/>
  <c r="CK49" i="1" s="1"/>
  <c r="CL49" i="1" s="1"/>
  <c r="CM49" i="1" s="1"/>
  <c r="CN49" i="1" s="1"/>
  <c r="CO49" i="1" s="1"/>
  <c r="CP49" i="1" s="1"/>
  <c r="CQ49" i="1" s="1"/>
  <c r="CR49" i="1" s="1"/>
  <c r="CS49" i="1" s="1"/>
  <c r="CT49" i="1" s="1"/>
  <c r="CU49" i="1" s="1"/>
  <c r="CV49" i="1" s="1"/>
  <c r="CW49" i="1" s="1"/>
  <c r="CX49" i="1" s="1"/>
  <c r="CY49" i="1" s="1"/>
  <c r="CZ49" i="1" s="1"/>
  <c r="DA49" i="1" s="1"/>
  <c r="DB49" i="1" s="1"/>
  <c r="DC49" i="1" s="1"/>
  <c r="DD49" i="1" s="1"/>
  <c r="DE49" i="1" s="1"/>
  <c r="DF49" i="1" s="1"/>
  <c r="DG49" i="1" s="1"/>
  <c r="DH49" i="1" s="1"/>
  <c r="DI49" i="1" s="1"/>
  <c r="DJ49" i="1" s="1"/>
  <c r="DK49" i="1" s="1"/>
  <c r="DL49" i="1" s="1"/>
  <c r="DM49" i="1" s="1"/>
  <c r="DN49" i="1" s="1"/>
  <c r="DO49" i="1" s="1"/>
  <c r="DP49" i="1" s="1"/>
  <c r="DQ49" i="1" s="1"/>
  <c r="DR49" i="1" s="1"/>
  <c r="DS49" i="1" s="1"/>
  <c r="G2" i="4"/>
  <c r="H2" i="4" s="1"/>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AK2" i="4" s="1"/>
  <c r="AL2" i="4" s="1"/>
  <c r="AM2" i="4" s="1"/>
  <c r="AN2" i="4" s="1"/>
  <c r="AO2" i="4" s="1"/>
  <c r="AP2" i="4" s="1"/>
  <c r="AQ2" i="4" s="1"/>
  <c r="AR2" i="4" s="1"/>
  <c r="AS2" i="4" s="1"/>
  <c r="AT2" i="4" s="1"/>
  <c r="AU2" i="4" s="1"/>
  <c r="AV2" i="4" s="1"/>
  <c r="AW2" i="4" s="1"/>
  <c r="AX2" i="4" s="1"/>
  <c r="AY2" i="4" s="1"/>
  <c r="AZ2" i="4" s="1"/>
  <c r="BA2" i="4" s="1"/>
  <c r="BB2" i="4" s="1"/>
  <c r="BC2" i="4" s="1"/>
  <c r="BD2" i="4" s="1"/>
  <c r="BE2" i="4" s="1"/>
  <c r="BF2" i="4" s="1"/>
  <c r="BG2" i="4" s="1"/>
  <c r="BH2" i="4" s="1"/>
  <c r="BI2" i="4" s="1"/>
  <c r="BJ2" i="4" s="1"/>
  <c r="BK2" i="4" s="1"/>
  <c r="BL2" i="4" s="1"/>
  <c r="BM2" i="4" s="1"/>
  <c r="BN2" i="4" s="1"/>
  <c r="BO2" i="4" s="1"/>
  <c r="BP2" i="4" s="1"/>
  <c r="BQ2" i="4" s="1"/>
  <c r="BR2" i="4" s="1"/>
  <c r="BS2" i="4" s="1"/>
  <c r="BT2" i="4" s="1"/>
  <c r="BU2" i="4" s="1"/>
  <c r="BV2" i="4" s="1"/>
  <c r="BW2" i="4" s="1"/>
  <c r="BX2" i="4" s="1"/>
  <c r="BY2" i="4" s="1"/>
  <c r="BZ2" i="4" s="1"/>
  <c r="CA2" i="4" s="1"/>
  <c r="CB2" i="4" s="1"/>
  <c r="CC2" i="4" s="1"/>
  <c r="CD2" i="4" s="1"/>
  <c r="CE2" i="4" s="1"/>
  <c r="CF2" i="4" s="1"/>
  <c r="CG2" i="4" s="1"/>
  <c r="CH2" i="4" s="1"/>
  <c r="CI2" i="4" s="1"/>
  <c r="CJ2" i="4" s="1"/>
  <c r="CK2" i="4" s="1"/>
  <c r="CL2" i="4" s="1"/>
  <c r="CM2" i="4" s="1"/>
  <c r="CN2" i="4" s="1"/>
  <c r="CO2" i="4" s="1"/>
  <c r="CP2" i="4" s="1"/>
  <c r="CQ2" i="4" s="1"/>
  <c r="CR2" i="4" s="1"/>
  <c r="CS2" i="4" s="1"/>
  <c r="CT2" i="4" s="1"/>
  <c r="CU2" i="4" s="1"/>
  <c r="CV2" i="4" s="1"/>
  <c r="CW2" i="4" s="1"/>
  <c r="CX2" i="4" s="1"/>
  <c r="CY2" i="4" s="1"/>
  <c r="CZ2" i="4" s="1"/>
  <c r="DA2" i="4" s="1"/>
  <c r="DB2" i="4" s="1"/>
  <c r="DC2" i="4" s="1"/>
  <c r="DD2" i="4" s="1"/>
  <c r="DE2" i="4" s="1"/>
  <c r="DF2" i="4" s="1"/>
  <c r="DG2" i="4" s="1"/>
  <c r="DH2" i="4" s="1"/>
  <c r="DI2" i="4" s="1"/>
  <c r="DJ2" i="4" s="1"/>
  <c r="DK2" i="4" s="1"/>
  <c r="DL2" i="4" s="1"/>
  <c r="DM2" i="4" s="1"/>
  <c r="DN2" i="4" s="1"/>
  <c r="DO2" i="4" s="1"/>
  <c r="DP2" i="4" s="1"/>
  <c r="DQ2" i="4" s="1"/>
  <c r="DR2" i="4" s="1"/>
  <c r="DS2" i="4" s="1"/>
  <c r="F2" i="4"/>
  <c r="E2" i="4"/>
  <c r="D19" i="1"/>
  <c r="DS6" i="1"/>
  <c r="DS21" i="1" s="1"/>
  <c r="DS51" i="1" s="1"/>
  <c r="DR6" i="1"/>
  <c r="DR21" i="1" s="1"/>
  <c r="DR51" i="1" s="1"/>
  <c r="DQ6" i="1"/>
  <c r="DQ21" i="1" s="1"/>
  <c r="DQ51" i="1" s="1"/>
  <c r="DP6" i="1"/>
  <c r="DP21" i="1" s="1"/>
  <c r="DP51" i="1" s="1"/>
  <c r="DO6" i="1"/>
  <c r="DO21" i="1" s="1"/>
  <c r="DO51" i="1" s="1"/>
  <c r="DN6" i="1"/>
  <c r="DN21" i="1" s="1"/>
  <c r="DN51" i="1" s="1"/>
  <c r="DM6" i="1"/>
  <c r="DM21" i="1" s="1"/>
  <c r="DM51" i="1" s="1"/>
  <c r="DL6" i="1"/>
  <c r="DL21" i="1" s="1"/>
  <c r="DL51" i="1" s="1"/>
  <c r="DK6" i="1"/>
  <c r="DK21" i="1" s="1"/>
  <c r="DK51" i="1" s="1"/>
  <c r="DJ6" i="1"/>
  <c r="DJ21" i="1" s="1"/>
  <c r="DJ51" i="1" s="1"/>
  <c r="E4" i="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CN4" i="1" s="1"/>
  <c r="CO4" i="1" s="1"/>
  <c r="CP4" i="1" s="1"/>
  <c r="CQ4" i="1" s="1"/>
  <c r="CR4" i="1" s="1"/>
  <c r="CS4" i="1" s="1"/>
  <c r="CT4" i="1" s="1"/>
  <c r="CU4" i="1" s="1"/>
  <c r="CV4" i="1" s="1"/>
  <c r="CW4" i="1" s="1"/>
  <c r="CX4" i="1" s="1"/>
  <c r="CY4" i="1" s="1"/>
  <c r="CZ4" i="1" s="1"/>
  <c r="DA4" i="1" s="1"/>
  <c r="DB4" i="1" s="1"/>
  <c r="DC4" i="1" s="1"/>
  <c r="DD4" i="1" s="1"/>
  <c r="DE4" i="1" s="1"/>
  <c r="DF4" i="1" s="1"/>
  <c r="DG4" i="1" s="1"/>
  <c r="DH4" i="1" s="1"/>
  <c r="DI4" i="1" s="1"/>
  <c r="DJ4" i="1" s="1"/>
  <c r="DK4" i="1" s="1"/>
  <c r="DL4" i="1" s="1"/>
  <c r="DM4" i="1" s="1"/>
  <c r="DN4" i="1" s="1"/>
  <c r="DO4" i="1" s="1"/>
  <c r="DP4" i="1" s="1"/>
  <c r="DQ4" i="1" s="1"/>
  <c r="DR4" i="1" s="1"/>
  <c r="DS4" i="1" s="1"/>
  <c r="DS19" i="1" s="1"/>
  <c r="E23" i="3"/>
  <c r="F23" i="3" s="1"/>
  <c r="G23" i="3" s="1"/>
  <c r="H23" i="3" s="1"/>
  <c r="I23" i="3" s="1"/>
  <c r="J23" i="3" s="1"/>
  <c r="K23" i="3" s="1"/>
  <c r="L23" i="3" s="1"/>
  <c r="M23" i="3" s="1"/>
  <c r="N23" i="3" s="1"/>
  <c r="O23" i="3" s="1"/>
  <c r="P23" i="3" s="1"/>
  <c r="Q23" i="3" s="1"/>
  <c r="R23" i="3" s="1"/>
  <c r="S23" i="3" s="1"/>
  <c r="T23" i="3" s="1"/>
  <c r="U23" i="3" s="1"/>
  <c r="V23" i="3" s="1"/>
  <c r="W23" i="3" s="1"/>
  <c r="X23" i="3" s="1"/>
  <c r="Y23" i="3" s="1"/>
  <c r="Z23" i="3" s="1"/>
  <c r="AA23" i="3" s="1"/>
  <c r="AB23" i="3" s="1"/>
  <c r="AC23" i="3" s="1"/>
  <c r="AD23" i="3" s="1"/>
  <c r="AE23" i="3" s="1"/>
  <c r="AF23" i="3" s="1"/>
  <c r="AG23" i="3" s="1"/>
  <c r="AH23" i="3" s="1"/>
  <c r="AI23" i="3" s="1"/>
  <c r="AJ23" i="3" s="1"/>
  <c r="AK23" i="3" s="1"/>
  <c r="AL23" i="3" s="1"/>
  <c r="AM23" i="3" s="1"/>
  <c r="AN23" i="3" s="1"/>
  <c r="AO23" i="3" s="1"/>
  <c r="AP23" i="3" s="1"/>
  <c r="AQ23" i="3" s="1"/>
  <c r="AR23" i="3" s="1"/>
  <c r="AS23" i="3" s="1"/>
  <c r="AT23" i="3" s="1"/>
  <c r="AU23" i="3" s="1"/>
  <c r="AV23" i="3" s="1"/>
  <c r="AW23" i="3" s="1"/>
  <c r="AX23" i="3" s="1"/>
  <c r="AY23" i="3" s="1"/>
  <c r="AZ23" i="3" s="1"/>
  <c r="BA23" i="3" s="1"/>
  <c r="BB23" i="3" s="1"/>
  <c r="BC23" i="3" s="1"/>
  <c r="BD23" i="3" s="1"/>
  <c r="BE23" i="3" s="1"/>
  <c r="BF23" i="3" s="1"/>
  <c r="BG23" i="3" s="1"/>
  <c r="BH23" i="3" s="1"/>
  <c r="BI23" i="3" s="1"/>
  <c r="BJ23" i="3" s="1"/>
  <c r="BK23" i="3" s="1"/>
  <c r="BL23" i="3" s="1"/>
  <c r="BM23" i="3" s="1"/>
  <c r="BN23" i="3" s="1"/>
  <c r="BO23" i="3" s="1"/>
  <c r="BP23" i="3" s="1"/>
  <c r="BQ23" i="3" s="1"/>
  <c r="BR23" i="3" s="1"/>
  <c r="BS23" i="3" s="1"/>
  <c r="BT23" i="3" s="1"/>
  <c r="BU23" i="3" s="1"/>
  <c r="BV23" i="3" s="1"/>
  <c r="BW23" i="3" s="1"/>
  <c r="BX23" i="3" s="1"/>
  <c r="BY23" i="3" s="1"/>
  <c r="BZ23" i="3" s="1"/>
  <c r="CA23" i="3" s="1"/>
  <c r="CB23" i="3" s="1"/>
  <c r="CC23" i="3" s="1"/>
  <c r="CD23" i="3" s="1"/>
  <c r="CE23" i="3" s="1"/>
  <c r="CF23" i="3" s="1"/>
  <c r="CG23" i="3" s="1"/>
  <c r="CH23" i="3" s="1"/>
  <c r="CI23" i="3" s="1"/>
  <c r="CJ23" i="3" s="1"/>
  <c r="CK23" i="3" s="1"/>
  <c r="CL23" i="3" s="1"/>
  <c r="CM23" i="3" s="1"/>
  <c r="CN23" i="3" s="1"/>
  <c r="CO23" i="3" s="1"/>
  <c r="CP23" i="3" s="1"/>
  <c r="CQ23" i="3" s="1"/>
  <c r="CR23" i="3" s="1"/>
  <c r="CS23" i="3" s="1"/>
  <c r="CT23" i="3" s="1"/>
  <c r="CU23" i="3" s="1"/>
  <c r="CV23" i="3" s="1"/>
  <c r="CW23" i="3" s="1"/>
  <c r="CX23" i="3" s="1"/>
  <c r="CY23" i="3" s="1"/>
  <c r="CZ23" i="3" s="1"/>
  <c r="DA23" i="3" s="1"/>
  <c r="DB23" i="3" s="1"/>
  <c r="DC23" i="3" s="1"/>
  <c r="DD23" i="3" s="1"/>
  <c r="DE23" i="3" s="1"/>
  <c r="DF23" i="3" s="1"/>
  <c r="DG23" i="3" s="1"/>
  <c r="DH23" i="3" s="1"/>
  <c r="DI23" i="3" s="1"/>
  <c r="DJ23" i="3" s="1"/>
  <c r="DK23" i="3" s="1"/>
  <c r="DL23" i="3" s="1"/>
  <c r="DM23" i="3" s="1"/>
  <c r="DN23" i="3" s="1"/>
  <c r="DO23" i="3" s="1"/>
  <c r="DP23" i="3" s="1"/>
  <c r="DQ23" i="3" s="1"/>
  <c r="DR23" i="3" s="1"/>
  <c r="DS23" i="3" s="1"/>
  <c r="E34" i="3"/>
  <c r="D54" i="2"/>
  <c r="C54" i="2"/>
  <c r="D52" i="2"/>
  <c r="C52" i="2"/>
  <c r="E2" i="3"/>
  <c r="F2" i="3" s="1"/>
  <c r="G2" i="3" s="1"/>
  <c r="H2" i="3" s="1"/>
  <c r="I2" i="3" s="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L2" i="3" s="1"/>
  <c r="AM2" i="3" s="1"/>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BM2" i="3" s="1"/>
  <c r="BN2" i="3" s="1"/>
  <c r="BO2" i="3" s="1"/>
  <c r="BP2" i="3" s="1"/>
  <c r="BQ2" i="3" s="1"/>
  <c r="BR2" i="3" s="1"/>
  <c r="BS2" i="3" s="1"/>
  <c r="BT2" i="3" s="1"/>
  <c r="BU2" i="3" s="1"/>
  <c r="BV2" i="3" s="1"/>
  <c r="BW2" i="3" s="1"/>
  <c r="BX2" i="3" s="1"/>
  <c r="BY2" i="3" s="1"/>
  <c r="BZ2" i="3" s="1"/>
  <c r="CA2" i="3" s="1"/>
  <c r="CB2" i="3" s="1"/>
  <c r="CC2" i="3" s="1"/>
  <c r="CD2" i="3" s="1"/>
  <c r="CE2" i="3" s="1"/>
  <c r="CF2" i="3" s="1"/>
  <c r="CG2" i="3" s="1"/>
  <c r="CH2" i="3" s="1"/>
  <c r="CI2" i="3" s="1"/>
  <c r="CJ2" i="3" s="1"/>
  <c r="CK2" i="3" s="1"/>
  <c r="CL2" i="3" s="1"/>
  <c r="CM2" i="3" s="1"/>
  <c r="CN2" i="3" s="1"/>
  <c r="CO2" i="3" s="1"/>
  <c r="CP2" i="3" s="1"/>
  <c r="CQ2" i="3" s="1"/>
  <c r="CR2" i="3" s="1"/>
  <c r="CS2" i="3" s="1"/>
  <c r="CT2" i="3" s="1"/>
  <c r="CU2" i="3" s="1"/>
  <c r="CV2" i="3" s="1"/>
  <c r="CW2" i="3" s="1"/>
  <c r="CX2" i="3" s="1"/>
  <c r="CY2" i="3" s="1"/>
  <c r="CZ2" i="3" s="1"/>
  <c r="DA2" i="3" s="1"/>
  <c r="DB2" i="3" s="1"/>
  <c r="DC2" i="3" s="1"/>
  <c r="DD2" i="3" s="1"/>
  <c r="DE2" i="3" s="1"/>
  <c r="DF2" i="3" s="1"/>
  <c r="DG2" i="3" s="1"/>
  <c r="DH2" i="3" s="1"/>
  <c r="DI2" i="3" s="1"/>
  <c r="DJ2" i="3" s="1"/>
  <c r="DK2" i="3" s="1"/>
  <c r="DL2" i="3" s="1"/>
  <c r="DM2" i="3" s="1"/>
  <c r="DN2" i="3" s="1"/>
  <c r="DO2" i="3" s="1"/>
  <c r="DP2" i="3" s="1"/>
  <c r="DQ2" i="3" s="1"/>
  <c r="DR2" i="3" s="1"/>
  <c r="DS2" i="3" s="1"/>
  <c r="D55" i="2"/>
  <c r="D56" i="2" s="1"/>
  <c r="C55" i="2"/>
  <c r="C56" i="2" s="1"/>
  <c r="D75" i="2"/>
  <c r="C64" i="2"/>
  <c r="DI6" i="1"/>
  <c r="DI21" i="1" s="1"/>
  <c r="DI51" i="1" s="1"/>
  <c r="DH6" i="1"/>
  <c r="DH21" i="1" s="1"/>
  <c r="DH51" i="1" s="1"/>
  <c r="DG6" i="1"/>
  <c r="DG21" i="1" s="1"/>
  <c r="DG51" i="1" s="1"/>
  <c r="DF6" i="1"/>
  <c r="DF21" i="1" s="1"/>
  <c r="DF51" i="1" s="1"/>
  <c r="DE6" i="1"/>
  <c r="DE21" i="1" s="1"/>
  <c r="DE51" i="1" s="1"/>
  <c r="DD6" i="1"/>
  <c r="DD21" i="1" s="1"/>
  <c r="DD51" i="1" s="1"/>
  <c r="DC6" i="1"/>
  <c r="DC21" i="1" s="1"/>
  <c r="DC51" i="1" s="1"/>
  <c r="DB6" i="1"/>
  <c r="DB21" i="1" s="1"/>
  <c r="DB51" i="1" s="1"/>
  <c r="DA6" i="1"/>
  <c r="DA21" i="1" s="1"/>
  <c r="DA51" i="1" s="1"/>
  <c r="CZ6" i="1"/>
  <c r="CZ21" i="1" s="1"/>
  <c r="CZ51" i="1" s="1"/>
  <c r="CY6" i="1"/>
  <c r="CY21" i="1" s="1"/>
  <c r="CY51" i="1" s="1"/>
  <c r="CX6" i="1"/>
  <c r="CX21" i="1" s="1"/>
  <c r="CX51" i="1" s="1"/>
  <c r="CW6" i="1"/>
  <c r="CW21" i="1" s="1"/>
  <c r="CW51" i="1" s="1"/>
  <c r="CV6" i="1"/>
  <c r="CV21" i="1" s="1"/>
  <c r="CV51" i="1" s="1"/>
  <c r="DH5" i="1"/>
  <c r="DH20" i="1" s="1"/>
  <c r="DH50" i="1" s="1"/>
  <c r="CV5" i="1"/>
  <c r="CV20" i="1" s="1"/>
  <c r="CV50" i="1" s="1"/>
  <c r="CU6" i="1"/>
  <c r="CU21" i="1" s="1"/>
  <c r="CU51" i="1" s="1"/>
  <c r="CT6" i="1"/>
  <c r="CT21" i="1" s="1"/>
  <c r="CT51" i="1" s="1"/>
  <c r="CS6" i="1"/>
  <c r="CS21" i="1" s="1"/>
  <c r="CS51" i="1" s="1"/>
  <c r="CR6" i="1"/>
  <c r="CR21" i="1" s="1"/>
  <c r="CR51" i="1" s="1"/>
  <c r="CQ6" i="1"/>
  <c r="CQ21" i="1" s="1"/>
  <c r="CQ51" i="1" s="1"/>
  <c r="CP6" i="1"/>
  <c r="CP21" i="1" s="1"/>
  <c r="CP51" i="1" s="1"/>
  <c r="CO6" i="1"/>
  <c r="CO21" i="1" s="1"/>
  <c r="CO51" i="1" s="1"/>
  <c r="CN6" i="1"/>
  <c r="CN21" i="1" s="1"/>
  <c r="CN51" i="1" s="1"/>
  <c r="CM6" i="1"/>
  <c r="CM21" i="1" s="1"/>
  <c r="CM51" i="1" s="1"/>
  <c r="CL6" i="1"/>
  <c r="CL21" i="1" s="1"/>
  <c r="CL51" i="1" s="1"/>
  <c r="CK6" i="1"/>
  <c r="CK21" i="1" s="1"/>
  <c r="CK51" i="1" s="1"/>
  <c r="CJ6" i="1"/>
  <c r="CJ21" i="1" s="1"/>
  <c r="CJ51" i="1" s="1"/>
  <c r="CI6" i="1"/>
  <c r="CI21" i="1" s="1"/>
  <c r="CI51" i="1" s="1"/>
  <c r="CH6" i="1"/>
  <c r="CH21" i="1" s="1"/>
  <c r="CH51" i="1" s="1"/>
  <c r="CJ5" i="1"/>
  <c r="CJ20" i="1" s="1"/>
  <c r="CJ50" i="1" s="1"/>
  <c r="CG6" i="1"/>
  <c r="CG21" i="1" s="1"/>
  <c r="CG51" i="1" s="1"/>
  <c r="CF6" i="1"/>
  <c r="CF21" i="1" s="1"/>
  <c r="CF51" i="1" s="1"/>
  <c r="CE6" i="1"/>
  <c r="CE21" i="1" s="1"/>
  <c r="CE51" i="1" s="1"/>
  <c r="CD6" i="1"/>
  <c r="CD21" i="1" s="1"/>
  <c r="CD51" i="1" s="1"/>
  <c r="CC6" i="1"/>
  <c r="CC21" i="1" s="1"/>
  <c r="CC51" i="1" s="1"/>
  <c r="CB6" i="1"/>
  <c r="CB21" i="1" s="1"/>
  <c r="CB51" i="1" s="1"/>
  <c r="CA6" i="1"/>
  <c r="CA21" i="1" s="1"/>
  <c r="CA51" i="1" s="1"/>
  <c r="BZ6" i="1"/>
  <c r="BZ21" i="1" s="1"/>
  <c r="BZ51" i="1" s="1"/>
  <c r="BY6" i="1"/>
  <c r="BY21" i="1" s="1"/>
  <c r="BY51" i="1" s="1"/>
  <c r="BX6" i="1"/>
  <c r="BX21" i="1" s="1"/>
  <c r="BX51" i="1" s="1"/>
  <c r="BW6" i="1"/>
  <c r="BW21" i="1" s="1"/>
  <c r="BW51" i="1" s="1"/>
  <c r="BV6" i="1"/>
  <c r="BV21" i="1" s="1"/>
  <c r="BV51" i="1" s="1"/>
  <c r="BU6" i="1"/>
  <c r="BU21" i="1" s="1"/>
  <c r="BU51" i="1" s="1"/>
  <c r="BT6" i="1"/>
  <c r="BT21" i="1" s="1"/>
  <c r="BT51" i="1" s="1"/>
  <c r="BS6" i="1"/>
  <c r="BS21" i="1" s="1"/>
  <c r="BS51" i="1" s="1"/>
  <c r="BR6" i="1"/>
  <c r="BR21" i="1" s="1"/>
  <c r="BR51" i="1" s="1"/>
  <c r="BQ6" i="1"/>
  <c r="BQ21" i="1" s="1"/>
  <c r="BQ51" i="1" s="1"/>
  <c r="BP6" i="1"/>
  <c r="BP21" i="1" s="1"/>
  <c r="BP51" i="1" s="1"/>
  <c r="BO6" i="1"/>
  <c r="BO21" i="1" s="1"/>
  <c r="BO51" i="1" s="1"/>
  <c r="BN6" i="1"/>
  <c r="BN21" i="1" s="1"/>
  <c r="BN51" i="1" s="1"/>
  <c r="BM6" i="1"/>
  <c r="BM21" i="1" s="1"/>
  <c r="BM51" i="1" s="1"/>
  <c r="BL6" i="1"/>
  <c r="BL21" i="1" s="1"/>
  <c r="BL51" i="1" s="1"/>
  <c r="BK6" i="1"/>
  <c r="BK21" i="1" s="1"/>
  <c r="BK51" i="1" s="1"/>
  <c r="BJ6" i="1"/>
  <c r="BJ21" i="1" s="1"/>
  <c r="BJ51" i="1" s="1"/>
  <c r="BI6" i="1"/>
  <c r="BI21" i="1" s="1"/>
  <c r="BI51" i="1" s="1"/>
  <c r="BH6" i="1"/>
  <c r="BH21" i="1" s="1"/>
  <c r="BH51" i="1" s="1"/>
  <c r="BG6" i="1"/>
  <c r="BG21" i="1" s="1"/>
  <c r="BG51" i="1" s="1"/>
  <c r="BF6" i="1"/>
  <c r="BF21" i="1" s="1"/>
  <c r="BF51" i="1" s="1"/>
  <c r="BE6" i="1"/>
  <c r="BE21" i="1" s="1"/>
  <c r="BE51" i="1" s="1"/>
  <c r="BD6" i="1"/>
  <c r="BD21" i="1" s="1"/>
  <c r="BD51" i="1" s="1"/>
  <c r="BC6" i="1"/>
  <c r="BC21" i="1" s="1"/>
  <c r="BC51" i="1" s="1"/>
  <c r="BB6" i="1"/>
  <c r="BB21" i="1" s="1"/>
  <c r="BB51" i="1" s="1"/>
  <c r="BA6" i="1"/>
  <c r="BA21" i="1" s="1"/>
  <c r="BA51" i="1" s="1"/>
  <c r="AZ6" i="1"/>
  <c r="AZ21" i="1" s="1"/>
  <c r="AZ51" i="1" s="1"/>
  <c r="AY6" i="1"/>
  <c r="AY21" i="1" s="1"/>
  <c r="AY51" i="1" s="1"/>
  <c r="AX6" i="1"/>
  <c r="AX21" i="1" s="1"/>
  <c r="AX51" i="1" s="1"/>
  <c r="AW6" i="1"/>
  <c r="AW21" i="1" s="1"/>
  <c r="AW51" i="1" s="1"/>
  <c r="AV6" i="1"/>
  <c r="AV21" i="1" s="1"/>
  <c r="AV51" i="1" s="1"/>
  <c r="AU6" i="1"/>
  <c r="AU21" i="1" s="1"/>
  <c r="AU51" i="1" s="1"/>
  <c r="AT6" i="1"/>
  <c r="AT21" i="1" s="1"/>
  <c r="AT51" i="1" s="1"/>
  <c r="BX5" i="1"/>
  <c r="BX20" i="1" s="1"/>
  <c r="BX50" i="1" s="1"/>
  <c r="BL5" i="1"/>
  <c r="BL20" i="1" s="1"/>
  <c r="BL50" i="1" s="1"/>
  <c r="AZ5" i="1"/>
  <c r="AZ20" i="1" s="1"/>
  <c r="AZ50" i="1" s="1"/>
  <c r="AS6" i="1"/>
  <c r="AS21" i="1" s="1"/>
  <c r="AS51" i="1" s="1"/>
  <c r="AR6" i="1"/>
  <c r="AR21" i="1" s="1"/>
  <c r="AR51" i="1" s="1"/>
  <c r="AQ6" i="1"/>
  <c r="AQ21" i="1" s="1"/>
  <c r="AQ51" i="1" s="1"/>
  <c r="AP6" i="1"/>
  <c r="AP21" i="1" s="1"/>
  <c r="AP51" i="1" s="1"/>
  <c r="AO6" i="1"/>
  <c r="AO21" i="1" s="1"/>
  <c r="AO51" i="1" s="1"/>
  <c r="AN6" i="1"/>
  <c r="AN21" i="1" s="1"/>
  <c r="AN51" i="1" s="1"/>
  <c r="AM6" i="1"/>
  <c r="AM21" i="1" s="1"/>
  <c r="AM51" i="1" s="1"/>
  <c r="AL6" i="1"/>
  <c r="AL21" i="1" s="1"/>
  <c r="AL51" i="1" s="1"/>
  <c r="AK6" i="1"/>
  <c r="AK21" i="1" s="1"/>
  <c r="AK51" i="1" s="1"/>
  <c r="AJ6" i="1"/>
  <c r="AJ21" i="1" s="1"/>
  <c r="AJ51" i="1" s="1"/>
  <c r="AI6" i="1"/>
  <c r="AI21" i="1" s="1"/>
  <c r="AI51" i="1" s="1"/>
  <c r="AH6" i="1"/>
  <c r="AH21" i="1" s="1"/>
  <c r="AH51" i="1" s="1"/>
  <c r="AG6" i="1"/>
  <c r="AG21" i="1" s="1"/>
  <c r="AG51" i="1" s="1"/>
  <c r="AF6" i="1"/>
  <c r="AF21" i="1" s="1"/>
  <c r="AF51" i="1" s="1"/>
  <c r="AE6" i="1"/>
  <c r="AE21" i="1" s="1"/>
  <c r="AE51" i="1" s="1"/>
  <c r="AD6" i="1"/>
  <c r="AD21" i="1" s="1"/>
  <c r="AD51" i="1" s="1"/>
  <c r="AC6" i="1"/>
  <c r="AC21" i="1" s="1"/>
  <c r="AC51" i="1" s="1"/>
  <c r="AB6" i="1"/>
  <c r="AB21" i="1" s="1"/>
  <c r="AB51" i="1" s="1"/>
  <c r="AA6" i="1"/>
  <c r="AA21" i="1" s="1"/>
  <c r="AA51" i="1" s="1"/>
  <c r="Z6" i="1"/>
  <c r="Z21" i="1" s="1"/>
  <c r="Z51" i="1" s="1"/>
  <c r="Y6" i="1"/>
  <c r="Y21" i="1" s="1"/>
  <c r="Y51" i="1" s="1"/>
  <c r="X6" i="1"/>
  <c r="X21" i="1" s="1"/>
  <c r="X51" i="1" s="1"/>
  <c r="W6" i="1"/>
  <c r="W21" i="1" s="1"/>
  <c r="W51" i="1" s="1"/>
  <c r="V6" i="1"/>
  <c r="V21" i="1" s="1"/>
  <c r="V51" i="1" s="1"/>
  <c r="U6" i="1"/>
  <c r="U21" i="1" s="1"/>
  <c r="U51" i="1" s="1"/>
  <c r="T6" i="1"/>
  <c r="T21" i="1" s="1"/>
  <c r="T51" i="1" s="1"/>
  <c r="S6" i="1"/>
  <c r="S21" i="1" s="1"/>
  <c r="S51" i="1" s="1"/>
  <c r="R6" i="1"/>
  <c r="R21" i="1" s="1"/>
  <c r="R51" i="1" s="1"/>
  <c r="Q6" i="1"/>
  <c r="Q21" i="1" s="1"/>
  <c r="Q51" i="1" s="1"/>
  <c r="P6" i="1"/>
  <c r="P21" i="1" s="1"/>
  <c r="P51" i="1" s="1"/>
  <c r="AN5" i="1"/>
  <c r="AN20" i="1" s="1"/>
  <c r="AN50" i="1" s="1"/>
  <c r="AB5" i="1"/>
  <c r="AB20" i="1" s="1"/>
  <c r="AB50" i="1" s="1"/>
  <c r="P5" i="1"/>
  <c r="P20" i="1" s="1"/>
  <c r="P50" i="1" s="1"/>
  <c r="DS65" i="1"/>
  <c r="DR65" i="1"/>
  <c r="DQ65" i="1"/>
  <c r="DP65" i="1"/>
  <c r="DO65" i="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O81" i="2"/>
  <c r="B16" i="3"/>
  <c r="DS4" i="4"/>
  <c r="DR4" i="4"/>
  <c r="DQ4" i="4"/>
  <c r="DP4" i="4"/>
  <c r="DO4" i="4"/>
  <c r="DN4" i="4"/>
  <c r="DM4" i="4"/>
  <c r="DL4" i="4"/>
  <c r="DK4" i="4"/>
  <c r="DJ4" i="4"/>
  <c r="DI4" i="4"/>
  <c r="DH4" i="4"/>
  <c r="DG4" i="4"/>
  <c r="DF4" i="4"/>
  <c r="DE4" i="4"/>
  <c r="DH3" i="4"/>
  <c r="DD4" i="4"/>
  <c r="DC4" i="4"/>
  <c r="DB4" i="4"/>
  <c r="DA4" i="4"/>
  <c r="CZ4" i="4"/>
  <c r="CY4" i="4"/>
  <c r="CX4" i="4"/>
  <c r="CW4" i="4"/>
  <c r="CV4" i="4"/>
  <c r="CU4" i="4"/>
  <c r="CV3" i="4"/>
  <c r="O7" i="4"/>
  <c r="O61" i="1" s="1"/>
  <c r="O62" i="1" s="1"/>
  <c r="N7" i="4"/>
  <c r="N61" i="1" s="1"/>
  <c r="N62" i="1" s="1"/>
  <c r="M7" i="4"/>
  <c r="M61" i="1" s="1"/>
  <c r="M62" i="1" s="1"/>
  <c r="L7" i="4"/>
  <c r="L61" i="1" s="1"/>
  <c r="L62" i="1" s="1"/>
  <c r="K7" i="4"/>
  <c r="K61" i="1" s="1"/>
  <c r="K62" i="1" s="1"/>
  <c r="J7" i="4"/>
  <c r="J61" i="1" s="1"/>
  <c r="J62" i="1" s="1"/>
  <c r="I7" i="4"/>
  <c r="I61" i="1" s="1"/>
  <c r="I62" i="1" s="1"/>
  <c r="H7" i="4"/>
  <c r="H61" i="1" s="1"/>
  <c r="H62" i="1" s="1"/>
  <c r="G7" i="4"/>
  <c r="G61" i="1" s="1"/>
  <c r="G62" i="1" s="1"/>
  <c r="F7" i="4"/>
  <c r="F61" i="1" s="1"/>
  <c r="F62" i="1" s="1"/>
  <c r="E7" i="4"/>
  <c r="E61" i="1" s="1"/>
  <c r="E62" i="1" s="1"/>
  <c r="D7" i="4"/>
  <c r="D61" i="1" s="1"/>
  <c r="D62" i="1" s="1"/>
  <c r="CT4" i="4"/>
  <c r="CS4" i="4"/>
  <c r="CR4" i="4"/>
  <c r="CQ4" i="4"/>
  <c r="CP4" i="4"/>
  <c r="CO4" i="4"/>
  <c r="CN4" i="4"/>
  <c r="CM4" i="4"/>
  <c r="CL4" i="4"/>
  <c r="CK4" i="4"/>
  <c r="CJ4" i="4"/>
  <c r="CI4" i="4"/>
  <c r="CH4" i="4"/>
  <c r="CG4" i="4"/>
  <c r="CF4" i="4"/>
  <c r="CE4" i="4"/>
  <c r="CD4" i="4"/>
  <c r="CC4" i="4"/>
  <c r="CB4" i="4"/>
  <c r="CA4" i="4"/>
  <c r="BZ4" i="4"/>
  <c r="BY4" i="4"/>
  <c r="CJ3" i="4"/>
  <c r="BX4" i="4"/>
  <c r="BW4" i="4"/>
  <c r="BV4" i="4"/>
  <c r="BU4" i="4"/>
  <c r="BT4" i="4"/>
  <c r="BS4" i="4"/>
  <c r="BR4" i="4"/>
  <c r="BQ4" i="4"/>
  <c r="BP4" i="4"/>
  <c r="BO4" i="4"/>
  <c r="BN4" i="4"/>
  <c r="BM4" i="4"/>
  <c r="BL4" i="4"/>
  <c r="BK4" i="4"/>
  <c r="BJ4" i="4"/>
  <c r="BI4" i="4"/>
  <c r="BH4" i="4"/>
  <c r="BG4" i="4"/>
  <c r="BF4" i="4"/>
  <c r="BE4" i="4"/>
  <c r="BX3" i="4"/>
  <c r="BL3"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AZ3" i="4"/>
  <c r="AN3" i="4"/>
  <c r="AB3" i="4"/>
  <c r="P3" i="4"/>
  <c r="O3" i="4"/>
  <c r="N3" i="4"/>
  <c r="M3" i="4"/>
  <c r="L3" i="4"/>
  <c r="K3" i="4"/>
  <c r="J3" i="4"/>
  <c r="I3" i="4"/>
  <c r="H3" i="4"/>
  <c r="G3" i="4"/>
  <c r="F3" i="4"/>
  <c r="E3" i="4"/>
  <c r="D3" i="4"/>
  <c r="D5" i="1"/>
  <c r="D20" i="1" s="1"/>
  <c r="D50" i="1" s="1"/>
  <c r="E5" i="1"/>
  <c r="E20" i="1" s="1"/>
  <c r="E50" i="1" s="1"/>
  <c r="F5" i="1"/>
  <c r="F20" i="1" s="1"/>
  <c r="F50" i="1" s="1"/>
  <c r="G5" i="1"/>
  <c r="G20" i="1" s="1"/>
  <c r="G50" i="1" s="1"/>
  <c r="H5" i="1"/>
  <c r="H20" i="1" s="1"/>
  <c r="H50" i="1" s="1"/>
  <c r="I5" i="1"/>
  <c r="I20" i="1" s="1"/>
  <c r="I50" i="1" s="1"/>
  <c r="J5" i="1"/>
  <c r="J20" i="1" s="1"/>
  <c r="J50" i="1" s="1"/>
  <c r="K5" i="1"/>
  <c r="K20" i="1" s="1"/>
  <c r="K50" i="1" s="1"/>
  <c r="L5" i="1"/>
  <c r="L20" i="1" s="1"/>
  <c r="L50" i="1" s="1"/>
  <c r="M5" i="1"/>
  <c r="M20" i="1" s="1"/>
  <c r="M50" i="1" s="1"/>
  <c r="N5" i="1"/>
  <c r="N20" i="1" s="1"/>
  <c r="N50" i="1" s="1"/>
  <c r="O5" i="1"/>
  <c r="O20" i="1" s="1"/>
  <c r="O50" i="1" s="1"/>
  <c r="D6" i="1"/>
  <c r="D21" i="1" s="1"/>
  <c r="D51" i="1" s="1"/>
  <c r="E6" i="1"/>
  <c r="E21" i="1" s="1"/>
  <c r="E51" i="1" s="1"/>
  <c r="F6" i="1"/>
  <c r="F21" i="1" s="1"/>
  <c r="F51" i="1" s="1"/>
  <c r="G6" i="1"/>
  <c r="G21" i="1" s="1"/>
  <c r="G51" i="1" s="1"/>
  <c r="H6" i="1"/>
  <c r="H21" i="1" s="1"/>
  <c r="H51" i="1" s="1"/>
  <c r="I6" i="1"/>
  <c r="I21" i="1" s="1"/>
  <c r="I51" i="1" s="1"/>
  <c r="J6" i="1"/>
  <c r="J21" i="1" s="1"/>
  <c r="J51" i="1" s="1"/>
  <c r="K6" i="1"/>
  <c r="K21" i="1" s="1"/>
  <c r="K51" i="1" s="1"/>
  <c r="L6" i="1"/>
  <c r="L21" i="1" s="1"/>
  <c r="L51" i="1" s="1"/>
  <c r="M6" i="1"/>
  <c r="M21" i="1" s="1"/>
  <c r="M51" i="1" s="1"/>
  <c r="N6" i="1"/>
  <c r="N21" i="1" s="1"/>
  <c r="N51" i="1" s="1"/>
  <c r="O6" i="1"/>
  <c r="O21" i="1" s="1"/>
  <c r="O51" i="1" s="1"/>
  <c r="C33" i="3"/>
  <c r="D38" i="3" s="1"/>
  <c r="C22" i="3"/>
  <c r="D27" i="3" s="1"/>
  <c r="DS25" i="3"/>
  <c r="DS36" i="3" s="1"/>
  <c r="DR25" i="3"/>
  <c r="DR36" i="3" s="1"/>
  <c r="DQ25" i="3"/>
  <c r="DQ36" i="3" s="1"/>
  <c r="DP25" i="3"/>
  <c r="DP36" i="3" s="1"/>
  <c r="DO25" i="3"/>
  <c r="DO36" i="3" s="1"/>
  <c r="DN25" i="3"/>
  <c r="DN36" i="3" s="1"/>
  <c r="DM25" i="3"/>
  <c r="DM36" i="3" s="1"/>
  <c r="DL25" i="3"/>
  <c r="DL36" i="3" s="1"/>
  <c r="DK25" i="3"/>
  <c r="DK36" i="3" s="1"/>
  <c r="DJ25" i="3"/>
  <c r="DJ36" i="3" s="1"/>
  <c r="DI25" i="3"/>
  <c r="DI36" i="3" s="1"/>
  <c r="DH25" i="3"/>
  <c r="DH36" i="3" s="1"/>
  <c r="DH24" i="3"/>
  <c r="DG25" i="3"/>
  <c r="DG36" i="3" s="1"/>
  <c r="DF25" i="3"/>
  <c r="DF36" i="3" s="1"/>
  <c r="DE25" i="3"/>
  <c r="DE36" i="3" s="1"/>
  <c r="DD25" i="3"/>
  <c r="DD36" i="3" s="1"/>
  <c r="DC25" i="3"/>
  <c r="DC36" i="3" s="1"/>
  <c r="DB25" i="3"/>
  <c r="DB36" i="3" s="1"/>
  <c r="DA25" i="3"/>
  <c r="DA36" i="3" s="1"/>
  <c r="CZ25" i="3"/>
  <c r="CZ36" i="3" s="1"/>
  <c r="CY25" i="3"/>
  <c r="CY36" i="3" s="1"/>
  <c r="CX25" i="3"/>
  <c r="CX36" i="3" s="1"/>
  <c r="CW25" i="3"/>
  <c r="CW36" i="3" s="1"/>
  <c r="CV25" i="3"/>
  <c r="CV36" i="3" s="1"/>
  <c r="CV24" i="3"/>
  <c r="CV35" i="3" s="1"/>
  <c r="DI4" i="3"/>
  <c r="DI3" i="4" s="1"/>
  <c r="CW4" i="3"/>
  <c r="CX4" i="3" s="1"/>
  <c r="CX3" i="4" s="1"/>
  <c r="CU25" i="3"/>
  <c r="CU36" i="3" s="1"/>
  <c r="CT25" i="3"/>
  <c r="CT36" i="3" s="1"/>
  <c r="CS25" i="3"/>
  <c r="CS36" i="3" s="1"/>
  <c r="CR25" i="3"/>
  <c r="CR36" i="3" s="1"/>
  <c r="CQ25" i="3"/>
  <c r="CQ36" i="3" s="1"/>
  <c r="CP25" i="3"/>
  <c r="CP36" i="3" s="1"/>
  <c r="CO25" i="3"/>
  <c r="CO36" i="3" s="1"/>
  <c r="CN25" i="3"/>
  <c r="CN36" i="3" s="1"/>
  <c r="CM25" i="3"/>
  <c r="CM36" i="3" s="1"/>
  <c r="CL25" i="3"/>
  <c r="CL36" i="3" s="1"/>
  <c r="CK25" i="3"/>
  <c r="CK36" i="3" s="1"/>
  <c r="CJ25" i="3"/>
  <c r="CJ36" i="3" s="1"/>
  <c r="D49" i="2"/>
  <c r="D50" i="2" s="1"/>
  <c r="C49" i="2"/>
  <c r="C50" i="2" s="1"/>
  <c r="D65" i="2"/>
  <c r="CK4" i="3"/>
  <c r="CL4" i="3" s="1"/>
  <c r="CL3" i="4" s="1"/>
  <c r="CJ24" i="3"/>
  <c r="CJ35" i="3" s="1"/>
  <c r="C36" i="3"/>
  <c r="C35" i="3"/>
  <c r="O3" i="3"/>
  <c r="N3" i="3"/>
  <c r="M3" i="3"/>
  <c r="L3" i="3"/>
  <c r="K3" i="3"/>
  <c r="W3" i="3" s="1"/>
  <c r="AI3" i="3" s="1"/>
  <c r="AU3" i="3" s="1"/>
  <c r="BG3" i="3" s="1"/>
  <c r="BS3" i="3" s="1"/>
  <c r="CE3" i="3" s="1"/>
  <c r="CQ3" i="3" s="1"/>
  <c r="DC3" i="3" s="1"/>
  <c r="DO3" i="3" s="1"/>
  <c r="J3" i="3"/>
  <c r="I3" i="3"/>
  <c r="H3" i="3"/>
  <c r="G3" i="3"/>
  <c r="F3" i="3"/>
  <c r="E3" i="3"/>
  <c r="D3" i="3"/>
  <c r="CI25" i="3"/>
  <c r="CI36" i="3" s="1"/>
  <c r="CH25" i="3"/>
  <c r="CH36" i="3" s="1"/>
  <c r="CG25" i="3"/>
  <c r="CG36" i="3" s="1"/>
  <c r="CF25" i="3"/>
  <c r="CF36" i="3" s="1"/>
  <c r="CE25" i="3"/>
  <c r="CE36" i="3" s="1"/>
  <c r="CD25" i="3"/>
  <c r="CD36" i="3" s="1"/>
  <c r="CC25" i="3"/>
  <c r="CC36" i="3" s="1"/>
  <c r="CB25" i="3"/>
  <c r="CB36" i="3" s="1"/>
  <c r="CA25" i="3"/>
  <c r="CA36" i="3" s="1"/>
  <c r="BZ25" i="3"/>
  <c r="BZ36" i="3" s="1"/>
  <c r="BY25" i="3"/>
  <c r="BY36" i="3" s="1"/>
  <c r="BX25" i="3"/>
  <c r="BX36" i="3" s="1"/>
  <c r="BW25" i="3"/>
  <c r="BW36" i="3" s="1"/>
  <c r="BV25" i="3"/>
  <c r="BV36" i="3" s="1"/>
  <c r="BU25" i="3"/>
  <c r="BU36" i="3" s="1"/>
  <c r="BT25" i="3"/>
  <c r="BT36" i="3" s="1"/>
  <c r="BS25" i="3"/>
  <c r="BS36" i="3" s="1"/>
  <c r="BR25" i="3"/>
  <c r="BR36" i="3" s="1"/>
  <c r="BQ25" i="3"/>
  <c r="BQ36" i="3" s="1"/>
  <c r="BP25" i="3"/>
  <c r="BP36" i="3" s="1"/>
  <c r="BO25" i="3"/>
  <c r="BO36" i="3" s="1"/>
  <c r="BN25" i="3"/>
  <c r="BN36" i="3" s="1"/>
  <c r="BM25" i="3"/>
  <c r="BM36" i="3" s="1"/>
  <c r="BL25" i="3"/>
  <c r="BL36" i="3" s="1"/>
  <c r="BK25" i="3"/>
  <c r="BK36" i="3" s="1"/>
  <c r="BJ25" i="3"/>
  <c r="BJ36" i="3" s="1"/>
  <c r="BI25" i="3"/>
  <c r="BI36" i="3" s="1"/>
  <c r="BH25" i="3"/>
  <c r="BH36" i="3" s="1"/>
  <c r="BG25" i="3"/>
  <c r="BG36" i="3" s="1"/>
  <c r="BF25" i="3"/>
  <c r="BF36" i="3" s="1"/>
  <c r="BE25" i="3"/>
  <c r="BE36" i="3" s="1"/>
  <c r="BD25" i="3"/>
  <c r="BD36" i="3" s="1"/>
  <c r="BC25" i="3"/>
  <c r="BC36" i="3" s="1"/>
  <c r="BB25" i="3"/>
  <c r="BB36" i="3" s="1"/>
  <c r="BA25" i="3"/>
  <c r="BA36" i="3" s="1"/>
  <c r="AZ25" i="3"/>
  <c r="AZ36" i="3" s="1"/>
  <c r="AY25" i="3"/>
  <c r="AY36" i="3" s="1"/>
  <c r="AX25" i="3"/>
  <c r="AX36" i="3" s="1"/>
  <c r="AW25" i="3"/>
  <c r="AW36" i="3" s="1"/>
  <c r="AV25" i="3"/>
  <c r="AV36" i="3" s="1"/>
  <c r="AU25" i="3"/>
  <c r="AU36" i="3" s="1"/>
  <c r="AT25" i="3"/>
  <c r="AT36" i="3" s="1"/>
  <c r="AS25" i="3"/>
  <c r="AS36" i="3" s="1"/>
  <c r="AR25" i="3"/>
  <c r="AR36" i="3" s="1"/>
  <c r="AQ25" i="3"/>
  <c r="AQ36" i="3" s="1"/>
  <c r="AP25" i="3"/>
  <c r="AP36" i="3" s="1"/>
  <c r="AO25" i="3"/>
  <c r="AO36" i="3" s="1"/>
  <c r="AN25" i="3"/>
  <c r="AN36" i="3" s="1"/>
  <c r="AM25" i="3"/>
  <c r="AM36" i="3" s="1"/>
  <c r="AL25" i="3"/>
  <c r="AL36" i="3" s="1"/>
  <c r="AK25" i="3"/>
  <c r="AK36" i="3" s="1"/>
  <c r="AJ25" i="3"/>
  <c r="AJ36" i="3" s="1"/>
  <c r="AI25" i="3"/>
  <c r="AI36" i="3" s="1"/>
  <c r="AH25" i="3"/>
  <c r="AH36" i="3" s="1"/>
  <c r="AG25" i="3"/>
  <c r="AG36" i="3" s="1"/>
  <c r="AF25" i="3"/>
  <c r="AF36" i="3" s="1"/>
  <c r="AE25" i="3"/>
  <c r="AE36" i="3" s="1"/>
  <c r="AD25" i="3"/>
  <c r="AD36" i="3" s="1"/>
  <c r="AC25" i="3"/>
  <c r="AC36" i="3" s="1"/>
  <c r="AB25" i="3"/>
  <c r="AB36" i="3" s="1"/>
  <c r="AA25" i="3"/>
  <c r="AA36" i="3" s="1"/>
  <c r="Z25" i="3"/>
  <c r="Z36" i="3" s="1"/>
  <c r="Y25" i="3"/>
  <c r="Y36" i="3" s="1"/>
  <c r="X25" i="3"/>
  <c r="X36" i="3" s="1"/>
  <c r="W25" i="3"/>
  <c r="W36" i="3" s="1"/>
  <c r="V25" i="3"/>
  <c r="V36" i="3" s="1"/>
  <c r="U25" i="3"/>
  <c r="U36" i="3" s="1"/>
  <c r="T25" i="3"/>
  <c r="T36" i="3" s="1"/>
  <c r="S25" i="3"/>
  <c r="S36" i="3" s="1"/>
  <c r="R25" i="3"/>
  <c r="R36" i="3" s="1"/>
  <c r="Q25" i="3"/>
  <c r="Q36" i="3" s="1"/>
  <c r="P25" i="3"/>
  <c r="P36" i="3" s="1"/>
  <c r="O25" i="3"/>
  <c r="O36" i="3" s="1"/>
  <c r="N25" i="3"/>
  <c r="N36" i="3" s="1"/>
  <c r="M25" i="3"/>
  <c r="M36" i="3" s="1"/>
  <c r="L25" i="3"/>
  <c r="L36" i="3" s="1"/>
  <c r="K25" i="3"/>
  <c r="K36" i="3" s="1"/>
  <c r="J25" i="3"/>
  <c r="J36" i="3" s="1"/>
  <c r="I25" i="3"/>
  <c r="I36" i="3" s="1"/>
  <c r="H25" i="3"/>
  <c r="H36" i="3" s="1"/>
  <c r="G25" i="3"/>
  <c r="G36" i="3" s="1"/>
  <c r="F25" i="3"/>
  <c r="F36" i="3" s="1"/>
  <c r="E25" i="3"/>
  <c r="E36" i="3" s="1"/>
  <c r="BX24" i="3"/>
  <c r="BX35" i="3" s="1"/>
  <c r="BL24" i="3"/>
  <c r="BL35" i="3" s="1"/>
  <c r="AZ24" i="3"/>
  <c r="AN24" i="3"/>
  <c r="AB24" i="3"/>
  <c r="AB35" i="3" s="1"/>
  <c r="P24" i="3"/>
  <c r="O24" i="3"/>
  <c r="O35" i="3" s="1"/>
  <c r="N24" i="3"/>
  <c r="M24" i="3"/>
  <c r="L24" i="3"/>
  <c r="L35" i="3" s="1"/>
  <c r="K24" i="3"/>
  <c r="J24" i="3"/>
  <c r="I24" i="3"/>
  <c r="H24" i="3"/>
  <c r="G24" i="3"/>
  <c r="F24" i="3"/>
  <c r="E24" i="3"/>
  <c r="E35" i="3" s="1"/>
  <c r="D25" i="3"/>
  <c r="D36" i="3" s="1"/>
  <c r="D24" i="3"/>
  <c r="D35" i="3" s="1"/>
  <c r="BY4" i="3"/>
  <c r="BZ4" i="3" s="1"/>
  <c r="CA4" i="3" s="1"/>
  <c r="CB4" i="3" s="1"/>
  <c r="CC4" i="3" s="1"/>
  <c r="CD4" i="3" s="1"/>
  <c r="CE4" i="3" s="1"/>
  <c r="CF4" i="3" s="1"/>
  <c r="CG4" i="3" s="1"/>
  <c r="CH4" i="3" s="1"/>
  <c r="CI4" i="3" s="1"/>
  <c r="CI24" i="3" s="1"/>
  <c r="CI35" i="3" s="1"/>
  <c r="BM4" i="3"/>
  <c r="BN4" i="3" s="1"/>
  <c r="BO4" i="3" s="1"/>
  <c r="BP4" i="3" s="1"/>
  <c r="BQ4" i="3" s="1"/>
  <c r="BR4" i="3" s="1"/>
  <c r="BS4" i="3" s="1"/>
  <c r="BT4" i="3" s="1"/>
  <c r="BU4" i="3" s="1"/>
  <c r="BV4" i="3" s="1"/>
  <c r="BW4" i="3" s="1"/>
  <c r="BW24" i="3" s="1"/>
  <c r="BW35" i="3" s="1"/>
  <c r="BA4" i="3"/>
  <c r="BB4" i="3" s="1"/>
  <c r="BC4" i="3" s="1"/>
  <c r="BD4" i="3" s="1"/>
  <c r="BE4" i="3" s="1"/>
  <c r="BF4" i="3" s="1"/>
  <c r="BG4" i="3" s="1"/>
  <c r="BH4" i="3" s="1"/>
  <c r="BI4" i="3" s="1"/>
  <c r="BJ4" i="3" s="1"/>
  <c r="BK4" i="3" s="1"/>
  <c r="BK24" i="3" s="1"/>
  <c r="BK35" i="3" s="1"/>
  <c r="AO4" i="3"/>
  <c r="AP4" i="3" s="1"/>
  <c r="AQ4" i="3" s="1"/>
  <c r="AR4" i="3" s="1"/>
  <c r="AS4" i="3" s="1"/>
  <c r="AT4" i="3" s="1"/>
  <c r="AU4" i="3" s="1"/>
  <c r="AV4" i="3" s="1"/>
  <c r="AW4" i="3" s="1"/>
  <c r="AX4" i="3" s="1"/>
  <c r="AY4" i="3" s="1"/>
  <c r="AY24" i="3" s="1"/>
  <c r="AY35" i="3" s="1"/>
  <c r="AC4" i="3"/>
  <c r="AD4" i="3" s="1"/>
  <c r="AE4" i="3" s="1"/>
  <c r="AF4" i="3" s="1"/>
  <c r="AG4" i="3" s="1"/>
  <c r="AH4" i="3" s="1"/>
  <c r="AI4" i="3" s="1"/>
  <c r="AJ4" i="3" s="1"/>
  <c r="AK4" i="3" s="1"/>
  <c r="AL4" i="3" s="1"/>
  <c r="AM4" i="3" s="1"/>
  <c r="AM24" i="3" s="1"/>
  <c r="AM35" i="3" s="1"/>
  <c r="Q4" i="3"/>
  <c r="R4" i="3" s="1"/>
  <c r="S4" i="3" s="1"/>
  <c r="T4" i="3" s="1"/>
  <c r="U4" i="3" s="1"/>
  <c r="V4" i="3" s="1"/>
  <c r="W4" i="3" s="1"/>
  <c r="X4" i="3" s="1"/>
  <c r="Y4" i="3" s="1"/>
  <c r="Z4" i="3" s="1"/>
  <c r="AA4" i="3" s="1"/>
  <c r="AA24" i="3" s="1"/>
  <c r="AA35" i="3" s="1"/>
  <c r="E75" i="2" l="1"/>
  <c r="E61" i="6"/>
  <c r="E62" i="6" s="1"/>
  <c r="D40" i="3"/>
  <c r="C14" i="6"/>
  <c r="C16" i="6" s="1"/>
  <c r="C80" i="5"/>
  <c r="G4" i="5"/>
  <c r="P38" i="1"/>
  <c r="Q38" i="1" s="1"/>
  <c r="R38" i="1" s="1"/>
  <c r="S38" i="1" s="1"/>
  <c r="T38" i="1" s="1"/>
  <c r="U38" i="1" s="1"/>
  <c r="V38" i="1" s="1"/>
  <c r="W38" i="1" s="1"/>
  <c r="X38" i="1" s="1"/>
  <c r="Y38" i="1" s="1"/>
  <c r="Z38" i="1" s="1"/>
  <c r="AA38" i="1" s="1"/>
  <c r="D38" i="6"/>
  <c r="C42" i="6"/>
  <c r="E65" i="2"/>
  <c r="F65" i="2" s="1"/>
  <c r="G65" i="2" s="1"/>
  <c r="H65" i="2" s="1"/>
  <c r="I65" i="2" s="1"/>
  <c r="J65" i="2" s="1"/>
  <c r="K65" i="2" s="1"/>
  <c r="C30" i="1"/>
  <c r="L7" i="3"/>
  <c r="L7" i="1" s="1"/>
  <c r="C40" i="1"/>
  <c r="C44" i="1"/>
  <c r="F10" i="3"/>
  <c r="F16" i="3" s="1"/>
  <c r="F15" i="1" s="1"/>
  <c r="N10" i="3"/>
  <c r="N16" i="3" s="1"/>
  <c r="N15" i="1" s="1"/>
  <c r="O8" i="3"/>
  <c r="O8" i="1" s="1"/>
  <c r="G10" i="3"/>
  <c r="G10" i="1" s="1"/>
  <c r="D8" i="3"/>
  <c r="D8" i="1" s="1"/>
  <c r="E10" i="3"/>
  <c r="E16" i="3" s="1"/>
  <c r="E15" i="1" s="1"/>
  <c r="M10" i="3"/>
  <c r="M10" i="1" s="1"/>
  <c r="DH28" i="3"/>
  <c r="D46" i="3"/>
  <c r="D65" i="6" s="1"/>
  <c r="D8" i="4"/>
  <c r="D9" i="4" s="1"/>
  <c r="CB28" i="3"/>
  <c r="CV28" i="3"/>
  <c r="DE28" i="3"/>
  <c r="BW28" i="3"/>
  <c r="BN28" i="3"/>
  <c r="CT28" i="3"/>
  <c r="BV28" i="3"/>
  <c r="CU28" i="3"/>
  <c r="DI28" i="3"/>
  <c r="BG28" i="3"/>
  <c r="CD28" i="3"/>
  <c r="DQ28" i="3"/>
  <c r="BL28" i="3"/>
  <c r="CM28" i="3"/>
  <c r="DR28" i="3"/>
  <c r="BF28" i="3"/>
  <c r="CC28" i="3"/>
  <c r="BM28" i="3"/>
  <c r="CN28" i="3"/>
  <c r="DS28" i="3"/>
  <c r="BO28" i="3"/>
  <c r="CE28" i="3"/>
  <c r="CW28" i="3"/>
  <c r="BD28" i="3"/>
  <c r="BT28" i="3"/>
  <c r="CK28" i="3"/>
  <c r="DD28" i="3"/>
  <c r="BE28" i="3"/>
  <c r="BU28" i="3"/>
  <c r="CL28" i="3"/>
  <c r="T7" i="4"/>
  <c r="T61" i="1" s="1"/>
  <c r="T62" i="1" s="1"/>
  <c r="DO28" i="3"/>
  <c r="DG28" i="3"/>
  <c r="CY28" i="3"/>
  <c r="CQ28" i="3"/>
  <c r="CI28" i="3"/>
  <c r="DN28" i="3"/>
  <c r="DF28" i="3"/>
  <c r="CX28" i="3"/>
  <c r="DM28" i="3"/>
  <c r="BC28" i="3"/>
  <c r="BK28" i="3"/>
  <c r="BS28" i="3"/>
  <c r="CA28" i="3"/>
  <c r="CJ28" i="3"/>
  <c r="CS28" i="3"/>
  <c r="DC28" i="3"/>
  <c r="DP28" i="3"/>
  <c r="W7" i="4"/>
  <c r="W61" i="1" s="1"/>
  <c r="W62" i="1" s="1"/>
  <c r="U7" i="4"/>
  <c r="U61" i="1" s="1"/>
  <c r="U62" i="1" s="1"/>
  <c r="V7" i="4"/>
  <c r="V61" i="1" s="1"/>
  <c r="V62" i="1" s="1"/>
  <c r="P7" i="4"/>
  <c r="P61" i="1" s="1"/>
  <c r="P62" i="1" s="1"/>
  <c r="X7" i="4"/>
  <c r="X61" i="1" s="1"/>
  <c r="X62" i="1" s="1"/>
  <c r="F34" i="3"/>
  <c r="AZ28" i="3"/>
  <c r="BH28" i="3"/>
  <c r="BP28" i="3"/>
  <c r="BX28" i="3"/>
  <c r="CF28" i="3"/>
  <c r="CO28" i="3"/>
  <c r="CZ28" i="3"/>
  <c r="DJ28" i="3"/>
  <c r="R7" i="4"/>
  <c r="R61" i="1" s="1"/>
  <c r="R62" i="1" s="1"/>
  <c r="Z7" i="4"/>
  <c r="Z61" i="1" s="1"/>
  <c r="Z62" i="1" s="1"/>
  <c r="BA28" i="3"/>
  <c r="BI28" i="3"/>
  <c r="BQ28" i="3"/>
  <c r="BY28" i="3"/>
  <c r="CG28" i="3"/>
  <c r="CP28" i="3"/>
  <c r="DA28" i="3"/>
  <c r="DK28" i="3"/>
  <c r="Q7" i="4"/>
  <c r="Q61" i="1" s="1"/>
  <c r="Q62" i="1" s="1"/>
  <c r="Y7" i="4"/>
  <c r="Y61" i="1" s="1"/>
  <c r="Y62" i="1" s="1"/>
  <c r="S7" i="4"/>
  <c r="S61" i="1" s="1"/>
  <c r="S62" i="1" s="1"/>
  <c r="AA7" i="4"/>
  <c r="AA61" i="1" s="1"/>
  <c r="AA62" i="1" s="1"/>
  <c r="BB28" i="3"/>
  <c r="BJ28" i="3"/>
  <c r="BR28" i="3"/>
  <c r="BZ28" i="3"/>
  <c r="CH28" i="3"/>
  <c r="CR28" i="3"/>
  <c r="DB28" i="3"/>
  <c r="DL28" i="3"/>
  <c r="BC19" i="1"/>
  <c r="BK19" i="1"/>
  <c r="G19" i="1"/>
  <c r="BS19" i="1"/>
  <c r="O19" i="1"/>
  <c r="CA19" i="1"/>
  <c r="W19" i="1"/>
  <c r="CI19" i="1"/>
  <c r="AE19" i="1"/>
  <c r="CQ19" i="1"/>
  <c r="AM19" i="1"/>
  <c r="CY19" i="1"/>
  <c r="AU19" i="1"/>
  <c r="DG19" i="1"/>
  <c r="L19" i="1"/>
  <c r="T19" i="1"/>
  <c r="AB19" i="1"/>
  <c r="AJ19" i="1"/>
  <c r="AR19" i="1"/>
  <c r="AZ19" i="1"/>
  <c r="BH19" i="1"/>
  <c r="BP19" i="1"/>
  <c r="BX19" i="1"/>
  <c r="CF19" i="1"/>
  <c r="CN19" i="1"/>
  <c r="CV19" i="1"/>
  <c r="DD19" i="1"/>
  <c r="DL19" i="1"/>
  <c r="E19" i="1"/>
  <c r="M19" i="1"/>
  <c r="U19" i="1"/>
  <c r="AC19" i="1"/>
  <c r="AK19" i="1"/>
  <c r="AS19" i="1"/>
  <c r="BA19" i="1"/>
  <c r="BI19" i="1"/>
  <c r="BQ19" i="1"/>
  <c r="BY19" i="1"/>
  <c r="CG19" i="1"/>
  <c r="CO19" i="1"/>
  <c r="CW19" i="1"/>
  <c r="DE19" i="1"/>
  <c r="DM19" i="1"/>
  <c r="F19" i="1"/>
  <c r="N19" i="1"/>
  <c r="V19" i="1"/>
  <c r="AD19" i="1"/>
  <c r="AL19" i="1"/>
  <c r="AT19" i="1"/>
  <c r="BB19" i="1"/>
  <c r="BJ19" i="1"/>
  <c r="BR19" i="1"/>
  <c r="BZ19" i="1"/>
  <c r="CH19" i="1"/>
  <c r="CP19" i="1"/>
  <c r="CX19" i="1"/>
  <c r="DF19" i="1"/>
  <c r="DN19" i="1"/>
  <c r="DO19" i="1"/>
  <c r="H19" i="1"/>
  <c r="P19" i="1"/>
  <c r="X19" i="1"/>
  <c r="AF19" i="1"/>
  <c r="AN19" i="1"/>
  <c r="AV19" i="1"/>
  <c r="BD19" i="1"/>
  <c r="BL19" i="1"/>
  <c r="BT19" i="1"/>
  <c r="CB19" i="1"/>
  <c r="CJ19" i="1"/>
  <c r="CR19" i="1"/>
  <c r="CZ19" i="1"/>
  <c r="DH19" i="1"/>
  <c r="DP19" i="1"/>
  <c r="I19" i="1"/>
  <c r="Q19" i="1"/>
  <c r="Y19" i="1"/>
  <c r="AG19" i="1"/>
  <c r="AO19" i="1"/>
  <c r="AW19" i="1"/>
  <c r="BE19" i="1"/>
  <c r="BM19" i="1"/>
  <c r="BU19" i="1"/>
  <c r="CC19" i="1"/>
  <c r="CK19" i="1"/>
  <c r="CS19" i="1"/>
  <c r="DA19" i="1"/>
  <c r="DI19" i="1"/>
  <c r="DQ19" i="1"/>
  <c r="J19" i="1"/>
  <c r="R19" i="1"/>
  <c r="Z19" i="1"/>
  <c r="AH19" i="1"/>
  <c r="AP19" i="1"/>
  <c r="AX19" i="1"/>
  <c r="BF19" i="1"/>
  <c r="BN19" i="1"/>
  <c r="BV19" i="1"/>
  <c r="CD19" i="1"/>
  <c r="CL19" i="1"/>
  <c r="CT19" i="1"/>
  <c r="DB19" i="1"/>
  <c r="DJ19" i="1"/>
  <c r="DR19" i="1"/>
  <c r="K19" i="1"/>
  <c r="S19" i="1"/>
  <c r="AA19" i="1"/>
  <c r="AI19" i="1"/>
  <c r="AQ19" i="1"/>
  <c r="AY19" i="1"/>
  <c r="BG19" i="1"/>
  <c r="BO19" i="1"/>
  <c r="BW19" i="1"/>
  <c r="CE19" i="1"/>
  <c r="CM19" i="1"/>
  <c r="CU19" i="1"/>
  <c r="DC19" i="1"/>
  <c r="DK19" i="1"/>
  <c r="AD7" i="4"/>
  <c r="AD61" i="1" s="1"/>
  <c r="AD62" i="1" s="1"/>
  <c r="AK7" i="4"/>
  <c r="AK61" i="1" s="1"/>
  <c r="AK62" i="1" s="1"/>
  <c r="AB7" i="4"/>
  <c r="AB61" i="1" s="1"/>
  <c r="AB62" i="1" s="1"/>
  <c r="AL7" i="4"/>
  <c r="AL61" i="1" s="1"/>
  <c r="AL62" i="1" s="1"/>
  <c r="AC7" i="4"/>
  <c r="AC61" i="1" s="1"/>
  <c r="AC62" i="1" s="1"/>
  <c r="AM7" i="4"/>
  <c r="AM61" i="1" s="1"/>
  <c r="AM62" i="1" s="1"/>
  <c r="AE7" i="4"/>
  <c r="AE61" i="1" s="1"/>
  <c r="AE62" i="1" s="1"/>
  <c r="F75" i="2"/>
  <c r="AF7" i="4"/>
  <c r="AF61" i="1" s="1"/>
  <c r="AF62" i="1" s="1"/>
  <c r="AI7" i="4"/>
  <c r="AI61" i="1" s="1"/>
  <c r="AI62" i="1" s="1"/>
  <c r="AJ7" i="4"/>
  <c r="AJ61" i="1" s="1"/>
  <c r="AJ62" i="1" s="1"/>
  <c r="AG7" i="4"/>
  <c r="AG61" i="1" s="1"/>
  <c r="AG62" i="1" s="1"/>
  <c r="R5" i="1"/>
  <c r="R20" i="1" s="1"/>
  <c r="R50" i="1" s="1"/>
  <c r="Z5" i="1"/>
  <c r="Z20" i="1" s="1"/>
  <c r="Z50" i="1" s="1"/>
  <c r="AH5" i="1"/>
  <c r="AH20" i="1" s="1"/>
  <c r="AH50" i="1" s="1"/>
  <c r="AP5" i="1"/>
  <c r="AP20" i="1" s="1"/>
  <c r="AP50" i="1" s="1"/>
  <c r="AT5" i="1"/>
  <c r="AT20" i="1" s="1"/>
  <c r="AT50" i="1" s="1"/>
  <c r="BB5" i="1"/>
  <c r="BB20" i="1" s="1"/>
  <c r="BB50" i="1" s="1"/>
  <c r="BJ5" i="1"/>
  <c r="BJ20" i="1" s="1"/>
  <c r="BJ50" i="1" s="1"/>
  <c r="BR5" i="1"/>
  <c r="BR20" i="1" s="1"/>
  <c r="BR50" i="1" s="1"/>
  <c r="BZ5" i="1"/>
  <c r="BZ20" i="1" s="1"/>
  <c r="BZ50" i="1" s="1"/>
  <c r="S5" i="1"/>
  <c r="S20" i="1" s="1"/>
  <c r="S50" i="1" s="1"/>
  <c r="AA5" i="1"/>
  <c r="AA20" i="1" s="1"/>
  <c r="AA50" i="1" s="1"/>
  <c r="AI5" i="1"/>
  <c r="AI20" i="1" s="1"/>
  <c r="AI50" i="1" s="1"/>
  <c r="AQ5" i="1"/>
  <c r="AQ20" i="1" s="1"/>
  <c r="AQ50" i="1" s="1"/>
  <c r="AU5" i="1"/>
  <c r="AU20" i="1" s="1"/>
  <c r="AU50" i="1" s="1"/>
  <c r="BC5" i="1"/>
  <c r="BC20" i="1" s="1"/>
  <c r="BC50" i="1" s="1"/>
  <c r="BK5" i="1"/>
  <c r="BK20" i="1" s="1"/>
  <c r="BK50" i="1" s="1"/>
  <c r="BS5" i="1"/>
  <c r="BS20" i="1" s="1"/>
  <c r="BS50" i="1" s="1"/>
  <c r="CA5" i="1"/>
  <c r="CA20" i="1" s="1"/>
  <c r="CA50" i="1" s="1"/>
  <c r="CH5" i="1"/>
  <c r="CH20" i="1" s="1"/>
  <c r="CH50" i="1" s="1"/>
  <c r="DI5" i="1"/>
  <c r="DI20" i="1" s="1"/>
  <c r="DI50" i="1" s="1"/>
  <c r="T5" i="1"/>
  <c r="T20" i="1" s="1"/>
  <c r="T50" i="1" s="1"/>
  <c r="AJ5" i="1"/>
  <c r="AJ20" i="1" s="1"/>
  <c r="AJ50" i="1" s="1"/>
  <c r="AR5" i="1"/>
  <c r="AR20" i="1" s="1"/>
  <c r="AR50" i="1" s="1"/>
  <c r="AV5" i="1"/>
  <c r="AV20" i="1" s="1"/>
  <c r="AV50" i="1" s="1"/>
  <c r="BD5" i="1"/>
  <c r="BD20" i="1" s="1"/>
  <c r="BD50" i="1" s="1"/>
  <c r="BT5" i="1"/>
  <c r="BT20" i="1" s="1"/>
  <c r="BT50" i="1" s="1"/>
  <c r="CB5" i="1"/>
  <c r="CB20" i="1" s="1"/>
  <c r="CB50" i="1" s="1"/>
  <c r="CI5" i="1"/>
  <c r="CI20" i="1" s="1"/>
  <c r="CI50" i="1" s="1"/>
  <c r="U5" i="1"/>
  <c r="U20" i="1" s="1"/>
  <c r="U50" i="1" s="1"/>
  <c r="AC5" i="1"/>
  <c r="AC20" i="1" s="1"/>
  <c r="AC50" i="1" s="1"/>
  <c r="AK5" i="1"/>
  <c r="AK20" i="1" s="1"/>
  <c r="AK50" i="1" s="1"/>
  <c r="AS5" i="1"/>
  <c r="AS20" i="1" s="1"/>
  <c r="AS50" i="1" s="1"/>
  <c r="AW5" i="1"/>
  <c r="AW20" i="1" s="1"/>
  <c r="AW50" i="1" s="1"/>
  <c r="BE5" i="1"/>
  <c r="BE20" i="1" s="1"/>
  <c r="BE50" i="1" s="1"/>
  <c r="BM5" i="1"/>
  <c r="BM20" i="1" s="1"/>
  <c r="BM50" i="1" s="1"/>
  <c r="BU5" i="1"/>
  <c r="BU20" i="1" s="1"/>
  <c r="BU50" i="1" s="1"/>
  <c r="CC5" i="1"/>
  <c r="CC20" i="1" s="1"/>
  <c r="CC50" i="1" s="1"/>
  <c r="V5" i="1"/>
  <c r="V20" i="1" s="1"/>
  <c r="V50" i="1" s="1"/>
  <c r="AD5" i="1"/>
  <c r="AD20" i="1" s="1"/>
  <c r="AD50" i="1" s="1"/>
  <c r="AL5" i="1"/>
  <c r="AL20" i="1" s="1"/>
  <c r="AL50" i="1" s="1"/>
  <c r="AX5" i="1"/>
  <c r="AX20" i="1" s="1"/>
  <c r="AX50" i="1" s="1"/>
  <c r="BF5" i="1"/>
  <c r="BF20" i="1" s="1"/>
  <c r="BF50" i="1" s="1"/>
  <c r="BN5" i="1"/>
  <c r="BN20" i="1" s="1"/>
  <c r="BN50" i="1" s="1"/>
  <c r="BV5" i="1"/>
  <c r="BV20" i="1" s="1"/>
  <c r="BV50" i="1" s="1"/>
  <c r="CD5" i="1"/>
  <c r="CD20" i="1" s="1"/>
  <c r="CD50" i="1" s="1"/>
  <c r="CK5" i="1"/>
  <c r="CK20" i="1" s="1"/>
  <c r="CK50" i="1" s="1"/>
  <c r="W5" i="1"/>
  <c r="W20" i="1" s="1"/>
  <c r="W50" i="1" s="1"/>
  <c r="AE5" i="1"/>
  <c r="AE20" i="1" s="1"/>
  <c r="AE50" i="1" s="1"/>
  <c r="AM5" i="1"/>
  <c r="AM20" i="1" s="1"/>
  <c r="AM50" i="1" s="1"/>
  <c r="AY5" i="1"/>
  <c r="AY20" i="1" s="1"/>
  <c r="AY50" i="1" s="1"/>
  <c r="BG5" i="1"/>
  <c r="BG20" i="1" s="1"/>
  <c r="BG50" i="1" s="1"/>
  <c r="BO5" i="1"/>
  <c r="BO20" i="1" s="1"/>
  <c r="BO50" i="1" s="1"/>
  <c r="BW5" i="1"/>
  <c r="BW20" i="1" s="1"/>
  <c r="BW50" i="1" s="1"/>
  <c r="CE5" i="1"/>
  <c r="CE20" i="1" s="1"/>
  <c r="CE50" i="1" s="1"/>
  <c r="CL5" i="1"/>
  <c r="CL20" i="1" s="1"/>
  <c r="CL50" i="1" s="1"/>
  <c r="CW5" i="1"/>
  <c r="CW20" i="1" s="1"/>
  <c r="CW50" i="1" s="1"/>
  <c r="X5" i="1"/>
  <c r="X20" i="1" s="1"/>
  <c r="X50" i="1" s="1"/>
  <c r="AF5" i="1"/>
  <c r="AF20" i="1" s="1"/>
  <c r="AF50" i="1" s="1"/>
  <c r="BH5" i="1"/>
  <c r="BH20" i="1" s="1"/>
  <c r="BH50" i="1" s="1"/>
  <c r="BP5" i="1"/>
  <c r="BP20" i="1" s="1"/>
  <c r="BP50" i="1" s="1"/>
  <c r="CF5" i="1"/>
  <c r="CF20" i="1" s="1"/>
  <c r="CF50" i="1" s="1"/>
  <c r="CX5" i="1"/>
  <c r="CX20" i="1" s="1"/>
  <c r="CX50" i="1" s="1"/>
  <c r="Q5" i="1"/>
  <c r="Q20" i="1" s="1"/>
  <c r="Q50" i="1" s="1"/>
  <c r="Y5" i="1"/>
  <c r="Y20" i="1" s="1"/>
  <c r="Y50" i="1" s="1"/>
  <c r="AG5" i="1"/>
  <c r="AG20" i="1" s="1"/>
  <c r="AG50" i="1" s="1"/>
  <c r="AO5" i="1"/>
  <c r="AO20" i="1" s="1"/>
  <c r="AO50" i="1" s="1"/>
  <c r="BA5" i="1"/>
  <c r="BA20" i="1" s="1"/>
  <c r="BA50" i="1" s="1"/>
  <c r="BI5" i="1"/>
  <c r="BI20" i="1" s="1"/>
  <c r="BI50" i="1" s="1"/>
  <c r="BQ5" i="1"/>
  <c r="BQ20" i="1" s="1"/>
  <c r="BQ50" i="1" s="1"/>
  <c r="BY5" i="1"/>
  <c r="BY20" i="1" s="1"/>
  <c r="BY50" i="1" s="1"/>
  <c r="CG5" i="1"/>
  <c r="CG20" i="1" s="1"/>
  <c r="CG50" i="1" s="1"/>
  <c r="D69" i="2"/>
  <c r="D72" i="2"/>
  <c r="E72" i="2" s="1"/>
  <c r="D10" i="3"/>
  <c r="D16" i="3" s="1"/>
  <c r="L65" i="2"/>
  <c r="S3" i="4"/>
  <c r="CD3" i="4"/>
  <c r="AI3" i="4"/>
  <c r="BR3" i="4"/>
  <c r="CI3" i="4"/>
  <c r="AA3" i="4"/>
  <c r="AF3" i="4"/>
  <c r="CA3" i="4"/>
  <c r="X3" i="4"/>
  <c r="AV3" i="4"/>
  <c r="BO3" i="4"/>
  <c r="BD3" i="4"/>
  <c r="BG3" i="4"/>
  <c r="BW3" i="4"/>
  <c r="Q3" i="4"/>
  <c r="Y3" i="4"/>
  <c r="AG3" i="4"/>
  <c r="AO3" i="4"/>
  <c r="AW3" i="4"/>
  <c r="BH3" i="4"/>
  <c r="BP3" i="4"/>
  <c r="CB3" i="4"/>
  <c r="R3" i="4"/>
  <c r="Z3" i="4"/>
  <c r="AH3" i="4"/>
  <c r="AP3" i="4"/>
  <c r="AX3" i="4"/>
  <c r="BI3" i="4"/>
  <c r="BQ3" i="4"/>
  <c r="CC3" i="4"/>
  <c r="CK3" i="4"/>
  <c r="AQ3" i="4"/>
  <c r="AY3" i="4"/>
  <c r="BJ3" i="4"/>
  <c r="T3" i="4"/>
  <c r="AJ3" i="4"/>
  <c r="AR3" i="4"/>
  <c r="BK3" i="4"/>
  <c r="BS3" i="4"/>
  <c r="CE3" i="4"/>
  <c r="U3" i="4"/>
  <c r="AC3" i="4"/>
  <c r="AK3" i="4"/>
  <c r="AS3" i="4"/>
  <c r="BA3" i="4"/>
  <c r="BT3" i="4"/>
  <c r="CF3" i="4"/>
  <c r="V3" i="4"/>
  <c r="AD3" i="4"/>
  <c r="AL3" i="4"/>
  <c r="AT3" i="4"/>
  <c r="BB3" i="4"/>
  <c r="BE3" i="4"/>
  <c r="BM3" i="4"/>
  <c r="BU3" i="4"/>
  <c r="BY3" i="4"/>
  <c r="CG3" i="4"/>
  <c r="CW3" i="4"/>
  <c r="W3" i="4"/>
  <c r="AE3" i="4"/>
  <c r="AM3" i="4"/>
  <c r="AU3" i="4"/>
  <c r="BC3" i="4"/>
  <c r="BF3" i="4"/>
  <c r="BN3" i="4"/>
  <c r="BV3" i="4"/>
  <c r="BZ3" i="4"/>
  <c r="CH3" i="4"/>
  <c r="J10" i="3"/>
  <c r="K8" i="3"/>
  <c r="K8" i="1" s="1"/>
  <c r="L8" i="3"/>
  <c r="E8" i="3"/>
  <c r="E8" i="1" s="1"/>
  <c r="F8" i="3"/>
  <c r="F8" i="1" s="1"/>
  <c r="G8" i="3"/>
  <c r="G8" i="1" s="1"/>
  <c r="M8" i="3"/>
  <c r="M8" i="1" s="1"/>
  <c r="O10" i="3"/>
  <c r="N8" i="3"/>
  <c r="N8" i="1" s="1"/>
  <c r="H8" i="3"/>
  <c r="H8" i="1" s="1"/>
  <c r="H10" i="3"/>
  <c r="I10" i="3"/>
  <c r="L10" i="3"/>
  <c r="K10" i="3"/>
  <c r="I8" i="3"/>
  <c r="J8" i="3"/>
  <c r="D37" i="3"/>
  <c r="D39" i="3" s="1"/>
  <c r="D26" i="3"/>
  <c r="D29" i="3" s="1"/>
  <c r="CK24" i="3"/>
  <c r="CK35" i="3" s="1"/>
  <c r="M35" i="3"/>
  <c r="CY4" i="3"/>
  <c r="CX24" i="3"/>
  <c r="DJ4" i="3"/>
  <c r="DI24" i="3"/>
  <c r="G35" i="3"/>
  <c r="CW24" i="3"/>
  <c r="F35" i="3"/>
  <c r="N35" i="3"/>
  <c r="DH35" i="3"/>
  <c r="AN35" i="3"/>
  <c r="H35" i="3"/>
  <c r="P35" i="3"/>
  <c r="I35" i="3"/>
  <c r="J35" i="3"/>
  <c r="K35" i="3"/>
  <c r="AZ35" i="3"/>
  <c r="CM4" i="3"/>
  <c r="CL24" i="3"/>
  <c r="O7" i="3"/>
  <c r="Q3" i="3"/>
  <c r="R3" i="3"/>
  <c r="F7" i="3"/>
  <c r="G7" i="3"/>
  <c r="S3" i="3"/>
  <c r="T3" i="3"/>
  <c r="BV24" i="3"/>
  <c r="AP24" i="3"/>
  <c r="CD24" i="3"/>
  <c r="CE24" i="3"/>
  <c r="BF24" i="3"/>
  <c r="AA3" i="3"/>
  <c r="BG24" i="3"/>
  <c r="AX24" i="3"/>
  <c r="BN24" i="3"/>
  <c r="R24" i="3"/>
  <c r="Z24" i="3"/>
  <c r="AH24" i="3"/>
  <c r="S24" i="3"/>
  <c r="AI24" i="3"/>
  <c r="AJ24" i="3"/>
  <c r="X3" i="3"/>
  <c r="U24" i="3"/>
  <c r="AC24" i="3"/>
  <c r="AK24" i="3"/>
  <c r="AS24" i="3"/>
  <c r="BA24" i="3"/>
  <c r="BQ24" i="3"/>
  <c r="BY24" i="3"/>
  <c r="CG24" i="3"/>
  <c r="Y3" i="3"/>
  <c r="M7" i="3"/>
  <c r="V24" i="3"/>
  <c r="AD24" i="3"/>
  <c r="AL24" i="3"/>
  <c r="AT24" i="3"/>
  <c r="BB24" i="3"/>
  <c r="BJ24" i="3"/>
  <c r="BR24" i="3"/>
  <c r="BZ24" i="3"/>
  <c r="CH24" i="3"/>
  <c r="Z3" i="3"/>
  <c r="N7" i="3"/>
  <c r="W24" i="3"/>
  <c r="AE24" i="3"/>
  <c r="AU24" i="3"/>
  <c r="BC24" i="3"/>
  <c r="BS24" i="3"/>
  <c r="CA24" i="3"/>
  <c r="AQ24" i="3"/>
  <c r="BO24" i="3"/>
  <c r="T24" i="3"/>
  <c r="AR24" i="3"/>
  <c r="BH24" i="3"/>
  <c r="BP24" i="3"/>
  <c r="CF24" i="3"/>
  <c r="BI24" i="3"/>
  <c r="X24" i="3"/>
  <c r="AF24" i="3"/>
  <c r="AV24" i="3"/>
  <c r="BD24" i="3"/>
  <c r="BT24" i="3"/>
  <c r="CB24" i="3"/>
  <c r="Q24" i="3"/>
  <c r="Y24" i="3"/>
  <c r="AG24" i="3"/>
  <c r="AO24" i="3"/>
  <c r="AW24" i="3"/>
  <c r="BE24" i="3"/>
  <c r="BM24" i="3"/>
  <c r="BU24" i="3"/>
  <c r="CC24" i="3"/>
  <c r="U3" i="3"/>
  <c r="V3" i="3"/>
  <c r="AW7" i="4" l="1"/>
  <c r="AW61" i="1" s="1"/>
  <c r="AW62" i="1" s="1"/>
  <c r="G61" i="6"/>
  <c r="G62" i="6" s="1"/>
  <c r="AH7" i="4"/>
  <c r="AH61" i="1" s="1"/>
  <c r="AH62" i="1" s="1"/>
  <c r="F61" i="6"/>
  <c r="F62" i="6" s="1"/>
  <c r="H4" i="5"/>
  <c r="AB38" i="1"/>
  <c r="AC38" i="1" s="1"/>
  <c r="AD38" i="1" s="1"/>
  <c r="AE38" i="1" s="1"/>
  <c r="AF38" i="1" s="1"/>
  <c r="AG38" i="1" s="1"/>
  <c r="AH38" i="1" s="1"/>
  <c r="AI38" i="1" s="1"/>
  <c r="AJ38" i="1" s="1"/>
  <c r="AK38" i="1" s="1"/>
  <c r="AL38" i="1" s="1"/>
  <c r="AM38" i="1" s="1"/>
  <c r="E38" i="6"/>
  <c r="D28" i="3"/>
  <c r="F10" i="1"/>
  <c r="D66" i="2"/>
  <c r="E66" i="2" s="1"/>
  <c r="F66" i="2" s="1"/>
  <c r="G66" i="2" s="1"/>
  <c r="H66" i="2" s="1"/>
  <c r="I66" i="2" s="1"/>
  <c r="J66" i="2" s="1"/>
  <c r="N10" i="1"/>
  <c r="E10" i="1"/>
  <c r="M16" i="3"/>
  <c r="M15" i="1" s="1"/>
  <c r="G16" i="3"/>
  <c r="G15" i="1" s="1"/>
  <c r="C42" i="1"/>
  <c r="I7" i="3"/>
  <c r="I7" i="1" s="1"/>
  <c r="E7" i="3"/>
  <c r="E9" i="3" s="1"/>
  <c r="J7" i="3"/>
  <c r="J7" i="1" s="1"/>
  <c r="K7" i="3"/>
  <c r="K7" i="1" s="1"/>
  <c r="H7" i="3"/>
  <c r="H7" i="1" s="1"/>
  <c r="DJ3" i="4"/>
  <c r="DJ5" i="1"/>
  <c r="DJ20" i="1" s="1"/>
  <c r="DJ50" i="1" s="1"/>
  <c r="G34" i="3"/>
  <c r="AP7" i="4"/>
  <c r="AP61" i="1" s="1"/>
  <c r="AP62" i="1" s="1"/>
  <c r="AX7" i="4"/>
  <c r="AX61" i="1" s="1"/>
  <c r="AX62" i="1" s="1"/>
  <c r="AT7" i="4"/>
  <c r="AT61" i="1" s="1"/>
  <c r="AT62" i="1" s="1"/>
  <c r="AS7" i="4"/>
  <c r="AS61" i="1" s="1"/>
  <c r="AS62" i="1" s="1"/>
  <c r="AR7" i="4"/>
  <c r="AR61" i="1" s="1"/>
  <c r="AR62" i="1" s="1"/>
  <c r="AQ7" i="4"/>
  <c r="AQ61" i="1" s="1"/>
  <c r="AQ62" i="1" s="1"/>
  <c r="AN7" i="4"/>
  <c r="AN61" i="1" s="1"/>
  <c r="AN62" i="1" s="1"/>
  <c r="AY7" i="4"/>
  <c r="AY61" i="1" s="1"/>
  <c r="AY62" i="1" s="1"/>
  <c r="AV7" i="4"/>
  <c r="AV61" i="1" s="1"/>
  <c r="AV62" i="1" s="1"/>
  <c r="AU7" i="4"/>
  <c r="AU61" i="1" s="1"/>
  <c r="AU62" i="1" s="1"/>
  <c r="G75" i="2"/>
  <c r="AO7" i="4"/>
  <c r="AO61" i="1" s="1"/>
  <c r="AO62" i="1" s="1"/>
  <c r="CY3" i="4"/>
  <c r="CY5" i="1"/>
  <c r="CY20" i="1" s="1"/>
  <c r="CY50" i="1" s="1"/>
  <c r="CM3" i="4"/>
  <c r="CM5" i="1"/>
  <c r="CM20" i="1" s="1"/>
  <c r="CM50" i="1" s="1"/>
  <c r="E69" i="2"/>
  <c r="W8" i="3"/>
  <c r="W8" i="1" s="1"/>
  <c r="V8" i="3"/>
  <c r="V8" i="1" s="1"/>
  <c r="U8" i="3"/>
  <c r="U8" i="1" s="1"/>
  <c r="T8" i="3"/>
  <c r="T8" i="1" s="1"/>
  <c r="AA8" i="3"/>
  <c r="AA8" i="1" s="1"/>
  <c r="S8" i="3"/>
  <c r="S8" i="1" s="1"/>
  <c r="Z8" i="3"/>
  <c r="Z8" i="1" s="1"/>
  <c r="R8" i="3"/>
  <c r="R8" i="1" s="1"/>
  <c r="Y8" i="3"/>
  <c r="Y8" i="1" s="1"/>
  <c r="Q8" i="3"/>
  <c r="Q8" i="1" s="1"/>
  <c r="X8" i="3"/>
  <c r="X8" i="1" s="1"/>
  <c r="F72" i="2"/>
  <c r="AI10" i="3"/>
  <c r="AI16" i="3" s="1"/>
  <c r="AI15" i="1" s="1"/>
  <c r="AA10" i="3"/>
  <c r="S10" i="3"/>
  <c r="Z10" i="3"/>
  <c r="R10" i="3"/>
  <c r="Y10" i="3"/>
  <c r="Q10" i="3"/>
  <c r="X10" i="3"/>
  <c r="W10" i="3"/>
  <c r="W16" i="3" s="1"/>
  <c r="W15" i="1" s="1"/>
  <c r="V10" i="3"/>
  <c r="U10" i="3"/>
  <c r="T10" i="3"/>
  <c r="D65" i="1"/>
  <c r="D12" i="3"/>
  <c r="E6" i="4"/>
  <c r="E8" i="4" s="1"/>
  <c r="D28" i="1"/>
  <c r="H16" i="3"/>
  <c r="H15" i="1" s="1"/>
  <c r="H10" i="1"/>
  <c r="O16" i="3"/>
  <c r="O15" i="1" s="1"/>
  <c r="O10" i="1"/>
  <c r="D15" i="1"/>
  <c r="D10" i="1"/>
  <c r="L16" i="3"/>
  <c r="L15" i="1" s="1"/>
  <c r="L10" i="1"/>
  <c r="K16" i="3"/>
  <c r="K15" i="1" s="1"/>
  <c r="K10" i="1"/>
  <c r="J16" i="3"/>
  <c r="J15" i="1" s="1"/>
  <c r="J10" i="1"/>
  <c r="I16" i="3"/>
  <c r="I15" i="1" s="1"/>
  <c r="I10" i="1"/>
  <c r="I8" i="1"/>
  <c r="L9" i="3"/>
  <c r="L8" i="1"/>
  <c r="J8" i="1"/>
  <c r="M7" i="1"/>
  <c r="M9" i="3"/>
  <c r="AK3" i="3"/>
  <c r="AD3" i="3"/>
  <c r="AD10" i="3" s="1"/>
  <c r="AE3" i="3"/>
  <c r="AH3" i="3"/>
  <c r="AM3" i="3"/>
  <c r="AM10" i="3" s="1"/>
  <c r="G9" i="3"/>
  <c r="G7" i="1"/>
  <c r="AJ3" i="3"/>
  <c r="AC3" i="3"/>
  <c r="AG3" i="3"/>
  <c r="N7" i="1"/>
  <c r="N9" i="3"/>
  <c r="O7" i="1"/>
  <c r="O9" i="3"/>
  <c r="F9" i="3"/>
  <c r="F7" i="1"/>
  <c r="AF3" i="3"/>
  <c r="AL3" i="3"/>
  <c r="CL35" i="3"/>
  <c r="DI35" i="3"/>
  <c r="CX35" i="3"/>
  <c r="CW35" i="3"/>
  <c r="CZ4" i="3"/>
  <c r="CY24" i="3"/>
  <c r="DK4" i="3"/>
  <c r="DJ24" i="3"/>
  <c r="CM24" i="3"/>
  <c r="CN4" i="3"/>
  <c r="BE35" i="3"/>
  <c r="BD35" i="3"/>
  <c r="AR35" i="3"/>
  <c r="AU35" i="3"/>
  <c r="BR35" i="3"/>
  <c r="AK35" i="3"/>
  <c r="AW35" i="3"/>
  <c r="AE35" i="3"/>
  <c r="AC35" i="3"/>
  <c r="AH35" i="3"/>
  <c r="W35" i="3"/>
  <c r="BB35" i="3"/>
  <c r="U35" i="3"/>
  <c r="BF35" i="3"/>
  <c r="X35" i="3"/>
  <c r="CC35" i="3"/>
  <c r="AD35" i="3"/>
  <c r="BQ35" i="3"/>
  <c r="AX35" i="3"/>
  <c r="CD35" i="3"/>
  <c r="AV35" i="3"/>
  <c r="T35" i="3"/>
  <c r="BJ35" i="3"/>
  <c r="AF35" i="3"/>
  <c r="Z35" i="3"/>
  <c r="AG35" i="3"/>
  <c r="BO35" i="3"/>
  <c r="AT35" i="3"/>
  <c r="CG35" i="3"/>
  <c r="R35" i="3"/>
  <c r="Y35" i="3"/>
  <c r="AL35" i="3"/>
  <c r="BY35" i="3"/>
  <c r="Q35" i="3"/>
  <c r="CA35" i="3"/>
  <c r="BU35" i="3"/>
  <c r="CB35" i="3"/>
  <c r="BP35" i="3"/>
  <c r="BS35" i="3"/>
  <c r="CH35" i="3"/>
  <c r="V35" i="3"/>
  <c r="BA35" i="3"/>
  <c r="AI35" i="3"/>
  <c r="AP35" i="3"/>
  <c r="AO35" i="3"/>
  <c r="BI35" i="3"/>
  <c r="AQ35" i="3"/>
  <c r="BN35" i="3"/>
  <c r="CE35" i="3"/>
  <c r="CF35" i="3"/>
  <c r="AJ35" i="3"/>
  <c r="BM35" i="3"/>
  <c r="BT35" i="3"/>
  <c r="BH35" i="3"/>
  <c r="BC35" i="3"/>
  <c r="BZ35" i="3"/>
  <c r="AS35" i="3"/>
  <c r="S35" i="3"/>
  <c r="BG35" i="3"/>
  <c r="BV35" i="3"/>
  <c r="D10" i="6" l="1"/>
  <c r="H75" i="2"/>
  <c r="I61" i="6" s="1"/>
  <c r="I62" i="6" s="1"/>
  <c r="H61" i="6"/>
  <c r="H62" i="6" s="1"/>
  <c r="I4" i="5"/>
  <c r="D26" i="1"/>
  <c r="D33" i="1"/>
  <c r="D8" i="6"/>
  <c r="C167" i="5" s="1"/>
  <c r="AN38" i="1"/>
  <c r="AO38" i="1" s="1"/>
  <c r="AP38" i="1" s="1"/>
  <c r="AQ38" i="1" s="1"/>
  <c r="AR38" i="1" s="1"/>
  <c r="AS38" i="1" s="1"/>
  <c r="AT38" i="1" s="1"/>
  <c r="AU38" i="1" s="1"/>
  <c r="AV38" i="1" s="1"/>
  <c r="AW38" i="1" s="1"/>
  <c r="AX38" i="1" s="1"/>
  <c r="AY38" i="1" s="1"/>
  <c r="F38" i="6"/>
  <c r="D15" i="6"/>
  <c r="S7" i="3"/>
  <c r="S7" i="1" s="1"/>
  <c r="W7" i="3"/>
  <c r="W7" i="1" s="1"/>
  <c r="Z7" i="3"/>
  <c r="Z7" i="1" s="1"/>
  <c r="AF7" i="3"/>
  <c r="AF7" i="1" s="1"/>
  <c r="AC7" i="3"/>
  <c r="AC7" i="1" s="1"/>
  <c r="AK7" i="3"/>
  <c r="AK7" i="1" s="1"/>
  <c r="AJ7" i="3"/>
  <c r="AJ7" i="1" s="1"/>
  <c r="CE7" i="3"/>
  <c r="X7" i="3"/>
  <c r="X7" i="1" s="1"/>
  <c r="U7" i="3"/>
  <c r="U7" i="1" s="1"/>
  <c r="R7" i="3"/>
  <c r="R7" i="1" s="1"/>
  <c r="AA7" i="3"/>
  <c r="AA7" i="1" s="1"/>
  <c r="Y7" i="3"/>
  <c r="Y7" i="1" s="1"/>
  <c r="T7" i="3"/>
  <c r="T7" i="1" s="1"/>
  <c r="AH7" i="3"/>
  <c r="AH7" i="1" s="1"/>
  <c r="AU7" i="3"/>
  <c r="AU7" i="1" s="1"/>
  <c r="Q7" i="3"/>
  <c r="Q7" i="1" s="1"/>
  <c r="AE7" i="3"/>
  <c r="AE7" i="1" s="1"/>
  <c r="V7" i="3"/>
  <c r="V7" i="1" s="1"/>
  <c r="AL7" i="3"/>
  <c r="AL7" i="1" s="1"/>
  <c r="AG7" i="3"/>
  <c r="AG7" i="1" s="1"/>
  <c r="AI7" i="3"/>
  <c r="AI7" i="1" s="1"/>
  <c r="H9" i="3"/>
  <c r="H11" i="3" s="1"/>
  <c r="E7" i="1"/>
  <c r="J9" i="3"/>
  <c r="J9" i="1" s="1"/>
  <c r="I9" i="3"/>
  <c r="I9" i="1" s="1"/>
  <c r="K9" i="3"/>
  <c r="K9" i="1" s="1"/>
  <c r="D54" i="1"/>
  <c r="D12" i="1"/>
  <c r="DK3" i="4"/>
  <c r="DK5" i="1"/>
  <c r="DK20" i="1" s="1"/>
  <c r="DK50" i="1" s="1"/>
  <c r="H34" i="3"/>
  <c r="BC7" i="4"/>
  <c r="BC61" i="1" s="1"/>
  <c r="BC62" i="1" s="1"/>
  <c r="BE7" i="4"/>
  <c r="BE61" i="1" s="1"/>
  <c r="BE62" i="1" s="1"/>
  <c r="BG7" i="4"/>
  <c r="BG61" i="1" s="1"/>
  <c r="BG62" i="1" s="1"/>
  <c r="BA7" i="4"/>
  <c r="BA61" i="1" s="1"/>
  <c r="BA62" i="1" s="1"/>
  <c r="BB7" i="4"/>
  <c r="BB61" i="1" s="1"/>
  <c r="BB62" i="1" s="1"/>
  <c r="BJ7" i="4"/>
  <c r="BJ61" i="1" s="1"/>
  <c r="BJ62" i="1" s="1"/>
  <c r="BH7" i="4"/>
  <c r="BH61" i="1" s="1"/>
  <c r="BH62" i="1" s="1"/>
  <c r="BD7" i="4"/>
  <c r="BD61" i="1" s="1"/>
  <c r="BD62" i="1" s="1"/>
  <c r="BI7" i="4"/>
  <c r="BI61" i="1" s="1"/>
  <c r="BI62" i="1" s="1"/>
  <c r="BF7" i="4"/>
  <c r="BF61" i="1" s="1"/>
  <c r="BF62" i="1" s="1"/>
  <c r="BK7" i="4"/>
  <c r="BK61" i="1" s="1"/>
  <c r="BK62" i="1" s="1"/>
  <c r="AZ7" i="4"/>
  <c r="AZ61" i="1" s="1"/>
  <c r="AZ62" i="1" s="1"/>
  <c r="BW7" i="4"/>
  <c r="BW61" i="1" s="1"/>
  <c r="BW62" i="1" s="1"/>
  <c r="BO7" i="4"/>
  <c r="BO61" i="1" s="1"/>
  <c r="BO62" i="1" s="1"/>
  <c r="BN7" i="4"/>
  <c r="BN61" i="1" s="1"/>
  <c r="BN62" i="1" s="1"/>
  <c r="BU7" i="4"/>
  <c r="BU61" i="1" s="1"/>
  <c r="BU62" i="1" s="1"/>
  <c r="BM7" i="4"/>
  <c r="BM61" i="1" s="1"/>
  <c r="BM62" i="1" s="1"/>
  <c r="I75" i="2"/>
  <c r="BT7" i="4"/>
  <c r="BT61" i="1" s="1"/>
  <c r="BT62" i="1" s="1"/>
  <c r="BL7" i="4"/>
  <c r="BL61" i="1" s="1"/>
  <c r="BL62" i="1" s="1"/>
  <c r="BS7" i="4"/>
  <c r="BS61" i="1" s="1"/>
  <c r="BS62" i="1" s="1"/>
  <c r="BR7" i="4"/>
  <c r="BR61" i="1" s="1"/>
  <c r="BR62" i="1" s="1"/>
  <c r="BQ7" i="4"/>
  <c r="BQ61" i="1" s="1"/>
  <c r="BQ62" i="1" s="1"/>
  <c r="BP7" i="4"/>
  <c r="BP61" i="1" s="1"/>
  <c r="BP62" i="1" s="1"/>
  <c r="CZ3" i="4"/>
  <c r="CZ5" i="1"/>
  <c r="CZ20" i="1" s="1"/>
  <c r="CZ50" i="1" s="1"/>
  <c r="CN3" i="4"/>
  <c r="CN5" i="1"/>
  <c r="CN20" i="1" s="1"/>
  <c r="CN50" i="1" s="1"/>
  <c r="AI10" i="1"/>
  <c r="AE10" i="3"/>
  <c r="AG10" i="3"/>
  <c r="AF10" i="3"/>
  <c r="W10" i="1"/>
  <c r="AJ10" i="3"/>
  <c r="AC10" i="3"/>
  <c r="AH10" i="3"/>
  <c r="F69" i="2"/>
  <c r="AM8" i="3"/>
  <c r="AM8" i="1" s="1"/>
  <c r="AE8" i="3"/>
  <c r="AL8" i="3"/>
  <c r="AD8" i="3"/>
  <c r="AD8" i="1" s="1"/>
  <c r="AK8" i="3"/>
  <c r="AC8" i="3"/>
  <c r="AJ8" i="3"/>
  <c r="AI8" i="3"/>
  <c r="AH8" i="3"/>
  <c r="AG8" i="3"/>
  <c r="AF8" i="3"/>
  <c r="AK10" i="3"/>
  <c r="CQ7" i="3"/>
  <c r="G72" i="2"/>
  <c r="AU10" i="3"/>
  <c r="AL10" i="3"/>
  <c r="X16" i="3"/>
  <c r="X15" i="1" s="1"/>
  <c r="X10" i="1"/>
  <c r="AA16" i="3"/>
  <c r="AA15" i="1" s="1"/>
  <c r="AA10" i="1"/>
  <c r="R16" i="3"/>
  <c r="R15" i="1" s="1"/>
  <c r="R10" i="1"/>
  <c r="T16" i="3"/>
  <c r="T15" i="1" s="1"/>
  <c r="T10" i="1"/>
  <c r="U16" i="3"/>
  <c r="U15" i="1" s="1"/>
  <c r="U10" i="1"/>
  <c r="V16" i="3"/>
  <c r="V15" i="1" s="1"/>
  <c r="V10" i="1"/>
  <c r="Y16" i="3"/>
  <c r="Y15" i="1" s="1"/>
  <c r="Y10" i="1"/>
  <c r="Z16" i="3"/>
  <c r="Z15" i="1" s="1"/>
  <c r="Z10" i="1"/>
  <c r="Q16" i="3"/>
  <c r="Q15" i="1" s="1"/>
  <c r="Q10" i="1"/>
  <c r="S16" i="3"/>
  <c r="S15" i="1" s="1"/>
  <c r="S10" i="1"/>
  <c r="E12" i="3"/>
  <c r="N11" i="3"/>
  <c r="N9" i="1"/>
  <c r="F11" i="3"/>
  <c r="F9" i="1"/>
  <c r="O9" i="1"/>
  <c r="O11" i="3"/>
  <c r="L9" i="1"/>
  <c r="L11" i="3"/>
  <c r="E11" i="3"/>
  <c r="E9" i="1"/>
  <c r="G11" i="3"/>
  <c r="G9" i="1"/>
  <c r="M11" i="3"/>
  <c r="M9" i="1"/>
  <c r="AV3" i="3"/>
  <c r="AV10" i="3" s="1"/>
  <c r="AS3" i="3"/>
  <c r="AS10" i="3" s="1"/>
  <c r="AT3" i="3"/>
  <c r="AT10" i="3" s="1"/>
  <c r="AR3" i="3"/>
  <c r="AR10" i="3" s="1"/>
  <c r="AW3" i="3"/>
  <c r="AW10" i="3" s="1"/>
  <c r="AY3" i="3"/>
  <c r="AY10" i="3" s="1"/>
  <c r="AP3" i="3"/>
  <c r="AP10" i="3" s="1"/>
  <c r="AM7" i="3"/>
  <c r="AM7" i="1" s="1"/>
  <c r="AD7" i="3"/>
  <c r="AD7" i="1" s="1"/>
  <c r="AX3" i="3"/>
  <c r="AX10" i="3" s="1"/>
  <c r="AO3" i="3"/>
  <c r="AO10" i="3" s="1"/>
  <c r="AQ3" i="3"/>
  <c r="AQ10" i="3" s="1"/>
  <c r="DL4" i="3"/>
  <c r="DK24" i="3"/>
  <c r="CM35" i="3"/>
  <c r="DA4" i="3"/>
  <c r="CZ24" i="3"/>
  <c r="DJ35" i="3"/>
  <c r="CY35" i="3"/>
  <c r="CN24" i="3"/>
  <c r="CO4" i="3"/>
  <c r="BG7" i="3"/>
  <c r="S9" i="3" l="1"/>
  <c r="S9" i="1" s="1"/>
  <c r="BV7" i="4"/>
  <c r="BV61" i="1" s="1"/>
  <c r="BV62" i="1" s="1"/>
  <c r="W9" i="3"/>
  <c r="W11" i="3" s="1"/>
  <c r="W11" i="1" s="1"/>
  <c r="J75" i="2"/>
  <c r="K61" i="6" s="1"/>
  <c r="K62" i="6" s="1"/>
  <c r="J61" i="6"/>
  <c r="J62" i="6" s="1"/>
  <c r="J4" i="5"/>
  <c r="X9" i="3"/>
  <c r="X11" i="3" s="1"/>
  <c r="X11" i="1" s="1"/>
  <c r="AZ38" i="1"/>
  <c r="BA38" i="1" s="1"/>
  <c r="BB38" i="1" s="1"/>
  <c r="BC38" i="1" s="1"/>
  <c r="BD38" i="1" s="1"/>
  <c r="BE38" i="1" s="1"/>
  <c r="BF38" i="1" s="1"/>
  <c r="BG38" i="1" s="1"/>
  <c r="BH38" i="1" s="1"/>
  <c r="BI38" i="1" s="1"/>
  <c r="BJ38" i="1" s="1"/>
  <c r="BK38" i="1" s="1"/>
  <c r="G38" i="6"/>
  <c r="V9" i="3"/>
  <c r="V9" i="1" s="1"/>
  <c r="U9" i="3"/>
  <c r="U9" i="1" s="1"/>
  <c r="Z9" i="3"/>
  <c r="Z9" i="1" s="1"/>
  <c r="Y9" i="3"/>
  <c r="Y9" i="1" s="1"/>
  <c r="AA9" i="3"/>
  <c r="AA9" i="1" s="1"/>
  <c r="Q9" i="3"/>
  <c r="Q9" i="1" s="1"/>
  <c r="H9" i="1"/>
  <c r="R9" i="3"/>
  <c r="R11" i="3" s="1"/>
  <c r="R11" i="1" s="1"/>
  <c r="T9" i="3"/>
  <c r="T9" i="1" s="1"/>
  <c r="J11" i="3"/>
  <c r="J11" i="1" s="1"/>
  <c r="J84" i="1" s="1"/>
  <c r="I11" i="3"/>
  <c r="I11" i="1" s="1"/>
  <c r="I84" i="1" s="1"/>
  <c r="K11" i="3"/>
  <c r="K11" i="1" s="1"/>
  <c r="K84" i="1" s="1"/>
  <c r="W84" i="1"/>
  <c r="E54" i="1"/>
  <c r="E12" i="1"/>
  <c r="DL3" i="4"/>
  <c r="DL5" i="1"/>
  <c r="DL20" i="1" s="1"/>
  <c r="DL50" i="1" s="1"/>
  <c r="I34" i="3"/>
  <c r="CE7" i="4"/>
  <c r="CE61" i="1" s="1"/>
  <c r="CE62" i="1" s="1"/>
  <c r="CD7" i="4"/>
  <c r="CD61" i="1" s="1"/>
  <c r="CD62" i="1" s="1"/>
  <c r="CC7" i="4"/>
  <c r="CC61" i="1" s="1"/>
  <c r="CC62" i="1" s="1"/>
  <c r="CB7" i="4"/>
  <c r="CB61" i="1" s="1"/>
  <c r="CB62" i="1" s="1"/>
  <c r="CI7" i="4"/>
  <c r="CI61" i="1" s="1"/>
  <c r="CI62" i="1" s="1"/>
  <c r="CA7" i="4"/>
  <c r="CA61" i="1" s="1"/>
  <c r="CA62" i="1" s="1"/>
  <c r="CH7" i="4"/>
  <c r="CH61" i="1" s="1"/>
  <c r="CH62" i="1" s="1"/>
  <c r="BZ7" i="4"/>
  <c r="BZ61" i="1" s="1"/>
  <c r="BZ62" i="1" s="1"/>
  <c r="CG7" i="4"/>
  <c r="CG61" i="1" s="1"/>
  <c r="CG62" i="1" s="1"/>
  <c r="BY7" i="4"/>
  <c r="BY61" i="1" s="1"/>
  <c r="BY62" i="1" s="1"/>
  <c r="CF7" i="4"/>
  <c r="CF61" i="1" s="1"/>
  <c r="CF62" i="1" s="1"/>
  <c r="BX7" i="4"/>
  <c r="BX61" i="1" s="1"/>
  <c r="BX62" i="1" s="1"/>
  <c r="DA3" i="4"/>
  <c r="DA5" i="1"/>
  <c r="DA20" i="1" s="1"/>
  <c r="DA50" i="1" s="1"/>
  <c r="CO3" i="4"/>
  <c r="CO5" i="1"/>
  <c r="CO20" i="1" s="1"/>
  <c r="CO50" i="1" s="1"/>
  <c r="W9" i="1"/>
  <c r="AI8" i="1"/>
  <c r="AI9" i="3"/>
  <c r="G69" i="2"/>
  <c r="AU8" i="3"/>
  <c r="AT8" i="3"/>
  <c r="AT8" i="1" s="1"/>
  <c r="AS8" i="3"/>
  <c r="AS8" i="1" s="1"/>
  <c r="AR8" i="3"/>
  <c r="AR8" i="1" s="1"/>
  <c r="AY8" i="3"/>
  <c r="AY8" i="1" s="1"/>
  <c r="AQ8" i="3"/>
  <c r="AQ8" i="1" s="1"/>
  <c r="AX8" i="3"/>
  <c r="AX8" i="1" s="1"/>
  <c r="AP8" i="3"/>
  <c r="AP8" i="1" s="1"/>
  <c r="AW8" i="3"/>
  <c r="AW8" i="1" s="1"/>
  <c r="AO8" i="3"/>
  <c r="AO8" i="1" s="1"/>
  <c r="AV8" i="3"/>
  <c r="AV8" i="1" s="1"/>
  <c r="AU10" i="1"/>
  <c r="AU16" i="3"/>
  <c r="AU15" i="1" s="1"/>
  <c r="CQ7" i="1"/>
  <c r="H72" i="2"/>
  <c r="BG10" i="3"/>
  <c r="AL9" i="3"/>
  <c r="AL9" i="1" s="1"/>
  <c r="AL8" i="1"/>
  <c r="AD16" i="3"/>
  <c r="AD15" i="1" s="1"/>
  <c r="AD10" i="1"/>
  <c r="AH9" i="3"/>
  <c r="AH9" i="1" s="1"/>
  <c r="AH8" i="1"/>
  <c r="AL16" i="3"/>
  <c r="AL15" i="1" s="1"/>
  <c r="AL10" i="1"/>
  <c r="AM16" i="3"/>
  <c r="AM15" i="1" s="1"/>
  <c r="AM10" i="1"/>
  <c r="AG16" i="3"/>
  <c r="AG15" i="1" s="1"/>
  <c r="AG10" i="1"/>
  <c r="AE16" i="3"/>
  <c r="AE15" i="1" s="1"/>
  <c r="AE10" i="1"/>
  <c r="AF16" i="3"/>
  <c r="AF15" i="1" s="1"/>
  <c r="AF10" i="1"/>
  <c r="AG9" i="3"/>
  <c r="AG9" i="1" s="1"/>
  <c r="AG8" i="1"/>
  <c r="AE9" i="3"/>
  <c r="AE9" i="1" s="1"/>
  <c r="AE8" i="1"/>
  <c r="AF9" i="3"/>
  <c r="AF9" i="1" s="1"/>
  <c r="AF8" i="1"/>
  <c r="BG7" i="1"/>
  <c r="AK9" i="3"/>
  <c r="AK9" i="1" s="1"/>
  <c r="AK8" i="1"/>
  <c r="AJ9" i="3"/>
  <c r="AJ9" i="1" s="1"/>
  <c r="AJ8" i="1"/>
  <c r="AC9" i="3"/>
  <c r="AC9" i="1" s="1"/>
  <c r="AC8" i="1"/>
  <c r="AK16" i="3"/>
  <c r="AK15" i="1" s="1"/>
  <c r="AK10" i="1"/>
  <c r="AJ16" i="3"/>
  <c r="AJ15" i="1" s="1"/>
  <c r="AJ10" i="1"/>
  <c r="AC16" i="3"/>
  <c r="AC15" i="1" s="1"/>
  <c r="AC10" i="1"/>
  <c r="AH16" i="3"/>
  <c r="AH15" i="1" s="1"/>
  <c r="AH10" i="1"/>
  <c r="E9" i="4"/>
  <c r="F6" i="4" s="1"/>
  <c r="F8" i="4" s="1"/>
  <c r="D14" i="3"/>
  <c r="D48" i="3" s="1"/>
  <c r="H11" i="1"/>
  <c r="H84" i="1" s="1"/>
  <c r="F11" i="1"/>
  <c r="F84" i="1" s="1"/>
  <c r="V11" i="3"/>
  <c r="V11" i="1" s="1"/>
  <c r="M11" i="1"/>
  <c r="M84" i="1" s="1"/>
  <c r="G11" i="1"/>
  <c r="G84" i="1" s="1"/>
  <c r="L11" i="1"/>
  <c r="L84" i="1" s="1"/>
  <c r="S11" i="3"/>
  <c r="S11" i="1" s="1"/>
  <c r="N11" i="1"/>
  <c r="N84" i="1" s="1"/>
  <c r="E13" i="3"/>
  <c r="E11" i="1"/>
  <c r="E84" i="1" s="1"/>
  <c r="O11" i="1"/>
  <c r="O84" i="1" s="1"/>
  <c r="AM9" i="3"/>
  <c r="AM9" i="1" s="1"/>
  <c r="BF3" i="3"/>
  <c r="BF10" i="3" s="1"/>
  <c r="AT7" i="3"/>
  <c r="AT7" i="1" s="1"/>
  <c r="BA3" i="3"/>
  <c r="BA10" i="3" s="1"/>
  <c r="AO7" i="3"/>
  <c r="AO7" i="1" s="1"/>
  <c r="BJ3" i="3"/>
  <c r="BJ10" i="3" s="1"/>
  <c r="AX7" i="3"/>
  <c r="AX7" i="1" s="1"/>
  <c r="BB3" i="3"/>
  <c r="BB10" i="3" s="1"/>
  <c r="AP7" i="3"/>
  <c r="AP7" i="1" s="1"/>
  <c r="AD9" i="3"/>
  <c r="AD9" i="1" s="1"/>
  <c r="BK3" i="3"/>
  <c r="BK10" i="3" s="1"/>
  <c r="AY7" i="3"/>
  <c r="AY7" i="1" s="1"/>
  <c r="BH3" i="3"/>
  <c r="BH10" i="3" s="1"/>
  <c r="AV7" i="3"/>
  <c r="AV7" i="1" s="1"/>
  <c r="BI3" i="3"/>
  <c r="BI10" i="3" s="1"/>
  <c r="AW7" i="3"/>
  <c r="AW7" i="1" s="1"/>
  <c r="BE3" i="3"/>
  <c r="BE10" i="3" s="1"/>
  <c r="AS7" i="3"/>
  <c r="AS7" i="1" s="1"/>
  <c r="BC3" i="3"/>
  <c r="BC10" i="3" s="1"/>
  <c r="AQ7" i="3"/>
  <c r="AQ7" i="1" s="1"/>
  <c r="BD3" i="3"/>
  <c r="BD10" i="3" s="1"/>
  <c r="AR7" i="3"/>
  <c r="AR7" i="1" s="1"/>
  <c r="DM4" i="3"/>
  <c r="DL24" i="3"/>
  <c r="DB4" i="3"/>
  <c r="DA24" i="3"/>
  <c r="DK35" i="3"/>
  <c r="CN35" i="3"/>
  <c r="CZ35" i="3"/>
  <c r="CO24" i="3"/>
  <c r="CP4" i="3"/>
  <c r="BS7" i="3"/>
  <c r="K75" i="2" l="1"/>
  <c r="U11" i="3"/>
  <c r="U11" i="1" s="1"/>
  <c r="U84" i="1" s="1"/>
  <c r="X9" i="1"/>
  <c r="K4" i="5"/>
  <c r="L61" i="6"/>
  <c r="L62" i="6" s="1"/>
  <c r="L75" i="2"/>
  <c r="M61" i="6" s="1"/>
  <c r="M62" i="6" s="1"/>
  <c r="BL38" i="1"/>
  <c r="BM38" i="1" s="1"/>
  <c r="BN38" i="1" s="1"/>
  <c r="BO38" i="1" s="1"/>
  <c r="BP38" i="1" s="1"/>
  <c r="BQ38" i="1" s="1"/>
  <c r="BR38" i="1" s="1"/>
  <c r="BS38" i="1" s="1"/>
  <c r="BT38" i="1" s="1"/>
  <c r="BU38" i="1" s="1"/>
  <c r="BV38" i="1" s="1"/>
  <c r="BW38" i="1" s="1"/>
  <c r="H38" i="6"/>
  <c r="Z11" i="3"/>
  <c r="Z11" i="1" s="1"/>
  <c r="Z84" i="1" s="1"/>
  <c r="AA11" i="3"/>
  <c r="AA11" i="1" s="1"/>
  <c r="AA84" i="1" s="1"/>
  <c r="Y11" i="3"/>
  <c r="Y11" i="1" s="1"/>
  <c r="Y84" i="1" s="1"/>
  <c r="R9" i="1"/>
  <c r="T11" i="3"/>
  <c r="T11" i="1" s="1"/>
  <c r="T84" i="1" s="1"/>
  <c r="Q11" i="3"/>
  <c r="Q11" i="1" s="1"/>
  <c r="Q84" i="1" s="1"/>
  <c r="S84" i="1"/>
  <c r="X84" i="1"/>
  <c r="R84" i="1"/>
  <c r="V84" i="1"/>
  <c r="DM3" i="4"/>
  <c r="DM5" i="1"/>
  <c r="DM20" i="1" s="1"/>
  <c r="DM50" i="1" s="1"/>
  <c r="J34" i="3"/>
  <c r="CU7" i="4"/>
  <c r="CU61" i="1" s="1"/>
  <c r="CU62" i="1" s="1"/>
  <c r="CM7" i="4"/>
  <c r="CM61" i="1" s="1"/>
  <c r="CM62" i="1" s="1"/>
  <c r="CT7" i="4"/>
  <c r="CT61" i="1" s="1"/>
  <c r="CT62" i="1" s="1"/>
  <c r="CL7" i="4"/>
  <c r="CL61" i="1" s="1"/>
  <c r="CL62" i="1" s="1"/>
  <c r="CS7" i="4"/>
  <c r="CS61" i="1" s="1"/>
  <c r="CS62" i="1" s="1"/>
  <c r="CK7" i="4"/>
  <c r="CK61" i="1" s="1"/>
  <c r="CK62" i="1" s="1"/>
  <c r="CR7" i="4"/>
  <c r="CR61" i="1" s="1"/>
  <c r="CR62" i="1" s="1"/>
  <c r="CJ7" i="4"/>
  <c r="CJ61" i="1" s="1"/>
  <c r="CJ62" i="1" s="1"/>
  <c r="CQ7" i="4"/>
  <c r="CQ61" i="1" s="1"/>
  <c r="CQ62" i="1" s="1"/>
  <c r="CP7" i="4"/>
  <c r="CP61" i="1" s="1"/>
  <c r="CP62" i="1" s="1"/>
  <c r="CO7" i="4"/>
  <c r="CO61" i="1" s="1"/>
  <c r="CO62" i="1" s="1"/>
  <c r="CN7" i="4"/>
  <c r="CN61" i="1" s="1"/>
  <c r="CN62" i="1" s="1"/>
  <c r="DB3" i="4"/>
  <c r="DB5" i="1"/>
  <c r="DB20" i="1" s="1"/>
  <c r="DB50" i="1" s="1"/>
  <c r="CP3" i="4"/>
  <c r="CP5" i="1"/>
  <c r="CP20" i="1" s="1"/>
  <c r="CP50" i="1" s="1"/>
  <c r="BG10" i="1"/>
  <c r="BG16" i="3"/>
  <c r="BG15" i="1" s="1"/>
  <c r="I72" i="2"/>
  <c r="BS10" i="3"/>
  <c r="AU8" i="1"/>
  <c r="AU9" i="3"/>
  <c r="H69" i="2"/>
  <c r="BK8" i="3"/>
  <c r="BK8" i="1" s="1"/>
  <c r="BC8" i="3"/>
  <c r="BC8" i="1" s="1"/>
  <c r="BJ8" i="3"/>
  <c r="BJ8" i="1" s="1"/>
  <c r="BB8" i="3"/>
  <c r="BB8" i="1" s="1"/>
  <c r="BI8" i="3"/>
  <c r="BI8" i="1" s="1"/>
  <c r="BA8" i="3"/>
  <c r="BA8" i="1" s="1"/>
  <c r="BH8" i="3"/>
  <c r="BH8" i="1" s="1"/>
  <c r="BG8" i="3"/>
  <c r="BF8" i="3"/>
  <c r="BF8" i="1" s="1"/>
  <c r="BE8" i="3"/>
  <c r="BE8" i="1" s="1"/>
  <c r="BD8" i="3"/>
  <c r="BD8" i="1" s="1"/>
  <c r="AI9" i="1"/>
  <c r="AI11" i="3"/>
  <c r="AI11" i="1" s="1"/>
  <c r="AL11" i="3"/>
  <c r="AL11" i="1" s="1"/>
  <c r="AH11" i="3"/>
  <c r="AH11" i="1" s="1"/>
  <c r="AJ11" i="3"/>
  <c r="AJ11" i="1" s="1"/>
  <c r="AK11" i="3"/>
  <c r="AK11" i="1" s="1"/>
  <c r="AF11" i="3"/>
  <c r="AF11" i="1" s="1"/>
  <c r="AG11" i="3"/>
  <c r="AG11" i="1" s="1"/>
  <c r="AY16" i="3"/>
  <c r="AY15" i="1" s="1"/>
  <c r="AY10" i="1"/>
  <c r="AX16" i="3"/>
  <c r="AX15" i="1" s="1"/>
  <c r="AX10" i="1"/>
  <c r="AR16" i="3"/>
  <c r="AR15" i="1" s="1"/>
  <c r="AR10" i="1"/>
  <c r="AV16" i="3"/>
  <c r="AV15" i="1" s="1"/>
  <c r="AV10" i="1"/>
  <c r="AT16" i="3"/>
  <c r="AT15" i="1" s="1"/>
  <c r="AT10" i="1"/>
  <c r="BS7" i="1"/>
  <c r="AS16" i="3"/>
  <c r="AS15" i="1" s="1"/>
  <c r="AS10" i="1"/>
  <c r="AP16" i="3"/>
  <c r="AP15" i="1" s="1"/>
  <c r="AP10" i="1"/>
  <c r="AO16" i="3"/>
  <c r="AO15" i="1" s="1"/>
  <c r="AO10" i="1"/>
  <c r="AE11" i="3"/>
  <c r="AE11" i="1" s="1"/>
  <c r="AQ16" i="3"/>
  <c r="AQ15" i="1" s="1"/>
  <c r="AQ10" i="1"/>
  <c r="AW16" i="3"/>
  <c r="AW15" i="1" s="1"/>
  <c r="AW10" i="1"/>
  <c r="AC11" i="3"/>
  <c r="AC11" i="1" s="1"/>
  <c r="K66" i="2"/>
  <c r="E28" i="1"/>
  <c r="D13" i="1"/>
  <c r="D56" i="1"/>
  <c r="F12" i="3"/>
  <c r="F12" i="1" s="1"/>
  <c r="AM11" i="3"/>
  <c r="AM11" i="1" s="1"/>
  <c r="AD11" i="3"/>
  <c r="AD11" i="1" s="1"/>
  <c r="AS9" i="3"/>
  <c r="AS9" i="1" s="1"/>
  <c r="AQ9" i="3"/>
  <c r="AQ9" i="1" s="1"/>
  <c r="AT9" i="3"/>
  <c r="AT9" i="1" s="1"/>
  <c r="AP9" i="3"/>
  <c r="AP9" i="1" s="1"/>
  <c r="AO9" i="3"/>
  <c r="AO9" i="1" s="1"/>
  <c r="AR9" i="3"/>
  <c r="AR9" i="1" s="1"/>
  <c r="BW3" i="3"/>
  <c r="BW10" i="3" s="1"/>
  <c r="BK7" i="3"/>
  <c r="BK7" i="1" s="1"/>
  <c r="AX9" i="3"/>
  <c r="AX9" i="1" s="1"/>
  <c r="BN3" i="3"/>
  <c r="BN10" i="3" s="1"/>
  <c r="BB7" i="3"/>
  <c r="BB7" i="1" s="1"/>
  <c r="AW9" i="3"/>
  <c r="AW9" i="1" s="1"/>
  <c r="BM3" i="3"/>
  <c r="BM10" i="3" s="1"/>
  <c r="BA7" i="3"/>
  <c r="BA7" i="1" s="1"/>
  <c r="BV3" i="3"/>
  <c r="BV10" i="3" s="1"/>
  <c r="BJ7" i="3"/>
  <c r="BJ7" i="1" s="1"/>
  <c r="AY9" i="3"/>
  <c r="AY9" i="1" s="1"/>
  <c r="BP3" i="3"/>
  <c r="BP10" i="3" s="1"/>
  <c r="BD7" i="3"/>
  <c r="BD7" i="1" s="1"/>
  <c r="AV9" i="3"/>
  <c r="AV9" i="1" s="1"/>
  <c r="BR3" i="3"/>
  <c r="BR10" i="3" s="1"/>
  <c r="BF7" i="3"/>
  <c r="BF7" i="1" s="1"/>
  <c r="BO3" i="3"/>
  <c r="BO10" i="3" s="1"/>
  <c r="BC7" i="3"/>
  <c r="BC7" i="1" s="1"/>
  <c r="BU3" i="3"/>
  <c r="BU10" i="3" s="1"/>
  <c r="BI7" i="3"/>
  <c r="BI7" i="1" s="1"/>
  <c r="BQ3" i="3"/>
  <c r="BQ10" i="3" s="1"/>
  <c r="BE7" i="3"/>
  <c r="BE7" i="1" s="1"/>
  <c r="BT3" i="3"/>
  <c r="BT10" i="3" s="1"/>
  <c r="BH7" i="3"/>
  <c r="BH7" i="1" s="1"/>
  <c r="DA35" i="3"/>
  <c r="DL35" i="3"/>
  <c r="DC4" i="3"/>
  <c r="DB24" i="3"/>
  <c r="DN4" i="3"/>
  <c r="DM24" i="3"/>
  <c r="CO35" i="3"/>
  <c r="CP24" i="3"/>
  <c r="CQ4" i="3"/>
  <c r="L4" i="5" l="1"/>
  <c r="BX38" i="1"/>
  <c r="BY38" i="1" s="1"/>
  <c r="BZ38" i="1" s="1"/>
  <c r="CA38" i="1" s="1"/>
  <c r="CB38" i="1" s="1"/>
  <c r="CC38" i="1" s="1"/>
  <c r="CD38" i="1" s="1"/>
  <c r="CE38" i="1" s="1"/>
  <c r="CF38" i="1" s="1"/>
  <c r="CG38" i="1" s="1"/>
  <c r="CH38" i="1" s="1"/>
  <c r="CI38" i="1" s="1"/>
  <c r="I38" i="6"/>
  <c r="AL84" i="1"/>
  <c r="AM84" i="1"/>
  <c r="AF84" i="1"/>
  <c r="AK84" i="1"/>
  <c r="AI84" i="1"/>
  <c r="AJ84" i="1"/>
  <c r="AE84" i="1"/>
  <c r="AH84" i="1"/>
  <c r="AD84" i="1"/>
  <c r="AC84" i="1"/>
  <c r="AG84" i="1"/>
  <c r="DN3" i="4"/>
  <c r="DN5" i="1"/>
  <c r="DN20" i="1" s="1"/>
  <c r="DN50" i="1" s="1"/>
  <c r="K34" i="3"/>
  <c r="CZ7" i="4"/>
  <c r="CZ61" i="1" s="1"/>
  <c r="CZ62" i="1" s="1"/>
  <c r="DG7" i="4"/>
  <c r="DG61" i="1" s="1"/>
  <c r="DG62" i="1" s="1"/>
  <c r="CY7" i="4"/>
  <c r="CY61" i="1" s="1"/>
  <c r="CY62" i="1" s="1"/>
  <c r="DF7" i="4"/>
  <c r="DF61" i="1" s="1"/>
  <c r="DF62" i="1" s="1"/>
  <c r="CX7" i="4"/>
  <c r="CX61" i="1" s="1"/>
  <c r="CX62" i="1" s="1"/>
  <c r="DE7" i="4"/>
  <c r="DE61" i="1" s="1"/>
  <c r="DE62" i="1" s="1"/>
  <c r="CW7" i="4"/>
  <c r="CW61" i="1" s="1"/>
  <c r="CW62" i="1" s="1"/>
  <c r="DD7" i="4"/>
  <c r="DD61" i="1" s="1"/>
  <c r="DD62" i="1" s="1"/>
  <c r="CV7" i="4"/>
  <c r="CV61" i="1" s="1"/>
  <c r="CV62" i="1" s="1"/>
  <c r="DC7" i="4"/>
  <c r="DC61" i="1" s="1"/>
  <c r="DC62" i="1" s="1"/>
  <c r="DB7" i="4"/>
  <c r="DB61" i="1" s="1"/>
  <c r="DB62" i="1" s="1"/>
  <c r="DA7" i="4"/>
  <c r="DA61" i="1" s="1"/>
  <c r="DA62" i="1" s="1"/>
  <c r="DC3" i="4"/>
  <c r="DC5" i="1"/>
  <c r="DC20" i="1" s="1"/>
  <c r="DC50" i="1" s="1"/>
  <c r="CQ3" i="4"/>
  <c r="CQ5" i="1"/>
  <c r="CQ20" i="1" s="1"/>
  <c r="CQ50" i="1" s="1"/>
  <c r="J72" i="2"/>
  <c r="K72" i="2" s="1"/>
  <c r="CE10" i="3"/>
  <c r="BG8" i="1"/>
  <c r="BG9" i="3"/>
  <c r="I69" i="2"/>
  <c r="BS8" i="3"/>
  <c r="BR8" i="3"/>
  <c r="BR8" i="1" s="1"/>
  <c r="BQ8" i="3"/>
  <c r="BQ8" i="1" s="1"/>
  <c r="BP8" i="3"/>
  <c r="BP8" i="1" s="1"/>
  <c r="BW8" i="3"/>
  <c r="BW8" i="1" s="1"/>
  <c r="BO8" i="3"/>
  <c r="BO8" i="1" s="1"/>
  <c r="BV8" i="3"/>
  <c r="BV8" i="1" s="1"/>
  <c r="BN8" i="3"/>
  <c r="BN8" i="1" s="1"/>
  <c r="BU8" i="3"/>
  <c r="BU8" i="1" s="1"/>
  <c r="BM8" i="3"/>
  <c r="BM8" i="1" s="1"/>
  <c r="BT8" i="3"/>
  <c r="BT8" i="1" s="1"/>
  <c r="AU9" i="1"/>
  <c r="AU11" i="3"/>
  <c r="AU11" i="1" s="1"/>
  <c r="DC7" i="3"/>
  <c r="BS16" i="3"/>
  <c r="BS15" i="1" s="1"/>
  <c r="BS10" i="1"/>
  <c r="BI16" i="3"/>
  <c r="BI15" i="1" s="1"/>
  <c r="BI10" i="1"/>
  <c r="BJ16" i="3"/>
  <c r="BJ15" i="1" s="1"/>
  <c r="BJ10" i="1"/>
  <c r="BC16" i="3"/>
  <c r="BC15" i="1" s="1"/>
  <c r="BC10" i="1"/>
  <c r="BF16" i="3"/>
  <c r="BF15" i="1" s="1"/>
  <c r="BF10" i="1"/>
  <c r="BK16" i="3"/>
  <c r="BK15" i="1" s="1"/>
  <c r="BK10" i="1"/>
  <c r="BB16" i="3"/>
  <c r="BB15" i="1" s="1"/>
  <c r="BB10" i="1"/>
  <c r="BD16" i="3"/>
  <c r="BD15" i="1" s="1"/>
  <c r="BD10" i="1"/>
  <c r="BH16" i="3"/>
  <c r="BH15" i="1" s="1"/>
  <c r="BH10" i="1"/>
  <c r="BE16" i="3"/>
  <c r="BE15" i="1" s="1"/>
  <c r="BE10" i="1"/>
  <c r="CE7" i="1"/>
  <c r="BA16" i="3"/>
  <c r="BA15" i="1" s="1"/>
  <c r="BA10" i="1"/>
  <c r="L66" i="2"/>
  <c r="F13" i="3"/>
  <c r="F54" i="1"/>
  <c r="F9" i="4"/>
  <c r="G6" i="4" s="1"/>
  <c r="G8" i="4" s="1"/>
  <c r="AX11" i="3"/>
  <c r="AX11" i="1" s="1"/>
  <c r="AP11" i="3"/>
  <c r="AP11" i="1" s="1"/>
  <c r="AR11" i="3"/>
  <c r="AR11" i="1" s="1"/>
  <c r="AV11" i="3"/>
  <c r="AV11" i="1" s="1"/>
  <c r="AS11" i="3"/>
  <c r="AS11" i="1" s="1"/>
  <c r="AO11" i="3"/>
  <c r="AO11" i="1" s="1"/>
  <c r="AY11" i="3"/>
  <c r="AY11" i="1" s="1"/>
  <c r="AT11" i="3"/>
  <c r="AT11" i="1" s="1"/>
  <c r="AQ11" i="3"/>
  <c r="AQ11" i="1" s="1"/>
  <c r="AW11" i="3"/>
  <c r="AW11" i="1" s="1"/>
  <c r="BB9" i="3"/>
  <c r="BB9" i="1" s="1"/>
  <c r="BA9" i="3"/>
  <c r="BA9" i="1" s="1"/>
  <c r="BJ9" i="3"/>
  <c r="BJ9" i="1" s="1"/>
  <c r="BI9" i="3"/>
  <c r="BI9" i="1" s="1"/>
  <c r="BH9" i="3"/>
  <c r="BH9" i="1" s="1"/>
  <c r="BC9" i="3"/>
  <c r="BC9" i="1" s="1"/>
  <c r="BD9" i="3"/>
  <c r="BD9" i="1" s="1"/>
  <c r="BK9" i="3"/>
  <c r="BK9" i="1" s="1"/>
  <c r="CF3" i="3"/>
  <c r="CF7" i="3" s="1"/>
  <c r="BT7" i="3"/>
  <c r="BT7" i="1" s="1"/>
  <c r="BF9" i="3"/>
  <c r="BF9" i="1" s="1"/>
  <c r="BY3" i="3"/>
  <c r="BY7" i="3" s="1"/>
  <c r="BM7" i="3"/>
  <c r="BM7" i="1" s="1"/>
  <c r="BZ3" i="3"/>
  <c r="BZ7" i="3" s="1"/>
  <c r="BN7" i="3"/>
  <c r="BN7" i="1" s="1"/>
  <c r="CG3" i="3"/>
  <c r="CG7" i="3" s="1"/>
  <c r="BU7" i="3"/>
  <c r="BU7" i="1" s="1"/>
  <c r="CD3" i="3"/>
  <c r="CD7" i="3" s="1"/>
  <c r="BR7" i="3"/>
  <c r="BR7" i="1" s="1"/>
  <c r="CA3" i="3"/>
  <c r="CA7" i="3" s="1"/>
  <c r="BO7" i="3"/>
  <c r="BO7" i="1" s="1"/>
  <c r="CB3" i="3"/>
  <c r="CB7" i="3" s="1"/>
  <c r="BP7" i="3"/>
  <c r="BP7" i="1" s="1"/>
  <c r="BE9" i="3"/>
  <c r="BE9" i="1" s="1"/>
  <c r="CI3" i="3"/>
  <c r="CI7" i="3" s="1"/>
  <c r="BW7" i="3"/>
  <c r="BW7" i="1" s="1"/>
  <c r="CC3" i="3"/>
  <c r="CC7" i="3" s="1"/>
  <c r="BQ7" i="3"/>
  <c r="BQ7" i="1" s="1"/>
  <c r="CH3" i="3"/>
  <c r="CH7" i="3" s="1"/>
  <c r="BV7" i="3"/>
  <c r="BV7" i="1" s="1"/>
  <c r="CP35" i="3"/>
  <c r="DM35" i="3"/>
  <c r="DB35" i="3"/>
  <c r="DD4" i="3"/>
  <c r="DC24" i="3"/>
  <c r="DO4" i="3"/>
  <c r="DN24" i="3"/>
  <c r="CQ24" i="3"/>
  <c r="CR4" i="3"/>
  <c r="D7" i="3"/>
  <c r="P3" i="3"/>
  <c r="DC10" i="3" l="1"/>
  <c r="L72" i="2"/>
  <c r="DO10" i="3" s="1"/>
  <c r="CJ38" i="1"/>
  <c r="CK38" i="1" s="1"/>
  <c r="CL38" i="1" s="1"/>
  <c r="CM38" i="1" s="1"/>
  <c r="CN38" i="1" s="1"/>
  <c r="CO38" i="1" s="1"/>
  <c r="CP38" i="1" s="1"/>
  <c r="CQ38" i="1" s="1"/>
  <c r="CR38" i="1" s="1"/>
  <c r="CS38" i="1" s="1"/>
  <c r="CT38" i="1" s="1"/>
  <c r="CU38" i="1" s="1"/>
  <c r="J38" i="6"/>
  <c r="AV84" i="1"/>
  <c r="AY84" i="1"/>
  <c r="AR84" i="1"/>
  <c r="AU84" i="1"/>
  <c r="AW84" i="1"/>
  <c r="AO84" i="1"/>
  <c r="AP84" i="1"/>
  <c r="AS84" i="1"/>
  <c r="AQ84" i="1"/>
  <c r="AX84" i="1"/>
  <c r="AT84" i="1"/>
  <c r="DO3" i="4"/>
  <c r="DO5" i="1"/>
  <c r="DO20" i="1" s="1"/>
  <c r="DO50" i="1" s="1"/>
  <c r="L34" i="3"/>
  <c r="DP7" i="4"/>
  <c r="DP61" i="1" s="1"/>
  <c r="DP62" i="1" s="1"/>
  <c r="DH7" i="4"/>
  <c r="DH61" i="1" s="1"/>
  <c r="DH62" i="1" s="1"/>
  <c r="DO7" i="4"/>
  <c r="DO61" i="1" s="1"/>
  <c r="DO62" i="1" s="1"/>
  <c r="DN7" i="4"/>
  <c r="DN61" i="1" s="1"/>
  <c r="DN62" i="1" s="1"/>
  <c r="DM7" i="4"/>
  <c r="DM61" i="1" s="1"/>
  <c r="DM62" i="1" s="1"/>
  <c r="DL7" i="4"/>
  <c r="DL61" i="1" s="1"/>
  <c r="DL62" i="1" s="1"/>
  <c r="DS7" i="4"/>
  <c r="DS61" i="1" s="1"/>
  <c r="DS62" i="1" s="1"/>
  <c r="DK7" i="4"/>
  <c r="DK61" i="1" s="1"/>
  <c r="DK62" i="1" s="1"/>
  <c r="DR7" i="4"/>
  <c r="DR61" i="1" s="1"/>
  <c r="DR62" i="1" s="1"/>
  <c r="DJ7" i="4"/>
  <c r="DJ61" i="1" s="1"/>
  <c r="DJ62" i="1" s="1"/>
  <c r="DQ7" i="4"/>
  <c r="DQ61" i="1" s="1"/>
  <c r="DQ62" i="1" s="1"/>
  <c r="DI7" i="4"/>
  <c r="DI61" i="1" s="1"/>
  <c r="DI62" i="1" s="1"/>
  <c r="CR3" i="4"/>
  <c r="CR5" i="1"/>
  <c r="CR20" i="1" s="1"/>
  <c r="CR50" i="1" s="1"/>
  <c r="DD3" i="4"/>
  <c r="DD5" i="1"/>
  <c r="DD20" i="1" s="1"/>
  <c r="DD50" i="1" s="1"/>
  <c r="CB10" i="3"/>
  <c r="CI10" i="3"/>
  <c r="CF10" i="3"/>
  <c r="CC10" i="3"/>
  <c r="BY10" i="3"/>
  <c r="CD10" i="3"/>
  <c r="CG10" i="3"/>
  <c r="CE16" i="3"/>
  <c r="CE15" i="1" s="1"/>
  <c r="CE10" i="1"/>
  <c r="P10" i="3"/>
  <c r="P8" i="3"/>
  <c r="P8" i="1" s="1"/>
  <c r="BS8" i="1"/>
  <c r="BS9" i="3"/>
  <c r="BZ10" i="3"/>
  <c r="CQ10" i="3"/>
  <c r="DO7" i="3"/>
  <c r="DC7" i="1"/>
  <c r="J69" i="2"/>
  <c r="K69" i="2" s="1"/>
  <c r="CB8" i="3"/>
  <c r="CB8" i="1" s="1"/>
  <c r="CI8" i="3"/>
  <c r="CI8" i="1" s="1"/>
  <c r="CA8" i="3"/>
  <c r="CA8" i="1" s="1"/>
  <c r="CH8" i="3"/>
  <c r="CH8" i="1" s="1"/>
  <c r="BZ8" i="3"/>
  <c r="BZ8" i="1" s="1"/>
  <c r="CG8" i="3"/>
  <c r="CG8" i="1" s="1"/>
  <c r="BY8" i="3"/>
  <c r="BY8" i="1" s="1"/>
  <c r="CF8" i="3"/>
  <c r="CF8" i="1" s="1"/>
  <c r="CE8" i="3"/>
  <c r="CD8" i="3"/>
  <c r="CD8" i="1" s="1"/>
  <c r="CC8" i="3"/>
  <c r="CC8" i="1" s="1"/>
  <c r="CH10" i="3"/>
  <c r="BG9" i="1"/>
  <c r="BG11" i="3"/>
  <c r="BG11" i="1" s="1"/>
  <c r="CA10" i="3"/>
  <c r="BM16" i="3"/>
  <c r="BM15" i="1" s="1"/>
  <c r="BM10" i="1"/>
  <c r="BV16" i="3"/>
  <c r="BV15" i="1" s="1"/>
  <c r="BV10" i="1"/>
  <c r="BW16" i="3"/>
  <c r="BW15" i="1" s="1"/>
  <c r="BW10" i="1"/>
  <c r="BU16" i="3"/>
  <c r="BU15" i="1" s="1"/>
  <c r="BU10" i="1"/>
  <c r="BO16" i="3"/>
  <c r="BO15" i="1" s="1"/>
  <c r="BO10" i="1"/>
  <c r="BQ16" i="3"/>
  <c r="BQ15" i="1" s="1"/>
  <c r="BQ10" i="1"/>
  <c r="BN16" i="3"/>
  <c r="BN15" i="1" s="1"/>
  <c r="BN10" i="1"/>
  <c r="BP16" i="3"/>
  <c r="BP15" i="1" s="1"/>
  <c r="BP10" i="1"/>
  <c r="BR16" i="3"/>
  <c r="BR15" i="1" s="1"/>
  <c r="BR10" i="1"/>
  <c r="BT16" i="3"/>
  <c r="BT15" i="1" s="1"/>
  <c r="BT10" i="1"/>
  <c r="F28" i="1"/>
  <c r="G12" i="3"/>
  <c r="G12" i="1" s="1"/>
  <c r="BA11" i="3"/>
  <c r="BA11" i="1" s="1"/>
  <c r="BE11" i="3"/>
  <c r="BE11" i="1" s="1"/>
  <c r="BC11" i="3"/>
  <c r="BC11" i="1" s="1"/>
  <c r="BH11" i="3"/>
  <c r="BH11" i="1" s="1"/>
  <c r="BB11" i="3"/>
  <c r="BB11" i="1" s="1"/>
  <c r="BF11" i="3"/>
  <c r="BF11" i="1" s="1"/>
  <c r="BI11" i="3"/>
  <c r="BI11" i="1" s="1"/>
  <c r="BD11" i="3"/>
  <c r="BD11" i="1" s="1"/>
  <c r="BK11" i="3"/>
  <c r="BK11" i="1" s="1"/>
  <c r="BJ11" i="3"/>
  <c r="BJ11" i="1" s="1"/>
  <c r="BR9" i="3"/>
  <c r="BR9" i="1" s="1"/>
  <c r="BV9" i="3"/>
  <c r="BV9" i="1" s="1"/>
  <c r="BO9" i="3"/>
  <c r="BO9" i="1" s="1"/>
  <c r="BU9" i="3"/>
  <c r="BU9" i="1" s="1"/>
  <c r="BM9" i="3"/>
  <c r="BM9" i="1" s="1"/>
  <c r="AB3" i="3"/>
  <c r="CT3" i="3"/>
  <c r="CT10" i="3" s="1"/>
  <c r="CH7" i="1"/>
  <c r="CU3" i="3"/>
  <c r="CI7" i="1"/>
  <c r="BQ9" i="3"/>
  <c r="BQ9" i="1" s="1"/>
  <c r="CM3" i="3"/>
  <c r="CM10" i="3" s="1"/>
  <c r="CA7" i="1"/>
  <c r="CS3" i="3"/>
  <c r="CS10" i="3" s="1"/>
  <c r="CG7" i="1"/>
  <c r="CK3" i="3"/>
  <c r="BY7" i="1"/>
  <c r="BP9" i="3"/>
  <c r="BP9" i="1" s="1"/>
  <c r="CO3" i="3"/>
  <c r="CO10" i="3" s="1"/>
  <c r="CC7" i="1"/>
  <c r="BN9" i="3"/>
  <c r="BN9" i="1" s="1"/>
  <c r="CN3" i="3"/>
  <c r="CB7" i="1"/>
  <c r="CP3" i="3"/>
  <c r="CP10" i="3" s="1"/>
  <c r="CD7" i="1"/>
  <c r="CL3" i="3"/>
  <c r="BZ7" i="1"/>
  <c r="BT9" i="3"/>
  <c r="BT9" i="1" s="1"/>
  <c r="D7" i="1"/>
  <c r="D9" i="3"/>
  <c r="BW9" i="3"/>
  <c r="BW9" i="1" s="1"/>
  <c r="CR3" i="3"/>
  <c r="CR10" i="3" s="1"/>
  <c r="CF7" i="1"/>
  <c r="DP4" i="3"/>
  <c r="DO24" i="3"/>
  <c r="DC35" i="3"/>
  <c r="CQ35" i="3"/>
  <c r="DE4" i="3"/>
  <c r="DD24" i="3"/>
  <c r="DN35" i="3"/>
  <c r="CS4" i="3"/>
  <c r="CR24" i="3"/>
  <c r="P7" i="3"/>
  <c r="P7" i="1" s="1"/>
  <c r="E7" i="6" s="1"/>
  <c r="D166" i="5" s="1"/>
  <c r="D79" i="5" l="1"/>
  <c r="DC8" i="3"/>
  <c r="L69" i="2"/>
  <c r="DO8" i="3" s="1"/>
  <c r="DO8" i="1" s="1"/>
  <c r="DO16" i="3"/>
  <c r="DO15" i="1" s="1"/>
  <c r="DO10" i="1"/>
  <c r="DC16" i="3"/>
  <c r="DC15" i="1" s="1"/>
  <c r="DC10" i="1"/>
  <c r="E8" i="6"/>
  <c r="P26" i="1"/>
  <c r="M26" i="1"/>
  <c r="O26" i="1"/>
  <c r="D26" i="6" s="1"/>
  <c r="C165" i="5" s="1"/>
  <c r="N26" i="1"/>
  <c r="G26" i="1"/>
  <c r="I26" i="1"/>
  <c r="L26" i="1"/>
  <c r="E26" i="1"/>
  <c r="H26" i="1"/>
  <c r="K26" i="1"/>
  <c r="F26" i="1"/>
  <c r="J26" i="1"/>
  <c r="CV38" i="1"/>
  <c r="CW38" i="1" s="1"/>
  <c r="CX38" i="1" s="1"/>
  <c r="CY38" i="1" s="1"/>
  <c r="CZ38" i="1" s="1"/>
  <c r="DA38" i="1" s="1"/>
  <c r="DB38" i="1" s="1"/>
  <c r="DC38" i="1" s="1"/>
  <c r="DD38" i="1" s="1"/>
  <c r="DE38" i="1" s="1"/>
  <c r="DF38" i="1" s="1"/>
  <c r="DG38" i="1" s="1"/>
  <c r="K38" i="6"/>
  <c r="D27" i="1"/>
  <c r="D7" i="6"/>
  <c r="C166" i="5" s="1"/>
  <c r="P27" i="1"/>
  <c r="N27" i="1"/>
  <c r="O27" i="1"/>
  <c r="D27" i="6" s="1"/>
  <c r="H27" i="1"/>
  <c r="L27" i="1"/>
  <c r="G27" i="1"/>
  <c r="J27" i="1"/>
  <c r="K27" i="1"/>
  <c r="M27" i="1"/>
  <c r="I27" i="1"/>
  <c r="F27" i="1"/>
  <c r="E27" i="1"/>
  <c r="D25" i="1"/>
  <c r="D29" i="1"/>
  <c r="M29" i="1"/>
  <c r="E29" i="1"/>
  <c r="M25" i="1"/>
  <c r="E25" i="1"/>
  <c r="L25" i="1"/>
  <c r="L29" i="1"/>
  <c r="K29" i="1"/>
  <c r="P29" i="1"/>
  <c r="H29" i="1"/>
  <c r="G25" i="1"/>
  <c r="N25" i="1"/>
  <c r="I29" i="1"/>
  <c r="K25" i="1"/>
  <c r="G29" i="1"/>
  <c r="O29" i="1"/>
  <c r="D29" i="6" s="1"/>
  <c r="P25" i="1"/>
  <c r="F25" i="1"/>
  <c r="J29" i="1"/>
  <c r="J25" i="1"/>
  <c r="F29" i="1"/>
  <c r="N29" i="1"/>
  <c r="O25" i="1"/>
  <c r="D25" i="6" s="1"/>
  <c r="I25" i="1"/>
  <c r="H25" i="1"/>
  <c r="BI84" i="1"/>
  <c r="BC84" i="1"/>
  <c r="BJ84" i="1"/>
  <c r="BF84" i="1"/>
  <c r="BE84" i="1"/>
  <c r="BK84" i="1"/>
  <c r="BB84" i="1"/>
  <c r="BA84" i="1"/>
  <c r="BG84" i="1"/>
  <c r="BD84" i="1"/>
  <c r="BH84" i="1"/>
  <c r="DP3" i="4"/>
  <c r="DP5" i="1"/>
  <c r="DP20" i="1" s="1"/>
  <c r="DP50" i="1" s="1"/>
  <c r="M34" i="3"/>
  <c r="DO7" i="1"/>
  <c r="CS3" i="4"/>
  <c r="CS5" i="1"/>
  <c r="CS20" i="1" s="1"/>
  <c r="CS50" i="1" s="1"/>
  <c r="DE3" i="4"/>
  <c r="DE5" i="1"/>
  <c r="DE20" i="1" s="1"/>
  <c r="DE50" i="1" s="1"/>
  <c r="CO16" i="3"/>
  <c r="CO15" i="1" s="1"/>
  <c r="CO10" i="1"/>
  <c r="CM16" i="3"/>
  <c r="CM15" i="1" s="1"/>
  <c r="CM10" i="1"/>
  <c r="CR10" i="1"/>
  <c r="CR16" i="3"/>
  <c r="CR15" i="1" s="1"/>
  <c r="CP10" i="1"/>
  <c r="CP16" i="3"/>
  <c r="CP15" i="1" s="1"/>
  <c r="CZ3" i="3"/>
  <c r="CN7" i="3"/>
  <c r="CW3" i="3"/>
  <c r="CK7" i="3"/>
  <c r="BS9" i="1"/>
  <c r="BS11" i="3"/>
  <c r="BS11" i="1" s="1"/>
  <c r="CE8" i="1"/>
  <c r="CE9" i="3"/>
  <c r="CS16" i="3"/>
  <c r="CS15" i="1" s="1"/>
  <c r="CS10" i="1"/>
  <c r="CK10" i="3"/>
  <c r="DG3" i="3"/>
  <c r="CU7" i="3"/>
  <c r="CR8" i="3"/>
  <c r="CR8" i="1" s="1"/>
  <c r="CQ8" i="3"/>
  <c r="CP8" i="3"/>
  <c r="CP8" i="1" s="1"/>
  <c r="CO8" i="3"/>
  <c r="CO8" i="1" s="1"/>
  <c r="CN8" i="3"/>
  <c r="CN8" i="1" s="1"/>
  <c r="CU8" i="3"/>
  <c r="CU8" i="1" s="1"/>
  <c r="CM8" i="3"/>
  <c r="CM8" i="1" s="1"/>
  <c r="CT8" i="3"/>
  <c r="CT8" i="1" s="1"/>
  <c r="CL8" i="3"/>
  <c r="CL8" i="1" s="1"/>
  <c r="CS8" i="3"/>
  <c r="CS8" i="1" s="1"/>
  <c r="CK8" i="3"/>
  <c r="CK8" i="1" s="1"/>
  <c r="CT10" i="1"/>
  <c r="CT16" i="3"/>
  <c r="CT15" i="1" s="1"/>
  <c r="DF3" i="3"/>
  <c r="CT7" i="3"/>
  <c r="DB3" i="3"/>
  <c r="CP7" i="3"/>
  <c r="CY3" i="3"/>
  <c r="CM7" i="3"/>
  <c r="CQ10" i="1"/>
  <c r="CQ16" i="3"/>
  <c r="CQ15" i="1" s="1"/>
  <c r="CU10" i="3"/>
  <c r="CX3" i="3"/>
  <c r="CL7" i="3"/>
  <c r="DD3" i="3"/>
  <c r="CR7" i="3"/>
  <c r="DE3" i="3"/>
  <c r="CS7" i="3"/>
  <c r="CN10" i="3"/>
  <c r="CL10" i="3"/>
  <c r="DA3" i="3"/>
  <c r="CO7" i="3"/>
  <c r="AN3" i="3"/>
  <c r="AZ3" i="3" s="1"/>
  <c r="AB10" i="3"/>
  <c r="AB8" i="3"/>
  <c r="AB8" i="1" s="1"/>
  <c r="CA16" i="3"/>
  <c r="CA15" i="1" s="1"/>
  <c r="CA10" i="1"/>
  <c r="CH16" i="3"/>
  <c r="CH15" i="1" s="1"/>
  <c r="CH10" i="1"/>
  <c r="BZ16" i="3"/>
  <c r="BZ15" i="1" s="1"/>
  <c r="BZ10" i="1"/>
  <c r="CD16" i="3"/>
  <c r="CD15" i="1" s="1"/>
  <c r="CD10" i="1"/>
  <c r="CC16" i="3"/>
  <c r="CC15" i="1" s="1"/>
  <c r="CC10" i="1"/>
  <c r="BY16" i="3"/>
  <c r="BY15" i="1" s="1"/>
  <c r="BY10" i="1"/>
  <c r="CF16" i="3"/>
  <c r="CF15" i="1" s="1"/>
  <c r="CF10" i="1"/>
  <c r="CG16" i="3"/>
  <c r="CG15" i="1" s="1"/>
  <c r="CG10" i="1"/>
  <c r="CI16" i="3"/>
  <c r="CI15" i="1" s="1"/>
  <c r="CI10" i="1"/>
  <c r="P16" i="3"/>
  <c r="P15" i="1" s="1"/>
  <c r="E15" i="6" s="1"/>
  <c r="P10" i="1"/>
  <c r="E10" i="6" s="1"/>
  <c r="CB16" i="3"/>
  <c r="CB15" i="1" s="1"/>
  <c r="CB10" i="1"/>
  <c r="G13" i="3"/>
  <c r="G54" i="1"/>
  <c r="G9" i="4"/>
  <c r="H6" i="4" s="1"/>
  <c r="H8" i="4" s="1"/>
  <c r="AB7" i="3"/>
  <c r="AB7" i="1" s="1"/>
  <c r="F7" i="6" s="1"/>
  <c r="E166" i="5" s="1"/>
  <c r="BN11" i="3"/>
  <c r="BN11" i="1" s="1"/>
  <c r="BV11" i="3"/>
  <c r="BV11" i="1" s="1"/>
  <c r="BQ11" i="3"/>
  <c r="BQ11" i="1" s="1"/>
  <c r="BP11" i="3"/>
  <c r="BP11" i="1" s="1"/>
  <c r="BW11" i="3"/>
  <c r="BW11" i="1" s="1"/>
  <c r="BO11" i="3"/>
  <c r="BO11" i="1" s="1"/>
  <c r="BT11" i="3"/>
  <c r="BT11" i="1" s="1"/>
  <c r="BR11" i="3"/>
  <c r="BR11" i="1" s="1"/>
  <c r="BM11" i="3"/>
  <c r="BM11" i="1" s="1"/>
  <c r="D11" i="3"/>
  <c r="D9" i="1"/>
  <c r="BU11" i="3"/>
  <c r="BU11" i="1" s="1"/>
  <c r="BZ9" i="3"/>
  <c r="BZ9" i="1" s="1"/>
  <c r="CI9" i="3"/>
  <c r="CI9" i="1" s="1"/>
  <c r="BY9" i="3"/>
  <c r="BY9" i="1" s="1"/>
  <c r="CG9" i="3"/>
  <c r="CG9" i="1" s="1"/>
  <c r="CA9" i="3"/>
  <c r="CA9" i="1" s="1"/>
  <c r="CH9" i="3"/>
  <c r="CH9" i="1" s="1"/>
  <c r="CD9" i="3"/>
  <c r="CD9" i="1" s="1"/>
  <c r="CF9" i="3"/>
  <c r="CF9" i="1" s="1"/>
  <c r="P9" i="3"/>
  <c r="P9" i="1" s="1"/>
  <c r="CC9" i="3"/>
  <c r="CC9" i="1" s="1"/>
  <c r="CB9" i="3"/>
  <c r="CB9" i="1" s="1"/>
  <c r="DD35" i="3"/>
  <c r="DF4" i="3"/>
  <c r="DE24" i="3"/>
  <c r="DO35" i="3"/>
  <c r="CR35" i="3"/>
  <c r="DQ4" i="3"/>
  <c r="DP24" i="3"/>
  <c r="CT4" i="3"/>
  <c r="CS24" i="3"/>
  <c r="E9" i="6" l="1"/>
  <c r="D144" i="5" s="1"/>
  <c r="D167" i="5"/>
  <c r="C164" i="5"/>
  <c r="DO9" i="3"/>
  <c r="DO9" i="1" s="1"/>
  <c r="E79" i="5"/>
  <c r="D9" i="6"/>
  <c r="C79" i="5"/>
  <c r="L33" i="1"/>
  <c r="L44" i="1" s="1"/>
  <c r="E33" i="1"/>
  <c r="E44" i="1" s="1"/>
  <c r="G33" i="1"/>
  <c r="G44" i="1" s="1"/>
  <c r="K33" i="1"/>
  <c r="M33" i="1"/>
  <c r="M44" i="1" s="1"/>
  <c r="P33" i="1"/>
  <c r="P44" i="1" s="1"/>
  <c r="DC8" i="1"/>
  <c r="DC9" i="3"/>
  <c r="E11" i="6"/>
  <c r="D145" i="5" s="1"/>
  <c r="H33" i="1"/>
  <c r="H44" i="1" s="1"/>
  <c r="DH38" i="1"/>
  <c r="DI38" i="1" s="1"/>
  <c r="DJ38" i="1" s="1"/>
  <c r="DK38" i="1" s="1"/>
  <c r="DL38" i="1" s="1"/>
  <c r="DM38" i="1" s="1"/>
  <c r="DN38" i="1" s="1"/>
  <c r="DO38" i="1" s="1"/>
  <c r="DP38" i="1" s="1"/>
  <c r="DQ38" i="1" s="1"/>
  <c r="DR38" i="1" s="1"/>
  <c r="DS38" i="1" s="1"/>
  <c r="M38" i="6" s="1"/>
  <c r="L38" i="6"/>
  <c r="N33" i="1"/>
  <c r="N44" i="1" s="1"/>
  <c r="F8" i="6"/>
  <c r="AB26" i="1"/>
  <c r="U26" i="1"/>
  <c r="X26" i="1"/>
  <c r="S26" i="1"/>
  <c r="R26" i="1"/>
  <c r="Q26" i="1"/>
  <c r="W26" i="1"/>
  <c r="V26" i="1"/>
  <c r="AA26" i="1"/>
  <c r="E26" i="6" s="1"/>
  <c r="D165" i="5" s="1"/>
  <c r="Z26" i="1"/>
  <c r="T26" i="1"/>
  <c r="Y26" i="1"/>
  <c r="J33" i="1"/>
  <c r="J44" i="1" s="1"/>
  <c r="O33" i="1"/>
  <c r="D33" i="6" s="1"/>
  <c r="F33" i="1"/>
  <c r="F44" i="1" s="1"/>
  <c r="I33" i="1"/>
  <c r="I44" i="1" s="1"/>
  <c r="AB27" i="1"/>
  <c r="Z27" i="1"/>
  <c r="AA27" i="1"/>
  <c r="E27" i="6" s="1"/>
  <c r="U27" i="1"/>
  <c r="W27" i="1"/>
  <c r="X27" i="1"/>
  <c r="Y27" i="1"/>
  <c r="S27" i="1"/>
  <c r="V27" i="1"/>
  <c r="T27" i="1"/>
  <c r="R27" i="1"/>
  <c r="Q27" i="1"/>
  <c r="AB25" i="1"/>
  <c r="AB29" i="1"/>
  <c r="X29" i="1"/>
  <c r="AA29" i="1"/>
  <c r="E29" i="6" s="1"/>
  <c r="Z25" i="1"/>
  <c r="W29" i="1"/>
  <c r="X25" i="1"/>
  <c r="R29" i="1"/>
  <c r="T25" i="1"/>
  <c r="AA25" i="1"/>
  <c r="E25" i="6" s="1"/>
  <c r="D164" i="5" s="1"/>
  <c r="Z29" i="1"/>
  <c r="W25" i="1"/>
  <c r="R25" i="1"/>
  <c r="U29" i="1"/>
  <c r="Q29" i="1"/>
  <c r="Q25" i="1"/>
  <c r="S25" i="1"/>
  <c r="V29" i="1"/>
  <c r="Y25" i="1"/>
  <c r="S29" i="1"/>
  <c r="Y29" i="1"/>
  <c r="U25" i="1"/>
  <c r="V25" i="1"/>
  <c r="T29" i="1"/>
  <c r="BM84" i="1"/>
  <c r="BT84" i="1"/>
  <c r="BQ84" i="1"/>
  <c r="BS84" i="1"/>
  <c r="BO84" i="1"/>
  <c r="BV84" i="1"/>
  <c r="BW84" i="1"/>
  <c r="BN84" i="1"/>
  <c r="BP84" i="1"/>
  <c r="BR84" i="1"/>
  <c r="BU84" i="1"/>
  <c r="DQ3" i="4"/>
  <c r="DQ5" i="1"/>
  <c r="DQ20" i="1" s="1"/>
  <c r="DQ50" i="1" s="1"/>
  <c r="DO11" i="3"/>
  <c r="DO11" i="1" s="1"/>
  <c r="N34" i="3"/>
  <c r="AN7" i="3"/>
  <c r="AN7" i="1" s="1"/>
  <c r="G7" i="6" s="1"/>
  <c r="F166" i="5" s="1"/>
  <c r="DF3" i="4"/>
  <c r="DF5" i="1"/>
  <c r="DF20" i="1" s="1"/>
  <c r="DF50" i="1" s="1"/>
  <c r="CT3" i="4"/>
  <c r="CT5" i="1"/>
  <c r="CT20" i="1" s="1"/>
  <c r="CT50" i="1" s="1"/>
  <c r="CN16" i="3"/>
  <c r="CN15" i="1" s="1"/>
  <c r="CN10" i="1"/>
  <c r="CU16" i="3"/>
  <c r="CU15" i="1" s="1"/>
  <c r="CU10" i="1"/>
  <c r="CP7" i="1"/>
  <c r="CP9" i="3"/>
  <c r="CK16" i="3"/>
  <c r="CK15" i="1" s="1"/>
  <c r="CK10" i="1"/>
  <c r="CS7" i="1"/>
  <c r="CS9" i="3"/>
  <c r="DN3" i="3"/>
  <c r="DB8" i="3"/>
  <c r="DB8" i="1" s="1"/>
  <c r="DB10" i="3"/>
  <c r="DB7" i="3"/>
  <c r="DQ3" i="3"/>
  <c r="DE8" i="3"/>
  <c r="DE8" i="1" s="1"/>
  <c r="DE10" i="3"/>
  <c r="DE7" i="3"/>
  <c r="AN10" i="3"/>
  <c r="AN16" i="3" s="1"/>
  <c r="AN15" i="1" s="1"/>
  <c r="G15" i="6" s="1"/>
  <c r="AN8" i="3"/>
  <c r="AN8" i="1" s="1"/>
  <c r="CR7" i="1"/>
  <c r="CR9" i="3"/>
  <c r="CK9" i="3"/>
  <c r="CK7" i="1"/>
  <c r="CQ8" i="1"/>
  <c r="CQ9" i="3"/>
  <c r="CO7" i="1"/>
  <c r="CO9" i="3"/>
  <c r="DP3" i="3"/>
  <c r="DD8" i="3"/>
  <c r="DD8" i="1" s="1"/>
  <c r="DD10" i="3"/>
  <c r="DD7" i="3"/>
  <c r="DI3" i="3"/>
  <c r="CW8" i="3"/>
  <c r="CW8" i="1" s="1"/>
  <c r="CW10" i="3"/>
  <c r="CW7" i="3"/>
  <c r="DM3" i="3"/>
  <c r="DA8" i="3"/>
  <c r="DA8" i="1" s="1"/>
  <c r="DA10" i="3"/>
  <c r="DA7" i="3"/>
  <c r="CE9" i="1"/>
  <c r="CE11" i="3"/>
  <c r="CE11" i="1" s="1"/>
  <c r="CN7" i="1"/>
  <c r="CN9" i="3"/>
  <c r="AZ10" i="3"/>
  <c r="AZ8" i="3"/>
  <c r="AZ8" i="1" s="1"/>
  <c r="CL9" i="3"/>
  <c r="CL7" i="1"/>
  <c r="CM7" i="1"/>
  <c r="CM9" i="3"/>
  <c r="CT7" i="1"/>
  <c r="CT9" i="3"/>
  <c r="CU7" i="1"/>
  <c r="CU9" i="3"/>
  <c r="DL3" i="3"/>
  <c r="CZ8" i="3"/>
  <c r="CZ8" i="1" s="1"/>
  <c r="CZ10" i="3"/>
  <c r="CZ7" i="3"/>
  <c r="CL10" i="1"/>
  <c r="CL16" i="3"/>
  <c r="CL15" i="1" s="1"/>
  <c r="DJ3" i="3"/>
  <c r="CX8" i="3"/>
  <c r="CX8" i="1" s="1"/>
  <c r="CX10" i="3"/>
  <c r="CX7" i="3"/>
  <c r="DK3" i="3"/>
  <c r="CY8" i="3"/>
  <c r="CY8" i="1" s="1"/>
  <c r="CY10" i="3"/>
  <c r="CY7" i="3"/>
  <c r="DR3" i="3"/>
  <c r="DF8" i="3"/>
  <c r="DF8" i="1" s="1"/>
  <c r="DF10" i="3"/>
  <c r="DF7" i="3"/>
  <c r="DS3" i="3"/>
  <c r="DG8" i="3"/>
  <c r="DG8" i="1" s="1"/>
  <c r="DG10" i="3"/>
  <c r="DG7" i="3"/>
  <c r="AB16" i="3"/>
  <c r="AB15" i="1" s="1"/>
  <c r="F15" i="6" s="1"/>
  <c r="AB10" i="1"/>
  <c r="F10" i="6" s="1"/>
  <c r="K44" i="1"/>
  <c r="D44" i="1"/>
  <c r="D45" i="1" s="1"/>
  <c r="G28" i="1"/>
  <c r="H12" i="3"/>
  <c r="H12" i="1" s="1"/>
  <c r="AB9" i="3"/>
  <c r="CD11" i="3"/>
  <c r="CD11" i="1" s="1"/>
  <c r="CB11" i="3"/>
  <c r="CB11" i="1" s="1"/>
  <c r="BZ11" i="3"/>
  <c r="BZ11" i="1" s="1"/>
  <c r="D13" i="3"/>
  <c r="D15" i="3" s="1"/>
  <c r="D11" i="1"/>
  <c r="CC11" i="3"/>
  <c r="CC11" i="1" s="1"/>
  <c r="CG11" i="3"/>
  <c r="CG11" i="1" s="1"/>
  <c r="CH11" i="3"/>
  <c r="CH11" i="1" s="1"/>
  <c r="CA11" i="3"/>
  <c r="CA11" i="1" s="1"/>
  <c r="P11" i="3"/>
  <c r="P11" i="1" s="1"/>
  <c r="BY11" i="3"/>
  <c r="BY11" i="1" s="1"/>
  <c r="CF11" i="3"/>
  <c r="CF11" i="1" s="1"/>
  <c r="CI11" i="3"/>
  <c r="CI11" i="1" s="1"/>
  <c r="DP35" i="3"/>
  <c r="DE35" i="3"/>
  <c r="DR4" i="3"/>
  <c r="DQ24" i="3"/>
  <c r="DG4" i="3"/>
  <c r="DG5" i="1" s="1"/>
  <c r="DG20" i="1" s="1"/>
  <c r="DG50" i="1" s="1"/>
  <c r="DF24" i="3"/>
  <c r="CS35" i="3"/>
  <c r="CU4" i="3"/>
  <c r="CU5" i="1" s="1"/>
  <c r="CU20" i="1" s="1"/>
  <c r="CU50" i="1" s="1"/>
  <c r="CT24" i="3"/>
  <c r="AZ7" i="3"/>
  <c r="AZ7" i="1" s="1"/>
  <c r="H7" i="6" s="1"/>
  <c r="G166" i="5" s="1"/>
  <c r="BL3" i="3"/>
  <c r="F9" i="6" l="1"/>
  <c r="E144" i="5" s="1"/>
  <c r="E167" i="5"/>
  <c r="D11" i="6"/>
  <c r="C144" i="5"/>
  <c r="F79" i="5"/>
  <c r="E80" i="5"/>
  <c r="E84" i="6"/>
  <c r="D50" i="5" s="1"/>
  <c r="D80" i="5"/>
  <c r="G79" i="5"/>
  <c r="O44" i="1"/>
  <c r="P45" i="1" s="1"/>
  <c r="P55" i="1" s="1"/>
  <c r="DC9" i="1"/>
  <c r="DC11" i="3"/>
  <c r="DC11" i="1" s="1"/>
  <c r="DC84" i="1" s="1"/>
  <c r="F11" i="6"/>
  <c r="E145" i="5" s="1"/>
  <c r="AB33" i="1"/>
  <c r="AB44" i="1" s="1"/>
  <c r="S33" i="1"/>
  <c r="Z33" i="1"/>
  <c r="Z44" i="1" s="1"/>
  <c r="U33" i="1"/>
  <c r="U44" i="1" s="1"/>
  <c r="R33" i="1"/>
  <c r="R44" i="1" s="1"/>
  <c r="H8" i="6"/>
  <c r="AZ26" i="1"/>
  <c r="AX26" i="1"/>
  <c r="AY26" i="1"/>
  <c r="G26" i="6" s="1"/>
  <c r="F165" i="5" s="1"/>
  <c r="AV26" i="1"/>
  <c r="AW26" i="1"/>
  <c r="AU26" i="1"/>
  <c r="AR26" i="1"/>
  <c r="AQ26" i="1"/>
  <c r="AT26" i="1"/>
  <c r="AO26" i="1"/>
  <c r="AP26" i="1"/>
  <c r="AS26" i="1"/>
  <c r="V33" i="1"/>
  <c r="V44" i="1" s="1"/>
  <c r="AA33" i="1"/>
  <c r="E33" i="6" s="1"/>
  <c r="Y33" i="1"/>
  <c r="G8" i="6"/>
  <c r="AN26" i="1"/>
  <c r="AM26" i="1"/>
  <c r="F26" i="6" s="1"/>
  <c r="E165" i="5" s="1"/>
  <c r="AF26" i="1"/>
  <c r="AE26" i="1"/>
  <c r="AJ26" i="1"/>
  <c r="AD26" i="1"/>
  <c r="AG26" i="1"/>
  <c r="AH26" i="1"/>
  <c r="AK26" i="1"/>
  <c r="AL26" i="1"/>
  <c r="AC26" i="1"/>
  <c r="AI26" i="1"/>
  <c r="T33" i="1"/>
  <c r="T44" i="1" s="1"/>
  <c r="W33" i="1"/>
  <c r="W44" i="1" s="1"/>
  <c r="D44" i="6"/>
  <c r="D45" i="6" s="1"/>
  <c r="D55" i="6" s="1"/>
  <c r="Q33" i="1"/>
  <c r="Q44" i="1" s="1"/>
  <c r="Q45" i="1" s="1"/>
  <c r="Q55" i="1" s="1"/>
  <c r="X33" i="1"/>
  <c r="X44" i="1" s="1"/>
  <c r="AZ27" i="1"/>
  <c r="AS27" i="1"/>
  <c r="AT27" i="1"/>
  <c r="AO27" i="1"/>
  <c r="AW27" i="1"/>
  <c r="AU27" i="1"/>
  <c r="AQ27" i="1"/>
  <c r="AP27" i="1"/>
  <c r="AY27" i="1"/>
  <c r="G27" i="6" s="1"/>
  <c r="AX27" i="1"/>
  <c r="AR27" i="1"/>
  <c r="AV27" i="1"/>
  <c r="AN27" i="1"/>
  <c r="AC27" i="1"/>
  <c r="AM27" i="1"/>
  <c r="F27" i="6" s="1"/>
  <c r="AL27" i="1"/>
  <c r="AE27" i="1"/>
  <c r="AF27" i="1"/>
  <c r="AH27" i="1"/>
  <c r="AG27" i="1"/>
  <c r="AJ27" i="1"/>
  <c r="AI27" i="1"/>
  <c r="AD27" i="1"/>
  <c r="AK27" i="1"/>
  <c r="AZ29" i="1"/>
  <c r="AZ25" i="1"/>
  <c r="AU25" i="1"/>
  <c r="AY29" i="1"/>
  <c r="G29" i="6" s="1"/>
  <c r="AW25" i="1"/>
  <c r="AT25" i="1"/>
  <c r="AO25" i="1"/>
  <c r="AT29" i="1"/>
  <c r="AV29" i="1"/>
  <c r="AS29" i="1"/>
  <c r="AO29" i="1"/>
  <c r="AX25" i="1"/>
  <c r="AQ25" i="1"/>
  <c r="AX29" i="1"/>
  <c r="AQ29" i="1"/>
  <c r="AV25" i="1"/>
  <c r="AS25" i="1"/>
  <c r="AW29" i="1"/>
  <c r="AP29" i="1"/>
  <c r="AR25" i="1"/>
  <c r="AU29" i="1"/>
  <c r="AP25" i="1"/>
  <c r="AR29" i="1"/>
  <c r="AY25" i="1"/>
  <c r="G25" i="6" s="1"/>
  <c r="F164" i="5" s="1"/>
  <c r="AN29" i="1"/>
  <c r="AN25" i="1"/>
  <c r="AG29" i="1"/>
  <c r="AC29" i="1"/>
  <c r="AE25" i="1"/>
  <c r="AM25" i="1"/>
  <c r="F25" i="6" s="1"/>
  <c r="E164" i="5" s="1"/>
  <c r="AG25" i="1"/>
  <c r="AD25" i="1"/>
  <c r="AJ25" i="1"/>
  <c r="AI29" i="1"/>
  <c r="AC25" i="1"/>
  <c r="AD29" i="1"/>
  <c r="AK29" i="1"/>
  <c r="AF29" i="1"/>
  <c r="AH25" i="1"/>
  <c r="AL29" i="1"/>
  <c r="AE29" i="1"/>
  <c r="AM29" i="1"/>
  <c r="F29" i="6" s="1"/>
  <c r="AH29" i="1"/>
  <c r="AI25" i="1"/>
  <c r="AK25" i="1"/>
  <c r="AL25" i="1"/>
  <c r="AF25" i="1"/>
  <c r="AJ29" i="1"/>
  <c r="D17" i="3"/>
  <c r="D39" i="1" s="1"/>
  <c r="D84" i="1"/>
  <c r="D80" i="1"/>
  <c r="CC84" i="1"/>
  <c r="P84" i="1"/>
  <c r="CD84" i="1"/>
  <c r="CI84" i="1"/>
  <c r="CE84" i="1"/>
  <c r="CH84" i="1"/>
  <c r="DO84" i="1"/>
  <c r="BZ84" i="1"/>
  <c r="CB84" i="1"/>
  <c r="CA84" i="1"/>
  <c r="CF84" i="1"/>
  <c r="BY84" i="1"/>
  <c r="CG84" i="1"/>
  <c r="D14" i="1"/>
  <c r="D16" i="1" s="1"/>
  <c r="DR3" i="4"/>
  <c r="DR5" i="1"/>
  <c r="DR20" i="1" s="1"/>
  <c r="DR50" i="1" s="1"/>
  <c r="O34" i="3"/>
  <c r="AN9" i="3"/>
  <c r="AN9" i="1" s="1"/>
  <c r="AN10" i="1"/>
  <c r="G10" i="6" s="1"/>
  <c r="K45" i="1"/>
  <c r="K55" i="1" s="1"/>
  <c r="CU9" i="1"/>
  <c r="CU11" i="3"/>
  <c r="CL11" i="3"/>
  <c r="CL9" i="1"/>
  <c r="CW7" i="1"/>
  <c r="CW9" i="3"/>
  <c r="DP10" i="3"/>
  <c r="DP8" i="3"/>
  <c r="DP8" i="1" s="1"/>
  <c r="DP7" i="3"/>
  <c r="DP7" i="1" s="1"/>
  <c r="DB10" i="1"/>
  <c r="DB16" i="3"/>
  <c r="DB15" i="1" s="1"/>
  <c r="CP9" i="1"/>
  <c r="CP11" i="3"/>
  <c r="CX7" i="1"/>
  <c r="CX9" i="3"/>
  <c r="G45" i="1"/>
  <c r="G55" i="1" s="1"/>
  <c r="DG9" i="3"/>
  <c r="DG7" i="1"/>
  <c r="DR10" i="3"/>
  <c r="DR8" i="3"/>
  <c r="DR8" i="1" s="1"/>
  <c r="DR7" i="3"/>
  <c r="DR7" i="1" s="1"/>
  <c r="DJ8" i="3"/>
  <c r="DJ8" i="1" s="1"/>
  <c r="DJ10" i="3"/>
  <c r="DJ7" i="3"/>
  <c r="DJ7" i="1" s="1"/>
  <c r="CW10" i="1"/>
  <c r="CW16" i="3"/>
  <c r="CW15" i="1" s="1"/>
  <c r="CO11" i="3"/>
  <c r="CO9" i="1"/>
  <c r="CK11" i="3"/>
  <c r="CK9" i="1"/>
  <c r="DF7" i="1"/>
  <c r="DF9" i="3"/>
  <c r="DG10" i="1"/>
  <c r="DG16" i="3"/>
  <c r="DG15" i="1" s="1"/>
  <c r="CY7" i="1"/>
  <c r="CY9" i="3"/>
  <c r="CR9" i="1"/>
  <c r="CR11" i="3"/>
  <c r="DE9" i="3"/>
  <c r="DE7" i="1"/>
  <c r="DN8" i="3"/>
  <c r="DN8" i="1" s="1"/>
  <c r="DN10" i="3"/>
  <c r="DN7" i="3"/>
  <c r="DN7" i="1" s="1"/>
  <c r="CY10" i="1"/>
  <c r="CY16" i="3"/>
  <c r="CY15" i="1" s="1"/>
  <c r="CT11" i="3"/>
  <c r="CT9" i="1"/>
  <c r="CN9" i="1"/>
  <c r="CN11" i="3"/>
  <c r="DI10" i="3"/>
  <c r="DI8" i="3"/>
  <c r="DI8" i="1" s="1"/>
  <c r="DI7" i="3"/>
  <c r="DE10" i="1"/>
  <c r="DE16" i="3"/>
  <c r="DE15" i="1" s="1"/>
  <c r="CS11" i="3"/>
  <c r="CS9" i="1"/>
  <c r="DA7" i="1"/>
  <c r="DA9" i="3"/>
  <c r="DS10" i="3"/>
  <c r="DS8" i="3"/>
  <c r="DS8" i="1" s="1"/>
  <c r="DS7" i="3"/>
  <c r="DS7" i="1" s="1"/>
  <c r="DS27" i="1" s="1"/>
  <c r="M27" i="6" s="1"/>
  <c r="CZ7" i="1"/>
  <c r="CZ9" i="3"/>
  <c r="BL10" i="3"/>
  <c r="BL8" i="3"/>
  <c r="BL8" i="1" s="1"/>
  <c r="DK10" i="3"/>
  <c r="DK8" i="3"/>
  <c r="DK8" i="1" s="1"/>
  <c r="DK7" i="3"/>
  <c r="DK7" i="1" s="1"/>
  <c r="CZ16" i="3"/>
  <c r="CZ15" i="1" s="1"/>
  <c r="CZ10" i="1"/>
  <c r="CM11" i="3"/>
  <c r="CM9" i="1"/>
  <c r="DA16" i="3"/>
  <c r="DA15" i="1" s="1"/>
  <c r="DA10" i="1"/>
  <c r="DD9" i="3"/>
  <c r="DD7" i="1"/>
  <c r="CQ11" i="3"/>
  <c r="CQ9" i="1"/>
  <c r="DQ10" i="3"/>
  <c r="DQ8" i="3"/>
  <c r="DQ8" i="1" s="1"/>
  <c r="DQ7" i="3"/>
  <c r="DQ7" i="1" s="1"/>
  <c r="DD10" i="1"/>
  <c r="DD16" i="3"/>
  <c r="DD15" i="1" s="1"/>
  <c r="J45" i="1"/>
  <c r="J55" i="1" s="1"/>
  <c r="DF10" i="1"/>
  <c r="DF16" i="3"/>
  <c r="DF15" i="1" s="1"/>
  <c r="CX10" i="1"/>
  <c r="CX16" i="3"/>
  <c r="CX15" i="1" s="1"/>
  <c r="DL8" i="3"/>
  <c r="DL8" i="1" s="1"/>
  <c r="DL10" i="3"/>
  <c r="DL7" i="3"/>
  <c r="DL7" i="1" s="1"/>
  <c r="DM8" i="3"/>
  <c r="DM8" i="1" s="1"/>
  <c r="DM10" i="3"/>
  <c r="DM7" i="3"/>
  <c r="DM7" i="1" s="1"/>
  <c r="DB7" i="1"/>
  <c r="DB9" i="3"/>
  <c r="N45" i="1"/>
  <c r="N55" i="1" s="1"/>
  <c r="H45" i="1"/>
  <c r="H55" i="1" s="1"/>
  <c r="AB11" i="3"/>
  <c r="AB11" i="1" s="1"/>
  <c r="AB9" i="1"/>
  <c r="S44" i="1"/>
  <c r="E45" i="1"/>
  <c r="Y44" i="1"/>
  <c r="I45" i="1"/>
  <c r="I55" i="1" s="1"/>
  <c r="F45" i="1"/>
  <c r="F55" i="1" s="1"/>
  <c r="M45" i="1"/>
  <c r="M55" i="1" s="1"/>
  <c r="L45" i="1"/>
  <c r="L55" i="1" s="1"/>
  <c r="AZ16" i="3"/>
  <c r="AZ15" i="1" s="1"/>
  <c r="H15" i="6" s="1"/>
  <c r="AZ10" i="1"/>
  <c r="H10" i="6" s="1"/>
  <c r="H13" i="3"/>
  <c r="H54" i="1"/>
  <c r="H9" i="4"/>
  <c r="H28" i="1" s="1"/>
  <c r="DG24" i="3"/>
  <c r="DG35" i="3" s="1"/>
  <c r="DG3" i="4"/>
  <c r="CU24" i="3"/>
  <c r="CU3" i="4"/>
  <c r="AZ9" i="3"/>
  <c r="AZ9" i="1" s="1"/>
  <c r="DQ35" i="3"/>
  <c r="DF35" i="3"/>
  <c r="DS4" i="3"/>
  <c r="DS5" i="1" s="1"/>
  <c r="DS20" i="1" s="1"/>
  <c r="DS50" i="1" s="1"/>
  <c r="DR24" i="3"/>
  <c r="CT35" i="3"/>
  <c r="BX3" i="3"/>
  <c r="BL7" i="3"/>
  <c r="BL7" i="1" s="1"/>
  <c r="I7" i="6" s="1"/>
  <c r="H166" i="5" s="1"/>
  <c r="G9" i="6" l="1"/>
  <c r="F144" i="5" s="1"/>
  <c r="F167" i="5"/>
  <c r="H9" i="6"/>
  <c r="G144" i="5" s="1"/>
  <c r="G167" i="5"/>
  <c r="C145" i="5"/>
  <c r="D84" i="6"/>
  <c r="C50" i="5" s="1"/>
  <c r="O45" i="1"/>
  <c r="O55" i="1" s="1"/>
  <c r="F80" i="5"/>
  <c r="F84" i="6"/>
  <c r="E50" i="5" s="1"/>
  <c r="DQ27" i="1"/>
  <c r="H79" i="5"/>
  <c r="AI33" i="1"/>
  <c r="AI44" i="1" s="1"/>
  <c r="AH33" i="1"/>
  <c r="AH44" i="1" s="1"/>
  <c r="DL26" i="1"/>
  <c r="BL26" i="1"/>
  <c r="I8" i="6"/>
  <c r="BI26" i="1"/>
  <c r="BK26" i="1"/>
  <c r="H26" i="6" s="1"/>
  <c r="G165" i="5" s="1"/>
  <c r="BJ26" i="1"/>
  <c r="BH26" i="1"/>
  <c r="BD26" i="1"/>
  <c r="BF26" i="1"/>
  <c r="BG26" i="1"/>
  <c r="BE26" i="1"/>
  <c r="BB26" i="1"/>
  <c r="BA26" i="1"/>
  <c r="BC26" i="1"/>
  <c r="DN26" i="1"/>
  <c r="AJ33" i="1"/>
  <c r="AJ44" i="1" s="1"/>
  <c r="AW33" i="1"/>
  <c r="AW44" i="1" s="1"/>
  <c r="AE33" i="1"/>
  <c r="AE44" i="1" s="1"/>
  <c r="AU33" i="1"/>
  <c r="AU44" i="1" s="1"/>
  <c r="AS33" i="1"/>
  <c r="AS44" i="1" s="1"/>
  <c r="AV33" i="1"/>
  <c r="AV44" i="1" s="1"/>
  <c r="AZ33" i="1"/>
  <c r="DJ26" i="1"/>
  <c r="H11" i="6"/>
  <c r="G145" i="5" s="1"/>
  <c r="G11" i="6"/>
  <c r="F145" i="5" s="1"/>
  <c r="AC33" i="1"/>
  <c r="AC44" i="1" s="1"/>
  <c r="AC45" i="1" s="1"/>
  <c r="AC55" i="1" s="1"/>
  <c r="AM33" i="1"/>
  <c r="F33" i="6" s="1"/>
  <c r="E44" i="6"/>
  <c r="E45" i="6" s="1"/>
  <c r="E55" i="6" s="1"/>
  <c r="AP33" i="1"/>
  <c r="AP44" i="1" s="1"/>
  <c r="DQ26" i="1"/>
  <c r="DM26" i="1"/>
  <c r="DS26" i="1"/>
  <c r="M26" i="6" s="1"/>
  <c r="DR26" i="1"/>
  <c r="AD33" i="1"/>
  <c r="AD44" i="1" s="1"/>
  <c r="AT33" i="1"/>
  <c r="AT44" i="1" s="1"/>
  <c r="AY33" i="1"/>
  <c r="G33" i="6" s="1"/>
  <c r="DP26" i="1"/>
  <c r="DO26" i="1"/>
  <c r="DI26" i="1"/>
  <c r="AL33" i="1"/>
  <c r="AL44" i="1" s="1"/>
  <c r="AK33" i="1"/>
  <c r="AK44" i="1" s="1"/>
  <c r="AQ33" i="1"/>
  <c r="AF33" i="1"/>
  <c r="AN33" i="1"/>
  <c r="AN44" i="1" s="1"/>
  <c r="AR33" i="1"/>
  <c r="AR44" i="1" s="1"/>
  <c r="AA44" i="1"/>
  <c r="AA45" i="1" s="1"/>
  <c r="AA55" i="1" s="1"/>
  <c r="DK26" i="1"/>
  <c r="AG33" i="1"/>
  <c r="AG44" i="1" s="1"/>
  <c r="AO33" i="1"/>
  <c r="AX33" i="1"/>
  <c r="AX44" i="1" s="1"/>
  <c r="DL27" i="1"/>
  <c r="DN27" i="1"/>
  <c r="DP27" i="1"/>
  <c r="DO27" i="1"/>
  <c r="DJ27" i="1"/>
  <c r="DM27" i="1"/>
  <c r="DR27" i="1"/>
  <c r="BL27" i="1"/>
  <c r="BD27" i="1"/>
  <c r="BC27" i="1"/>
  <c r="BB27" i="1"/>
  <c r="BJ27" i="1"/>
  <c r="BI27" i="1"/>
  <c r="BF27" i="1"/>
  <c r="BK27" i="1"/>
  <c r="H27" i="6" s="1"/>
  <c r="BE27" i="1"/>
  <c r="BH27" i="1"/>
  <c r="BA27" i="1"/>
  <c r="BG27" i="1"/>
  <c r="DK27" i="1"/>
  <c r="DL29" i="1"/>
  <c r="DL25" i="1"/>
  <c r="DN25" i="1"/>
  <c r="DN29" i="1"/>
  <c r="DJ25" i="1"/>
  <c r="DJ29" i="1"/>
  <c r="DQ29" i="1"/>
  <c r="DQ25" i="1"/>
  <c r="DP29" i="1"/>
  <c r="DP25" i="1"/>
  <c r="DO25" i="1"/>
  <c r="DO29" i="1"/>
  <c r="DM29" i="1"/>
  <c r="DM25" i="1"/>
  <c r="DS25" i="1"/>
  <c r="M25" i="6" s="1"/>
  <c r="DS29" i="1"/>
  <c r="M29" i="6" s="1"/>
  <c r="DR25" i="1"/>
  <c r="DR29" i="1"/>
  <c r="BL29" i="1"/>
  <c r="BL25" i="1"/>
  <c r="BA29" i="1"/>
  <c r="BB25" i="1"/>
  <c r="BC25" i="1"/>
  <c r="BI29" i="1"/>
  <c r="BE25" i="1"/>
  <c r="BB29" i="1"/>
  <c r="BC29" i="1"/>
  <c r="BE29" i="1"/>
  <c r="BF29" i="1"/>
  <c r="BD29" i="1"/>
  <c r="BA25" i="1"/>
  <c r="BG25" i="1"/>
  <c r="BI25" i="1"/>
  <c r="BJ25" i="1"/>
  <c r="BF25" i="1"/>
  <c r="BJ29" i="1"/>
  <c r="BH25" i="1"/>
  <c r="BD25" i="1"/>
  <c r="BK25" i="1"/>
  <c r="H25" i="6" s="1"/>
  <c r="G164" i="5" s="1"/>
  <c r="BH29" i="1"/>
  <c r="BK29" i="1"/>
  <c r="H29" i="6" s="1"/>
  <c r="BG29" i="1"/>
  <c r="DK25" i="1"/>
  <c r="DK29" i="1"/>
  <c r="D53" i="1"/>
  <c r="AF44" i="1"/>
  <c r="AB84" i="1"/>
  <c r="DR16" i="3"/>
  <c r="DR15" i="1" s="1"/>
  <c r="DR10" i="1"/>
  <c r="DL16" i="3"/>
  <c r="DL15" i="1" s="1"/>
  <c r="DL10" i="1"/>
  <c r="DS16" i="3"/>
  <c r="DS15" i="1" s="1"/>
  <c r="DS10" i="1"/>
  <c r="DS33" i="1" s="1"/>
  <c r="M33" i="6" s="1"/>
  <c r="DJ16" i="3"/>
  <c r="DJ15" i="1" s="1"/>
  <c r="DJ10" i="1"/>
  <c r="DK16" i="3"/>
  <c r="DK15" i="1" s="1"/>
  <c r="DK10" i="1"/>
  <c r="DQ16" i="3"/>
  <c r="DQ15" i="1" s="1"/>
  <c r="DQ10" i="1"/>
  <c r="DP16" i="3"/>
  <c r="DP15" i="1" s="1"/>
  <c r="DP10" i="1"/>
  <c r="P34" i="3"/>
  <c r="DM16" i="3"/>
  <c r="DM15" i="1" s="1"/>
  <c r="DM10" i="1"/>
  <c r="DN16" i="3"/>
  <c r="DN15" i="1" s="1"/>
  <c r="DN10" i="1"/>
  <c r="AN11" i="3"/>
  <c r="AN11" i="1" s="1"/>
  <c r="DS9" i="3"/>
  <c r="R45" i="1"/>
  <c r="R55" i="1" s="1"/>
  <c r="DJ9" i="3"/>
  <c r="DK9" i="3"/>
  <c r="DM9" i="3"/>
  <c r="DN9" i="3"/>
  <c r="DQ9" i="3"/>
  <c r="DP9" i="3"/>
  <c r="DR9" i="3"/>
  <c r="DR9" i="1" s="1"/>
  <c r="CP11" i="1"/>
  <c r="DA11" i="3"/>
  <c r="DA9" i="1"/>
  <c r="CS11" i="1"/>
  <c r="DL9" i="3"/>
  <c r="DL9" i="1" s="1"/>
  <c r="CU11" i="1"/>
  <c r="CT11" i="1"/>
  <c r="DF9" i="1"/>
  <c r="DF11" i="3"/>
  <c r="CK11" i="1"/>
  <c r="CM11" i="1"/>
  <c r="CQ11" i="1"/>
  <c r="DD9" i="1"/>
  <c r="DD11" i="3"/>
  <c r="DI7" i="1"/>
  <c r="DI27" i="1" s="1"/>
  <c r="DI9" i="3"/>
  <c r="DE9" i="1"/>
  <c r="DE11" i="3"/>
  <c r="DG9" i="1"/>
  <c r="DG11" i="3"/>
  <c r="CW9" i="1"/>
  <c r="CW11" i="3"/>
  <c r="BX7" i="3"/>
  <c r="BX7" i="1" s="1"/>
  <c r="J7" i="6" s="1"/>
  <c r="I166" i="5" s="1"/>
  <c r="BX10" i="3"/>
  <c r="BX8" i="3"/>
  <c r="BX8" i="1" s="1"/>
  <c r="CZ11" i="3"/>
  <c r="CZ9" i="1"/>
  <c r="CR11" i="1"/>
  <c r="DI10" i="1"/>
  <c r="DI16" i="3"/>
  <c r="DI15" i="1" s="1"/>
  <c r="CY9" i="1"/>
  <c r="CY11" i="3"/>
  <c r="CX9" i="1"/>
  <c r="CX11" i="3"/>
  <c r="DB9" i="1"/>
  <c r="DB11" i="3"/>
  <c r="CN11" i="1"/>
  <c r="CO11" i="1"/>
  <c r="CL11" i="1"/>
  <c r="U45" i="1"/>
  <c r="U55" i="1" s="1"/>
  <c r="Y45" i="1"/>
  <c r="Y55" i="1" s="1"/>
  <c r="W45" i="1"/>
  <c r="W55" i="1" s="1"/>
  <c r="S45" i="1"/>
  <c r="S55" i="1" s="1"/>
  <c r="AZ44" i="1"/>
  <c r="AQ44" i="1"/>
  <c r="AO44" i="1"/>
  <c r="T45" i="1"/>
  <c r="T55" i="1" s="1"/>
  <c r="BL16" i="3"/>
  <c r="BL15" i="1" s="1"/>
  <c r="I15" i="6" s="1"/>
  <c r="BL10" i="1"/>
  <c r="I10" i="6" s="1"/>
  <c r="V45" i="1"/>
  <c r="V55" i="1" s="1"/>
  <c r="Z45" i="1"/>
  <c r="Z55" i="1" s="1"/>
  <c r="X45" i="1"/>
  <c r="X55" i="1" s="1"/>
  <c r="I6" i="4"/>
  <c r="CU35" i="3"/>
  <c r="DS24" i="3"/>
  <c r="DS3" i="4"/>
  <c r="AZ11" i="3"/>
  <c r="AZ11" i="1" s="1"/>
  <c r="BL9" i="3"/>
  <c r="BL9" i="1" s="1"/>
  <c r="CJ3" i="3"/>
  <c r="DR35" i="3"/>
  <c r="I9" i="6" l="1"/>
  <c r="H144" i="5" s="1"/>
  <c r="H167" i="5"/>
  <c r="AB45" i="1"/>
  <c r="AB55" i="1" s="1"/>
  <c r="I79" i="5"/>
  <c r="G44" i="6"/>
  <c r="F44" i="6"/>
  <c r="F45" i="6" s="1"/>
  <c r="F55" i="6" s="1"/>
  <c r="G80" i="5"/>
  <c r="G84" i="6"/>
  <c r="F50" i="5" s="1"/>
  <c r="H80" i="5"/>
  <c r="H84" i="6"/>
  <c r="G50" i="5" s="1"/>
  <c r="DP33" i="1"/>
  <c r="DQ33" i="1"/>
  <c r="DQ44" i="1" s="1"/>
  <c r="DL33" i="1"/>
  <c r="DL44" i="1" s="1"/>
  <c r="DN33" i="1"/>
  <c r="DN44" i="1" s="1"/>
  <c r="AY44" i="1"/>
  <c r="AY45" i="1" s="1"/>
  <c r="AY55" i="1" s="1"/>
  <c r="DI33" i="1"/>
  <c r="DK33" i="1"/>
  <c r="DK44" i="1" s="1"/>
  <c r="DR33" i="1"/>
  <c r="DR44" i="1" s="1"/>
  <c r="DM33" i="1"/>
  <c r="DJ33" i="1"/>
  <c r="DJ44" i="1" s="1"/>
  <c r="BJ33" i="1"/>
  <c r="BJ44" i="1" s="1"/>
  <c r="I11" i="6"/>
  <c r="H145" i="5" s="1"/>
  <c r="BF33" i="1"/>
  <c r="BF44" i="1" s="1"/>
  <c r="M44" i="6"/>
  <c r="BK33" i="1"/>
  <c r="H33" i="6" s="1"/>
  <c r="AM44" i="1"/>
  <c r="AM45" i="1" s="1"/>
  <c r="AM55" i="1" s="1"/>
  <c r="DO33" i="1"/>
  <c r="DO44" i="1" s="1"/>
  <c r="BD33" i="1"/>
  <c r="BD44" i="1" s="1"/>
  <c r="BI33" i="1"/>
  <c r="BI44" i="1" s="1"/>
  <c r="BB33" i="1"/>
  <c r="BB44" i="1" s="1"/>
  <c r="BL33" i="1"/>
  <c r="BL44" i="1" s="1"/>
  <c r="BC33" i="1"/>
  <c r="BC44" i="1" s="1"/>
  <c r="BH33" i="1"/>
  <c r="BH44" i="1" s="1"/>
  <c r="BE33" i="1"/>
  <c r="BE44" i="1" s="1"/>
  <c r="J8" i="6"/>
  <c r="BX26" i="1"/>
  <c r="BT26" i="1"/>
  <c r="BV26" i="1"/>
  <c r="BW26" i="1"/>
  <c r="I26" i="6" s="1"/>
  <c r="H165" i="5" s="1"/>
  <c r="BU26" i="1"/>
  <c r="BS26" i="1"/>
  <c r="BN26" i="1"/>
  <c r="BP26" i="1"/>
  <c r="BQ26" i="1"/>
  <c r="BR26" i="1"/>
  <c r="BM26" i="1"/>
  <c r="BO26" i="1"/>
  <c r="BA33" i="1"/>
  <c r="BA44" i="1" s="1"/>
  <c r="BA45" i="1" s="1"/>
  <c r="BA55" i="1" s="1"/>
  <c r="BG33" i="1"/>
  <c r="BG44" i="1" s="1"/>
  <c r="BX27" i="1"/>
  <c r="BS27" i="1"/>
  <c r="BW27" i="1"/>
  <c r="I27" i="6" s="1"/>
  <c r="BT27" i="1"/>
  <c r="BV27" i="1"/>
  <c r="BU27" i="1"/>
  <c r="BO27" i="1"/>
  <c r="BN27" i="1"/>
  <c r="BM27" i="1"/>
  <c r="BQ27" i="1"/>
  <c r="BP27" i="1"/>
  <c r="BR27" i="1"/>
  <c r="BX29" i="1"/>
  <c r="BX25" i="1"/>
  <c r="BS25" i="1"/>
  <c r="BW25" i="1"/>
  <c r="I25" i="6" s="1"/>
  <c r="H164" i="5" s="1"/>
  <c r="BN29" i="1"/>
  <c r="BW29" i="1"/>
  <c r="I29" i="6" s="1"/>
  <c r="BU29" i="1"/>
  <c r="BM29" i="1"/>
  <c r="BM25" i="1"/>
  <c r="BP29" i="1"/>
  <c r="BQ25" i="1"/>
  <c r="BR29" i="1"/>
  <c r="BT29" i="1"/>
  <c r="BU25" i="1"/>
  <c r="BR25" i="1"/>
  <c r="BV25" i="1"/>
  <c r="BP25" i="1"/>
  <c r="BV29" i="1"/>
  <c r="BO25" i="1"/>
  <c r="BN25" i="1"/>
  <c r="BT25" i="1"/>
  <c r="BO29" i="1"/>
  <c r="BS29" i="1"/>
  <c r="BQ29" i="1"/>
  <c r="DI29" i="1"/>
  <c r="DI25" i="1"/>
  <c r="AG45" i="1"/>
  <c r="AG55" i="1" s="1"/>
  <c r="AF45" i="1"/>
  <c r="AF55" i="1" s="1"/>
  <c r="AL45" i="1"/>
  <c r="AL55" i="1" s="1"/>
  <c r="AO45" i="1"/>
  <c r="AO55" i="1" s="1"/>
  <c r="CQ84" i="1"/>
  <c r="AN84" i="1"/>
  <c r="AZ84" i="1"/>
  <c r="CN84" i="1"/>
  <c r="CM84" i="1"/>
  <c r="CS84" i="1"/>
  <c r="CK84" i="1"/>
  <c r="CR84" i="1"/>
  <c r="CO84" i="1"/>
  <c r="CL84" i="1"/>
  <c r="CP84" i="1"/>
  <c r="CT84" i="1"/>
  <c r="CU84" i="1"/>
  <c r="AI45" i="1"/>
  <c r="AI55" i="1" s="1"/>
  <c r="I8" i="4"/>
  <c r="I12" i="3" s="1"/>
  <c r="AJ45" i="1"/>
  <c r="AJ55" i="1" s="1"/>
  <c r="AK45" i="1"/>
  <c r="AK55" i="1" s="1"/>
  <c r="AD45" i="1"/>
  <c r="AD55" i="1" s="1"/>
  <c r="AE45" i="1"/>
  <c r="AE55" i="1" s="1"/>
  <c r="AH45" i="1"/>
  <c r="AH55" i="1" s="1"/>
  <c r="DM44" i="1"/>
  <c r="DN11" i="3"/>
  <c r="DN11" i="1" s="1"/>
  <c r="DN9" i="1"/>
  <c r="DM11" i="3"/>
  <c r="DM11" i="1" s="1"/>
  <c r="DM9" i="1"/>
  <c r="DP44" i="1"/>
  <c r="DK11" i="3"/>
  <c r="DK11" i="1" s="1"/>
  <c r="DK9" i="1"/>
  <c r="DJ9" i="1"/>
  <c r="DS44" i="1"/>
  <c r="DP9" i="1"/>
  <c r="DQ9" i="1"/>
  <c r="DS9" i="1"/>
  <c r="Q34" i="3"/>
  <c r="DQ11" i="3"/>
  <c r="DQ11" i="1" s="1"/>
  <c r="DS35" i="3"/>
  <c r="DJ11" i="3"/>
  <c r="DJ11" i="1" s="1"/>
  <c r="DS11" i="3"/>
  <c r="DS11" i="1" s="1"/>
  <c r="AU45" i="1"/>
  <c r="AU55" i="1" s="1"/>
  <c r="DP11" i="3"/>
  <c r="DP11" i="1" s="1"/>
  <c r="DB11" i="1"/>
  <c r="DI11" i="3"/>
  <c r="DI9" i="1"/>
  <c r="DR11" i="3"/>
  <c r="DR11" i="1" s="1"/>
  <c r="DA11" i="1"/>
  <c r="DF11" i="1"/>
  <c r="CX11" i="1"/>
  <c r="CZ11" i="1"/>
  <c r="DD11" i="1"/>
  <c r="CW11" i="1"/>
  <c r="CV3" i="3"/>
  <c r="CJ7" i="3"/>
  <c r="CJ10" i="3"/>
  <c r="CJ8" i="3"/>
  <c r="CJ8" i="1" s="1"/>
  <c r="CY11" i="1"/>
  <c r="DG11" i="1"/>
  <c r="DE11" i="1"/>
  <c r="DL11" i="3"/>
  <c r="DL11" i="1" s="1"/>
  <c r="AP45" i="1"/>
  <c r="AP55" i="1" s="1"/>
  <c r="AW45" i="1"/>
  <c r="AW55" i="1" s="1"/>
  <c r="AS45" i="1"/>
  <c r="AS55" i="1" s="1"/>
  <c r="AV45" i="1"/>
  <c r="AV55" i="1" s="1"/>
  <c r="AR45" i="1"/>
  <c r="AR55" i="1" s="1"/>
  <c r="AX45" i="1"/>
  <c r="AX55" i="1" s="1"/>
  <c r="AQ45" i="1"/>
  <c r="AQ55" i="1" s="1"/>
  <c r="BX16" i="3"/>
  <c r="BX15" i="1" s="1"/>
  <c r="J15" i="6" s="1"/>
  <c r="BX10" i="1"/>
  <c r="J10" i="6" s="1"/>
  <c r="AT45" i="1"/>
  <c r="AT55" i="1" s="1"/>
  <c r="BL11" i="3"/>
  <c r="BL11" i="1" s="1"/>
  <c r="BX9" i="3"/>
  <c r="BX9" i="1" s="1"/>
  <c r="J9" i="6" l="1"/>
  <c r="I144" i="5" s="1"/>
  <c r="I167" i="5"/>
  <c r="G45" i="6"/>
  <c r="G55" i="6" s="1"/>
  <c r="H44" i="6"/>
  <c r="H45" i="6" s="1"/>
  <c r="H55" i="6" s="1"/>
  <c r="AZ45" i="1"/>
  <c r="AZ55" i="1" s="1"/>
  <c r="I80" i="5"/>
  <c r="I84" i="6"/>
  <c r="H50" i="5" s="1"/>
  <c r="BK44" i="1"/>
  <c r="BK45" i="1" s="1"/>
  <c r="BK55" i="1" s="1"/>
  <c r="BO33" i="1"/>
  <c r="BO44" i="1" s="1"/>
  <c r="BS33" i="1"/>
  <c r="BS44" i="1" s="1"/>
  <c r="BV33" i="1"/>
  <c r="BV44" i="1" s="1"/>
  <c r="AN45" i="1"/>
  <c r="AN55" i="1" s="1"/>
  <c r="BR33" i="1"/>
  <c r="BR44" i="1" s="1"/>
  <c r="BU33" i="1"/>
  <c r="BU44" i="1" s="1"/>
  <c r="BQ33" i="1"/>
  <c r="BQ44" i="1" s="1"/>
  <c r="J11" i="6"/>
  <c r="BN33" i="1"/>
  <c r="BN44" i="1" s="1"/>
  <c r="BW33" i="1"/>
  <c r="I33" i="6" s="1"/>
  <c r="BX33" i="1"/>
  <c r="BX44" i="1" s="1"/>
  <c r="BM33" i="1"/>
  <c r="BM44" i="1" s="1"/>
  <c r="BM45" i="1" s="1"/>
  <c r="BM55" i="1" s="1"/>
  <c r="BT33" i="1"/>
  <c r="BT44" i="1" s="1"/>
  <c r="K8" i="6"/>
  <c r="J167" i="5" s="1"/>
  <c r="CJ26" i="1"/>
  <c r="CG26" i="1"/>
  <c r="CI26" i="1"/>
  <c r="J26" i="6" s="1"/>
  <c r="I165" i="5" s="1"/>
  <c r="CF26" i="1"/>
  <c r="CA26" i="1"/>
  <c r="BY26" i="1"/>
  <c r="CH26" i="1"/>
  <c r="CB26" i="1"/>
  <c r="BZ26" i="1"/>
  <c r="CE26" i="1"/>
  <c r="CC26" i="1"/>
  <c r="CD26" i="1"/>
  <c r="BP33" i="1"/>
  <c r="BP44" i="1" s="1"/>
  <c r="I9" i="4"/>
  <c r="J6" i="4" s="1"/>
  <c r="J8" i="4" s="1"/>
  <c r="J12" i="3" s="1"/>
  <c r="J12" i="1" s="1"/>
  <c r="DO45" i="1"/>
  <c r="DO55" i="1" s="1"/>
  <c r="I12" i="1"/>
  <c r="I13" i="3"/>
  <c r="I54" i="1"/>
  <c r="DS84" i="1"/>
  <c r="DJ84" i="1"/>
  <c r="DM84" i="1"/>
  <c r="DL84" i="1"/>
  <c r="DB84" i="1"/>
  <c r="CW84" i="1"/>
  <c r="DE84" i="1"/>
  <c r="DD84" i="1"/>
  <c r="DP84" i="1"/>
  <c r="DR84" i="1"/>
  <c r="DQ84" i="1"/>
  <c r="DG84" i="1"/>
  <c r="CZ84" i="1"/>
  <c r="CY84" i="1"/>
  <c r="CX84" i="1"/>
  <c r="DN84" i="1"/>
  <c r="BL84" i="1"/>
  <c r="DF84" i="1"/>
  <c r="DK84" i="1"/>
  <c r="DA84" i="1"/>
  <c r="DS45" i="1"/>
  <c r="DS55" i="1" s="1"/>
  <c r="DN45" i="1"/>
  <c r="DN55" i="1" s="1"/>
  <c r="DQ45" i="1"/>
  <c r="DQ55" i="1" s="1"/>
  <c r="DK45" i="1"/>
  <c r="DK55" i="1" s="1"/>
  <c r="DL45" i="1"/>
  <c r="DL55" i="1" s="1"/>
  <c r="DP45" i="1"/>
  <c r="DP55" i="1" s="1"/>
  <c r="DR45" i="1"/>
  <c r="DR55" i="1" s="1"/>
  <c r="DM45" i="1"/>
  <c r="DM55" i="1" s="1"/>
  <c r="R34" i="3"/>
  <c r="BC45" i="1"/>
  <c r="BC55" i="1" s="1"/>
  <c r="BF45" i="1"/>
  <c r="BF55" i="1" s="1"/>
  <c r="BG45" i="1"/>
  <c r="BG55" i="1" s="1"/>
  <c r="CJ9" i="3"/>
  <c r="CJ7" i="1"/>
  <c r="K7" i="6" s="1"/>
  <c r="J166" i="5" s="1"/>
  <c r="DH3" i="3"/>
  <c r="CV8" i="3"/>
  <c r="CV8" i="1" s="1"/>
  <c r="CV10" i="3"/>
  <c r="CV7" i="3"/>
  <c r="BB45" i="1"/>
  <c r="BB55" i="1" s="1"/>
  <c r="DI44" i="1"/>
  <c r="DJ45" i="1" s="1"/>
  <c r="DJ55" i="1" s="1"/>
  <c r="CJ16" i="3"/>
  <c r="CJ15" i="1" s="1"/>
  <c r="K15" i="6" s="1"/>
  <c r="CJ10" i="1"/>
  <c r="K10" i="6" s="1"/>
  <c r="DI11" i="1"/>
  <c r="BD45" i="1"/>
  <c r="BD55" i="1" s="1"/>
  <c r="BE45" i="1"/>
  <c r="BE55" i="1" s="1"/>
  <c r="BI45" i="1"/>
  <c r="BI55" i="1" s="1"/>
  <c r="BH45" i="1"/>
  <c r="BH55" i="1" s="1"/>
  <c r="BJ45" i="1"/>
  <c r="BJ55" i="1" s="1"/>
  <c r="BX11" i="3"/>
  <c r="BX11" i="1" s="1"/>
  <c r="J80" i="5" l="1"/>
  <c r="I145" i="5"/>
  <c r="J79" i="5"/>
  <c r="BL45" i="1"/>
  <c r="BL55" i="1" s="1"/>
  <c r="J84" i="6"/>
  <c r="I50" i="5" s="1"/>
  <c r="I44" i="6"/>
  <c r="I45" i="6" s="1"/>
  <c r="I55" i="6" s="1"/>
  <c r="CA33" i="1"/>
  <c r="CD33" i="1"/>
  <c r="CF33" i="1"/>
  <c r="CC33" i="1"/>
  <c r="CH33" i="1"/>
  <c r="BZ33" i="1"/>
  <c r="CI33" i="1"/>
  <c r="J33" i="6" s="1"/>
  <c r="CE33" i="1"/>
  <c r="K9" i="6"/>
  <c r="BY33" i="1"/>
  <c r="CJ33" i="1"/>
  <c r="L8" i="6"/>
  <c r="K167" i="5" s="1"/>
  <c r="CV26" i="1"/>
  <c r="CS26" i="1"/>
  <c r="CR26" i="1"/>
  <c r="CT26" i="1"/>
  <c r="CU26" i="1"/>
  <c r="K26" i="6" s="1"/>
  <c r="J165" i="5" s="1"/>
  <c r="CN26" i="1"/>
  <c r="CK26" i="1"/>
  <c r="CQ26" i="1"/>
  <c r="CO26" i="1"/>
  <c r="CM26" i="1"/>
  <c r="CL26" i="1"/>
  <c r="CP26" i="1"/>
  <c r="CG33" i="1"/>
  <c r="BW44" i="1"/>
  <c r="BW45" i="1" s="1"/>
  <c r="BW55" i="1" s="1"/>
  <c r="CB33" i="1"/>
  <c r="CJ27" i="1"/>
  <c r="CA27" i="1"/>
  <c r="CH27" i="1"/>
  <c r="CC27" i="1"/>
  <c r="BZ27" i="1"/>
  <c r="CI27" i="1"/>
  <c r="J27" i="6" s="1"/>
  <c r="CF27" i="1"/>
  <c r="CD27" i="1"/>
  <c r="CB27" i="1"/>
  <c r="BY27" i="1"/>
  <c r="CG27" i="1"/>
  <c r="CE27" i="1"/>
  <c r="I28" i="1"/>
  <c r="CJ29" i="1"/>
  <c r="CJ25" i="1"/>
  <c r="BZ29" i="1"/>
  <c r="CG25" i="1"/>
  <c r="BZ25" i="1"/>
  <c r="CD29" i="1"/>
  <c r="CH25" i="1"/>
  <c r="CB29" i="1"/>
  <c r="CC25" i="1"/>
  <c r="CI29" i="1"/>
  <c r="J29" i="6" s="1"/>
  <c r="CH29" i="1"/>
  <c r="CE29" i="1"/>
  <c r="CD25" i="1"/>
  <c r="CI25" i="1"/>
  <c r="J25" i="6" s="1"/>
  <c r="I164" i="5" s="1"/>
  <c r="CF29" i="1"/>
  <c r="BY29" i="1"/>
  <c r="CB25" i="1"/>
  <c r="CE25" i="1"/>
  <c r="CG29" i="1"/>
  <c r="CA29" i="1"/>
  <c r="CC29" i="1"/>
  <c r="CF25" i="1"/>
  <c r="BY25" i="1"/>
  <c r="CA25" i="1"/>
  <c r="DI84" i="1"/>
  <c r="BX84" i="1"/>
  <c r="S34" i="3"/>
  <c r="CV16" i="3"/>
  <c r="CV15" i="1" s="1"/>
  <c r="L15" i="6" s="1"/>
  <c r="CV10" i="1"/>
  <c r="L10" i="6" s="1"/>
  <c r="DH8" i="3"/>
  <c r="DH8" i="1" s="1"/>
  <c r="DH10" i="3"/>
  <c r="DH7" i="3"/>
  <c r="BP45" i="1"/>
  <c r="BP55" i="1" s="1"/>
  <c r="CJ11" i="3"/>
  <c r="CJ9" i="1"/>
  <c r="CV9" i="3"/>
  <c r="CV7" i="1"/>
  <c r="L7" i="6" s="1"/>
  <c r="K166" i="5" s="1"/>
  <c r="BR45" i="1"/>
  <c r="BR55" i="1" s="1"/>
  <c r="BT45" i="1"/>
  <c r="BT55" i="1" s="1"/>
  <c r="BQ45" i="1"/>
  <c r="BQ55" i="1" s="1"/>
  <c r="BU45" i="1"/>
  <c r="BU55" i="1" s="1"/>
  <c r="BN45" i="1"/>
  <c r="BN55" i="1" s="1"/>
  <c r="BS45" i="1"/>
  <c r="BS55" i="1" s="1"/>
  <c r="BO45" i="1"/>
  <c r="BO55" i="1" s="1"/>
  <c r="BV45" i="1"/>
  <c r="BV55" i="1" s="1"/>
  <c r="J13" i="3"/>
  <c r="J54" i="1"/>
  <c r="J9" i="4"/>
  <c r="K6" i="4" s="1"/>
  <c r="K8" i="4" s="1"/>
  <c r="K11" i="6" l="1"/>
  <c r="J145" i="5" s="1"/>
  <c r="J144" i="5"/>
  <c r="K80" i="5"/>
  <c r="K79" i="5"/>
  <c r="K84" i="6"/>
  <c r="J50" i="5" s="1"/>
  <c r="CV33" i="1"/>
  <c r="CQ33" i="1"/>
  <c r="CU33" i="1"/>
  <c r="K33" i="6" s="1"/>
  <c r="J44" i="6"/>
  <c r="J45" i="6" s="1"/>
  <c r="J55" i="6" s="1"/>
  <c r="L9" i="6"/>
  <c r="M8" i="6"/>
  <c r="DH26" i="1"/>
  <c r="DD26" i="1"/>
  <c r="CW26" i="1"/>
  <c r="DB26" i="1"/>
  <c r="DF26" i="1"/>
  <c r="DC26" i="1"/>
  <c r="CZ26" i="1"/>
  <c r="CX26" i="1"/>
  <c r="DG26" i="1"/>
  <c r="L26" i="6" s="1"/>
  <c r="K165" i="5" s="1"/>
  <c r="DA26" i="1"/>
  <c r="DE26" i="1"/>
  <c r="CY26" i="1"/>
  <c r="CO33" i="1"/>
  <c r="CS33" i="1"/>
  <c r="CN33" i="1"/>
  <c r="CR33" i="1"/>
  <c r="BX45" i="1"/>
  <c r="BX55" i="1" s="1"/>
  <c r="CK33" i="1"/>
  <c r="CM33" i="1"/>
  <c r="CT33" i="1"/>
  <c r="CL33" i="1"/>
  <c r="CP33" i="1"/>
  <c r="CV27" i="1"/>
  <c r="CP27" i="1"/>
  <c r="CT27" i="1"/>
  <c r="CL27" i="1"/>
  <c r="CN27" i="1"/>
  <c r="CK27" i="1"/>
  <c r="CU27" i="1"/>
  <c r="K27" i="6" s="1"/>
  <c r="CO27" i="1"/>
  <c r="CR27" i="1"/>
  <c r="CM27" i="1"/>
  <c r="CQ27" i="1"/>
  <c r="CS27" i="1"/>
  <c r="CV29" i="1"/>
  <c r="CV25" i="1"/>
  <c r="CP29" i="1"/>
  <c r="CN29" i="1"/>
  <c r="CL25" i="1"/>
  <c r="CU25" i="1"/>
  <c r="K25" i="6" s="1"/>
  <c r="J164" i="5" s="1"/>
  <c r="CR25" i="1"/>
  <c r="CM25" i="1"/>
  <c r="CU29" i="1"/>
  <c r="K29" i="6" s="1"/>
  <c r="CQ29" i="1"/>
  <c r="CO29" i="1"/>
  <c r="CL29" i="1"/>
  <c r="CK25" i="1"/>
  <c r="CN25" i="1"/>
  <c r="CK29" i="1"/>
  <c r="CQ25" i="1"/>
  <c r="CS29" i="1"/>
  <c r="CO25" i="1"/>
  <c r="CR29" i="1"/>
  <c r="CP25" i="1"/>
  <c r="CT25" i="1"/>
  <c r="CM29" i="1"/>
  <c r="CT29" i="1"/>
  <c r="CS25" i="1"/>
  <c r="T34" i="3"/>
  <c r="CA44" i="1"/>
  <c r="CF44" i="1"/>
  <c r="CE44" i="1"/>
  <c r="CJ11" i="1"/>
  <c r="BZ44" i="1"/>
  <c r="CH44" i="1"/>
  <c r="CD44" i="1"/>
  <c r="CJ44" i="1"/>
  <c r="DH7" i="1"/>
  <c r="M7" i="6" s="1"/>
  <c r="DH9" i="3"/>
  <c r="DH10" i="1"/>
  <c r="M10" i="6" s="1"/>
  <c r="DH16" i="3"/>
  <c r="DH15" i="1" s="1"/>
  <c r="M15" i="6" s="1"/>
  <c r="CV11" i="3"/>
  <c r="CV9" i="1"/>
  <c r="BY44" i="1"/>
  <c r="BY45" i="1" s="1"/>
  <c r="BY55" i="1" s="1"/>
  <c r="CI44" i="1"/>
  <c r="CB44" i="1"/>
  <c r="CG44" i="1"/>
  <c r="CC44" i="1"/>
  <c r="J28" i="1"/>
  <c r="K12" i="3"/>
  <c r="K12" i="1" s="1"/>
  <c r="L167" i="5" l="1"/>
  <c r="L165" i="5"/>
  <c r="L166" i="5"/>
  <c r="L164" i="5"/>
  <c r="L11" i="6"/>
  <c r="K144" i="5"/>
  <c r="L79" i="5"/>
  <c r="L80" i="5"/>
  <c r="M9" i="6"/>
  <c r="DG33" i="1"/>
  <c r="L33" i="6" s="1"/>
  <c r="K44" i="6"/>
  <c r="K45" i="6" s="1"/>
  <c r="K55" i="6" s="1"/>
  <c r="DD33" i="1"/>
  <c r="DC33" i="1"/>
  <c r="CZ33" i="1"/>
  <c r="CY33" i="1"/>
  <c r="DH33" i="1"/>
  <c r="DA33" i="1"/>
  <c r="DF33" i="1"/>
  <c r="CX33" i="1"/>
  <c r="DB33" i="1"/>
  <c r="CW33" i="1"/>
  <c r="DE33" i="1"/>
  <c r="DH27" i="1"/>
  <c r="CZ27" i="1"/>
  <c r="CY27" i="1"/>
  <c r="CX27" i="1"/>
  <c r="DE27" i="1"/>
  <c r="DG27" i="1"/>
  <c r="L27" i="6" s="1"/>
  <c r="DB27" i="1"/>
  <c r="DD27" i="1"/>
  <c r="DC27" i="1"/>
  <c r="DA27" i="1"/>
  <c r="CW27" i="1"/>
  <c r="DF27" i="1"/>
  <c r="DH29" i="1"/>
  <c r="DH25" i="1"/>
  <c r="DG25" i="1"/>
  <c r="L25" i="6" s="1"/>
  <c r="K164" i="5" s="1"/>
  <c r="CZ29" i="1"/>
  <c r="CX29" i="1"/>
  <c r="CW25" i="1"/>
  <c r="DC29" i="1"/>
  <c r="DA25" i="1"/>
  <c r="CY29" i="1"/>
  <c r="DE29" i="1"/>
  <c r="DB25" i="1"/>
  <c r="DD29" i="1"/>
  <c r="DB29" i="1"/>
  <c r="CZ25" i="1"/>
  <c r="DA29" i="1"/>
  <c r="DD25" i="1"/>
  <c r="CY25" i="1"/>
  <c r="DE25" i="1"/>
  <c r="DF25" i="1"/>
  <c r="DF29" i="1"/>
  <c r="CX25" i="1"/>
  <c r="CW29" i="1"/>
  <c r="DG29" i="1"/>
  <c r="L29" i="6" s="1"/>
  <c r="DC25" i="1"/>
  <c r="CJ84" i="1"/>
  <c r="CB45" i="1"/>
  <c r="CB55" i="1" s="1"/>
  <c r="U34" i="3"/>
  <c r="CG45" i="1"/>
  <c r="CG55" i="1" s="1"/>
  <c r="CC45" i="1"/>
  <c r="CC55" i="1" s="1"/>
  <c r="CH45" i="1"/>
  <c r="CH55" i="1" s="1"/>
  <c r="CD45" i="1"/>
  <c r="CD55" i="1" s="1"/>
  <c r="BZ45" i="1"/>
  <c r="BZ55" i="1" s="1"/>
  <c r="CT44" i="1"/>
  <c r="CO44" i="1"/>
  <c r="CU44" i="1"/>
  <c r="CV11" i="1"/>
  <c r="CR44" i="1"/>
  <c r="CN44" i="1"/>
  <c r="DH9" i="1"/>
  <c r="DH11" i="3"/>
  <c r="CQ44" i="1"/>
  <c r="CS44" i="1"/>
  <c r="CE45" i="1"/>
  <c r="CE55" i="1" s="1"/>
  <c r="CI45" i="1"/>
  <c r="CI55" i="1" s="1"/>
  <c r="CM44" i="1"/>
  <c r="CP44" i="1"/>
  <c r="CV44" i="1"/>
  <c r="CF45" i="1"/>
  <c r="CF55" i="1" s="1"/>
  <c r="CJ45" i="1"/>
  <c r="CJ55" i="1" s="1"/>
  <c r="CK44" i="1"/>
  <c r="CK45" i="1" s="1"/>
  <c r="CK55" i="1" s="1"/>
  <c r="CL44" i="1"/>
  <c r="CA45" i="1"/>
  <c r="CA55" i="1" s="1"/>
  <c r="K13" i="3"/>
  <c r="K54" i="1"/>
  <c r="K9" i="4"/>
  <c r="K28" i="1" s="1"/>
  <c r="M11" i="6" l="1"/>
  <c r="L145" i="5" s="1"/>
  <c r="L144" i="5"/>
  <c r="L84" i="6"/>
  <c r="K50" i="5" s="1"/>
  <c r="K145" i="5"/>
  <c r="M84" i="6"/>
  <c r="L50" i="5" s="1"/>
  <c r="L44" i="6"/>
  <c r="CV84" i="1"/>
  <c r="V34" i="3"/>
  <c r="CU45" i="1"/>
  <c r="CU55" i="1" s="1"/>
  <c r="CL45" i="1"/>
  <c r="CL55" i="1" s="1"/>
  <c r="CR45" i="1"/>
  <c r="CR55" i="1" s="1"/>
  <c r="CP45" i="1"/>
  <c r="CP55" i="1" s="1"/>
  <c r="CV45" i="1"/>
  <c r="CV55" i="1" s="1"/>
  <c r="DD44" i="1"/>
  <c r="DA44" i="1"/>
  <c r="CX44" i="1"/>
  <c r="CN45" i="1"/>
  <c r="CN55" i="1" s="1"/>
  <c r="CW44" i="1"/>
  <c r="CW45" i="1" s="1"/>
  <c r="CW55" i="1" s="1"/>
  <c r="CO45" i="1"/>
  <c r="CO55" i="1" s="1"/>
  <c r="CQ45" i="1"/>
  <c r="CQ55" i="1" s="1"/>
  <c r="CS45" i="1"/>
  <c r="CS55" i="1" s="1"/>
  <c r="CY44" i="1"/>
  <c r="DC44" i="1"/>
  <c r="DH44" i="1"/>
  <c r="DH11" i="1"/>
  <c r="CM45" i="1"/>
  <c r="CM55" i="1" s="1"/>
  <c r="DE44" i="1"/>
  <c r="DF44" i="1"/>
  <c r="DG44" i="1"/>
  <c r="CZ44" i="1"/>
  <c r="DB44" i="1"/>
  <c r="CT45" i="1"/>
  <c r="CT55" i="1" s="1"/>
  <c r="L6" i="4"/>
  <c r="L45" i="6" l="1"/>
  <c r="L55" i="6" s="1"/>
  <c r="M45" i="6"/>
  <c r="M55" i="6" s="1"/>
  <c r="DH84" i="1"/>
  <c r="L8" i="4"/>
  <c r="L12" i="3" s="1"/>
  <c r="W34" i="3"/>
  <c r="DA45" i="1"/>
  <c r="DA55" i="1" s="1"/>
  <c r="DB45" i="1"/>
  <c r="DB55" i="1" s="1"/>
  <c r="DC45" i="1"/>
  <c r="DC55" i="1" s="1"/>
  <c r="DE45" i="1"/>
  <c r="DE55" i="1" s="1"/>
  <c r="CY45" i="1"/>
  <c r="CY55" i="1" s="1"/>
  <c r="CX45" i="1"/>
  <c r="CX55" i="1" s="1"/>
  <c r="CZ45" i="1"/>
  <c r="CZ55" i="1" s="1"/>
  <c r="DD45" i="1"/>
  <c r="DD55" i="1" s="1"/>
  <c r="DH45" i="1"/>
  <c r="DH55" i="1" s="1"/>
  <c r="DI45" i="1"/>
  <c r="DI55" i="1" s="1"/>
  <c r="DG45" i="1"/>
  <c r="DG55" i="1" s="1"/>
  <c r="DF45" i="1"/>
  <c r="DF55" i="1" s="1"/>
  <c r="L9" i="4" l="1"/>
  <c r="L28" i="1" s="1"/>
  <c r="L12" i="1"/>
  <c r="L54" i="1"/>
  <c r="L13" i="3"/>
  <c r="X34" i="3"/>
  <c r="M6" i="4" l="1"/>
  <c r="M8" i="4" s="1"/>
  <c r="M12" i="3" s="1"/>
  <c r="Y34" i="3"/>
  <c r="M9" i="4" l="1"/>
  <c r="M28" i="1" s="1"/>
  <c r="M12" i="1"/>
  <c r="M13" i="3"/>
  <c r="M54" i="1"/>
  <c r="Z34" i="3"/>
  <c r="N6" i="4" l="1"/>
  <c r="N8" i="4" s="1"/>
  <c r="N12" i="3" s="1"/>
  <c r="AA34" i="3"/>
  <c r="N9" i="4" l="1"/>
  <c r="O6" i="4" s="1"/>
  <c r="O8" i="4" s="1"/>
  <c r="N12" i="1"/>
  <c r="N54" i="1"/>
  <c r="N13" i="3"/>
  <c r="AB34" i="3"/>
  <c r="N28" i="1" l="1"/>
  <c r="AC34" i="3"/>
  <c r="O12" i="3"/>
  <c r="O12" i="1" s="1"/>
  <c r="D12" i="6" s="1"/>
  <c r="D54" i="6" l="1"/>
  <c r="AD34" i="3"/>
  <c r="O13" i="3"/>
  <c r="O54" i="1"/>
  <c r="O9" i="4"/>
  <c r="O28" i="1" s="1"/>
  <c r="D28" i="6" s="1"/>
  <c r="AE34" i="3" l="1"/>
  <c r="P6" i="4"/>
  <c r="P8" i="4" l="1"/>
  <c r="P12" i="3" s="1"/>
  <c r="AF34" i="3"/>
  <c r="P9" i="4" l="1"/>
  <c r="Q6" i="4" s="1"/>
  <c r="P12" i="1"/>
  <c r="P13" i="3"/>
  <c r="P54" i="1"/>
  <c r="AG34" i="3"/>
  <c r="P28" i="1" l="1"/>
  <c r="Q8" i="4"/>
  <c r="Q12" i="3" s="1"/>
  <c r="AH34" i="3"/>
  <c r="Q9" i="4" l="1"/>
  <c r="R6" i="4" s="1"/>
  <c r="R8" i="4" s="1"/>
  <c r="Q12" i="1"/>
  <c r="Q13" i="3"/>
  <c r="Q54" i="1"/>
  <c r="AI34" i="3"/>
  <c r="Q28" i="1" l="1"/>
  <c r="AJ34" i="3"/>
  <c r="R12" i="3"/>
  <c r="R12" i="1" s="1"/>
  <c r="AK34" i="3" l="1"/>
  <c r="R9" i="4"/>
  <c r="S6" i="4" s="1"/>
  <c r="S8" i="4" s="1"/>
  <c r="R13" i="3"/>
  <c r="R54" i="1"/>
  <c r="AL34" i="3" l="1"/>
  <c r="R28" i="1"/>
  <c r="S12" i="3"/>
  <c r="S12" i="1" s="1"/>
  <c r="AM34" i="3" l="1"/>
  <c r="S9" i="4"/>
  <c r="T6" i="4" s="1"/>
  <c r="T8" i="4" s="1"/>
  <c r="S13" i="3"/>
  <c r="S54" i="1"/>
  <c r="AN34" i="3" l="1"/>
  <c r="S28" i="1"/>
  <c r="T12" i="3"/>
  <c r="T12" i="1" s="1"/>
  <c r="AO34" i="3" l="1"/>
  <c r="AN39" i="3"/>
  <c r="T9" i="4"/>
  <c r="U6" i="4" s="1"/>
  <c r="U8" i="4" s="1"/>
  <c r="T13" i="3"/>
  <c r="T54" i="1"/>
  <c r="AP34" i="3" l="1"/>
  <c r="AO39" i="3"/>
  <c r="T28" i="1"/>
  <c r="U12" i="3"/>
  <c r="U12" i="1" s="1"/>
  <c r="AQ34" i="3" l="1"/>
  <c r="AP39" i="3"/>
  <c r="U9" i="4"/>
  <c r="V6" i="4" s="1"/>
  <c r="V8" i="4" s="1"/>
  <c r="U13" i="3"/>
  <c r="U54" i="1"/>
  <c r="AR34" i="3" l="1"/>
  <c r="AQ39" i="3"/>
  <c r="U28" i="1"/>
  <c r="V12" i="3"/>
  <c r="V12" i="1" s="1"/>
  <c r="AS34" i="3" l="1"/>
  <c r="AR39" i="3"/>
  <c r="V9" i="4"/>
  <c r="W6" i="4" s="1"/>
  <c r="W8" i="4" s="1"/>
  <c r="V13" i="3"/>
  <c r="V54" i="1"/>
  <c r="AT34" i="3" l="1"/>
  <c r="AS39" i="3"/>
  <c r="V28" i="1"/>
  <c r="W12" i="3"/>
  <c r="W12" i="1" s="1"/>
  <c r="AU34" i="3" l="1"/>
  <c r="AT39" i="3"/>
  <c r="W9" i="4"/>
  <c r="W28" i="1" s="1"/>
  <c r="W13" i="3"/>
  <c r="W54" i="1"/>
  <c r="AV34" i="3" l="1"/>
  <c r="AU39" i="3"/>
  <c r="X6" i="4"/>
  <c r="X8" i="4" l="1"/>
  <c r="X12" i="3" s="1"/>
  <c r="AW34" i="3"/>
  <c r="AV39" i="3"/>
  <c r="X9" i="4" l="1"/>
  <c r="Y6" i="4" s="1"/>
  <c r="Y8" i="4" s="1"/>
  <c r="Y12" i="3" s="1"/>
  <c r="Y12" i="1" s="1"/>
  <c r="X12" i="1"/>
  <c r="X13" i="3"/>
  <c r="X54" i="1"/>
  <c r="AX34" i="3"/>
  <c r="AW39" i="3"/>
  <c r="X28" i="1" l="1"/>
  <c r="AY34" i="3"/>
  <c r="AX39" i="3"/>
  <c r="Y9" i="4"/>
  <c r="Z6" i="4" s="1"/>
  <c r="Z8" i="4" s="1"/>
  <c r="Y13" i="3"/>
  <c r="Y54" i="1"/>
  <c r="Y28" i="1" l="1"/>
  <c r="AZ34" i="3"/>
  <c r="AY39" i="3"/>
  <c r="Z12" i="3"/>
  <c r="Z12" i="1" s="1"/>
  <c r="BA34" i="3" l="1"/>
  <c r="AZ39" i="3"/>
  <c r="Z9" i="4"/>
  <c r="Z13" i="3"/>
  <c r="Z54" i="1"/>
  <c r="BB34" i="3" l="1"/>
  <c r="BA39" i="3"/>
  <c r="AA6" i="4"/>
  <c r="AA8" i="4" s="1"/>
  <c r="Z28" i="1"/>
  <c r="BC34" i="3" l="1"/>
  <c r="BB39" i="3"/>
  <c r="AA12" i="3"/>
  <c r="AA12" i="1" s="1"/>
  <c r="E12" i="6" s="1"/>
  <c r="E54" i="6" l="1"/>
  <c r="BD34" i="3"/>
  <c r="BC39" i="3"/>
  <c r="AA9" i="4"/>
  <c r="AB6" i="4" s="1"/>
  <c r="AB8" i="4" s="1"/>
  <c r="AA13" i="3"/>
  <c r="AA54" i="1"/>
  <c r="AA28" i="1" l="1"/>
  <c r="E28" i="6" s="1"/>
  <c r="BE34" i="3"/>
  <c r="BD39" i="3"/>
  <c r="AB12" i="3"/>
  <c r="AB12" i="1" s="1"/>
  <c r="BF34" i="3" l="1"/>
  <c r="BE39" i="3"/>
  <c r="AB9" i="4"/>
  <c r="AC6" i="4" s="1"/>
  <c r="AC8" i="4" s="1"/>
  <c r="AB13" i="3"/>
  <c r="AB54" i="1"/>
  <c r="BG34" i="3" l="1"/>
  <c r="BF39" i="3"/>
  <c r="AB28" i="1"/>
  <c r="AC12" i="3"/>
  <c r="AC12" i="1" s="1"/>
  <c r="BH34" i="3" l="1"/>
  <c r="BG39" i="3"/>
  <c r="AC9" i="4"/>
  <c r="AD6" i="4" s="1"/>
  <c r="AD8" i="4" s="1"/>
  <c r="AC13" i="3"/>
  <c r="AC54" i="1"/>
  <c r="BI34" i="3" l="1"/>
  <c r="BH39" i="3"/>
  <c r="AC28" i="1"/>
  <c r="AD12" i="3"/>
  <c r="AD12" i="1" s="1"/>
  <c r="BJ34" i="3" l="1"/>
  <c r="BI39" i="3"/>
  <c r="AD13" i="3"/>
  <c r="AD54" i="1"/>
  <c r="AD9" i="4"/>
  <c r="BK34" i="3" l="1"/>
  <c r="BJ39" i="3"/>
  <c r="AE6" i="4"/>
  <c r="AE8" i="4" s="1"/>
  <c r="AD28" i="1"/>
  <c r="BL34" i="3" l="1"/>
  <c r="BK39" i="3"/>
  <c r="AE12" i="3"/>
  <c r="AE12" i="1" s="1"/>
  <c r="BM34" i="3" l="1"/>
  <c r="BL39" i="3"/>
  <c r="AE9" i="4"/>
  <c r="AF6" i="4" s="1"/>
  <c r="AF8" i="4" s="1"/>
  <c r="AE13" i="3"/>
  <c r="AE54" i="1"/>
  <c r="BN34" i="3" l="1"/>
  <c r="BM39" i="3"/>
  <c r="AE28" i="1"/>
  <c r="AF12" i="3"/>
  <c r="AF12" i="1" s="1"/>
  <c r="BO34" i="3" l="1"/>
  <c r="BN39" i="3"/>
  <c r="AF9" i="4"/>
  <c r="AG6" i="4" s="1"/>
  <c r="AG8" i="4" s="1"/>
  <c r="AF13" i="3"/>
  <c r="AF54" i="1"/>
  <c r="AF28" i="1" l="1"/>
  <c r="BP34" i="3"/>
  <c r="BO39" i="3"/>
  <c r="AG12" i="3"/>
  <c r="AG12" i="1" s="1"/>
  <c r="BQ34" i="3" l="1"/>
  <c r="BP39" i="3"/>
  <c r="AG9" i="4"/>
  <c r="AH6" i="4" s="1"/>
  <c r="AH8" i="4" s="1"/>
  <c r="AG13" i="3"/>
  <c r="AG54" i="1"/>
  <c r="BR34" i="3" l="1"/>
  <c r="BQ39" i="3"/>
  <c r="AG28" i="1"/>
  <c r="AH12" i="3"/>
  <c r="AH12" i="1" s="1"/>
  <c r="BS34" i="3" l="1"/>
  <c r="BR39" i="3"/>
  <c r="AH9" i="4"/>
  <c r="AH28" i="1" s="1"/>
  <c r="AH13" i="3"/>
  <c r="AH54" i="1"/>
  <c r="AI6" i="4" l="1"/>
  <c r="AI8" i="4" s="1"/>
  <c r="AI12" i="3" s="1"/>
  <c r="AI12" i="1" s="1"/>
  <c r="BT34" i="3"/>
  <c r="BS39" i="3"/>
  <c r="BU34" i="3" l="1"/>
  <c r="BT39" i="3"/>
  <c r="AI9" i="4"/>
  <c r="AI28" i="1" s="1"/>
  <c r="AI13" i="3"/>
  <c r="AI54" i="1"/>
  <c r="AJ6" i="4" l="1"/>
  <c r="AJ8" i="4" s="1"/>
  <c r="AJ12" i="3" s="1"/>
  <c r="AJ12" i="1" s="1"/>
  <c r="BV34" i="3"/>
  <c r="BU39" i="3"/>
  <c r="BW34" i="3" l="1"/>
  <c r="BV39" i="3"/>
  <c r="AJ9" i="4"/>
  <c r="AK6" i="4" s="1"/>
  <c r="AK8" i="4" s="1"/>
  <c r="AJ13" i="3"/>
  <c r="AJ54" i="1"/>
  <c r="BX34" i="3" l="1"/>
  <c r="BW39" i="3"/>
  <c r="AJ28" i="1"/>
  <c r="AK12" i="3"/>
  <c r="AK12" i="1" s="1"/>
  <c r="BY34" i="3" l="1"/>
  <c r="BX39" i="3"/>
  <c r="AK9" i="4"/>
  <c r="AL6" i="4" s="1"/>
  <c r="AL8" i="4" s="1"/>
  <c r="AK13" i="3"/>
  <c r="AK54" i="1"/>
  <c r="BZ34" i="3" l="1"/>
  <c r="BY39" i="3"/>
  <c r="AK28" i="1"/>
  <c r="AL12" i="3"/>
  <c r="AL12" i="1" s="1"/>
  <c r="CA34" i="3" l="1"/>
  <c r="BZ39" i="3"/>
  <c r="AL9" i="4"/>
  <c r="AM6" i="4" s="1"/>
  <c r="AM8" i="4" s="1"/>
  <c r="AL13" i="3"/>
  <c r="AL54" i="1"/>
  <c r="CB34" i="3" l="1"/>
  <c r="CA39" i="3"/>
  <c r="AL28" i="1"/>
  <c r="AM12" i="3"/>
  <c r="AM12" i="1" s="1"/>
  <c r="F12" i="6" s="1"/>
  <c r="F54" i="6" l="1"/>
  <c r="CC34" i="3"/>
  <c r="CB39" i="3"/>
  <c r="AM9" i="4"/>
  <c r="AN6" i="4" s="1"/>
  <c r="AN8" i="4" s="1"/>
  <c r="AM13" i="3"/>
  <c r="AM54" i="1"/>
  <c r="AM28" i="1" l="1"/>
  <c r="F28" i="6" s="1"/>
  <c r="CD34" i="3"/>
  <c r="CC39" i="3"/>
  <c r="AN12" i="3"/>
  <c r="AN12" i="1" s="1"/>
  <c r="CE34" i="3" l="1"/>
  <c r="CD39" i="3"/>
  <c r="AN9" i="4"/>
  <c r="AO6" i="4" s="1"/>
  <c r="AO8" i="4" s="1"/>
  <c r="AN13" i="3"/>
  <c r="AN54" i="1"/>
  <c r="CF34" i="3" l="1"/>
  <c r="CE39" i="3"/>
  <c r="AN28" i="1"/>
  <c r="AO12" i="3"/>
  <c r="AO12" i="1" s="1"/>
  <c r="CG34" i="3" l="1"/>
  <c r="CF39" i="3"/>
  <c r="AO9" i="4"/>
  <c r="AP6" i="4" s="1"/>
  <c r="AP8" i="4" s="1"/>
  <c r="AO13" i="3"/>
  <c r="AO54" i="1"/>
  <c r="CH34" i="3" l="1"/>
  <c r="CG39" i="3"/>
  <c r="AO28" i="1"/>
  <c r="AP12" i="3"/>
  <c r="AP12" i="1" s="1"/>
  <c r="CI34" i="3" l="1"/>
  <c r="CH39" i="3"/>
  <c r="AP9" i="4"/>
  <c r="AP28" i="1" s="1"/>
  <c r="AP13" i="3"/>
  <c r="AP54" i="1"/>
  <c r="CJ34" i="3" l="1"/>
  <c r="CI39" i="3"/>
  <c r="AQ6" i="4"/>
  <c r="AQ8" i="4" s="1"/>
  <c r="AQ12" i="3" s="1"/>
  <c r="AQ12" i="1" s="1"/>
  <c r="CK34" i="3" l="1"/>
  <c r="CJ39" i="3"/>
  <c r="AQ9" i="4"/>
  <c r="AQ28" i="1" s="1"/>
  <c r="AQ13" i="3"/>
  <c r="AQ54" i="1"/>
  <c r="CL34" i="3" l="1"/>
  <c r="CK39" i="3"/>
  <c r="AR6" i="4"/>
  <c r="AR8" i="4" l="1"/>
  <c r="AR12" i="3" s="1"/>
  <c r="CM34" i="3"/>
  <c r="CL39" i="3"/>
  <c r="AR12" i="1" l="1"/>
  <c r="AR13" i="3"/>
  <c r="AR54" i="1"/>
  <c r="AR9" i="4"/>
  <c r="AS6" i="4" s="1"/>
  <c r="AS8" i="4" s="1"/>
  <c r="AS12" i="3" s="1"/>
  <c r="AS12" i="1" s="1"/>
  <c r="CN34" i="3"/>
  <c r="CM39" i="3"/>
  <c r="AR28" i="1" l="1"/>
  <c r="CO34" i="3"/>
  <c r="CN39" i="3"/>
  <c r="AS9" i="4"/>
  <c r="AS28" i="1" s="1"/>
  <c r="AS13" i="3"/>
  <c r="AS54" i="1"/>
  <c r="CP34" i="3" l="1"/>
  <c r="CO39" i="3"/>
  <c r="AT6" i="4"/>
  <c r="AT8" i="4" l="1"/>
  <c r="AT12" i="3" s="1"/>
  <c r="CQ34" i="3"/>
  <c r="CP39" i="3"/>
  <c r="AT9" i="4" l="1"/>
  <c r="AT28" i="1" s="1"/>
  <c r="AT12" i="1"/>
  <c r="AT54" i="1"/>
  <c r="AT13" i="3"/>
  <c r="CR34" i="3"/>
  <c r="CQ39" i="3"/>
  <c r="AU6" i="4" l="1"/>
  <c r="AU8" i="4" s="1"/>
  <c r="AU12" i="3" s="1"/>
  <c r="CS34" i="3"/>
  <c r="CR39" i="3"/>
  <c r="AU9" i="4" l="1"/>
  <c r="AV6" i="4" s="1"/>
  <c r="AV8" i="4" s="1"/>
  <c r="AV12" i="3" s="1"/>
  <c r="AV12" i="1" s="1"/>
  <c r="AU12" i="1"/>
  <c r="AU13" i="3"/>
  <c r="AU54" i="1"/>
  <c r="CT34" i="3"/>
  <c r="CS39" i="3"/>
  <c r="AU28" i="1" l="1"/>
  <c r="CU34" i="3"/>
  <c r="CT39" i="3"/>
  <c r="AV9" i="4"/>
  <c r="AW6" i="4" s="1"/>
  <c r="AW8" i="4" s="1"/>
  <c r="AV13" i="3"/>
  <c r="AV54" i="1"/>
  <c r="AV28" i="1" l="1"/>
  <c r="CV34" i="3"/>
  <c r="CU39" i="3"/>
  <c r="AW12" i="3"/>
  <c r="AW12" i="1" s="1"/>
  <c r="CW34" i="3" l="1"/>
  <c r="CV39" i="3"/>
  <c r="CV40" i="3"/>
  <c r="AW9" i="4"/>
  <c r="AX6" i="4" s="1"/>
  <c r="AX8" i="4" s="1"/>
  <c r="AW13" i="3"/>
  <c r="AW54" i="1"/>
  <c r="CX34" i="3" l="1"/>
  <c r="CW39" i="3"/>
  <c r="CW40" i="3"/>
  <c r="AW28" i="1"/>
  <c r="AX12" i="3"/>
  <c r="AX12" i="1" s="1"/>
  <c r="CY34" i="3" l="1"/>
  <c r="CX40" i="3"/>
  <c r="CX39" i="3"/>
  <c r="AX13" i="3"/>
  <c r="AX54" i="1"/>
  <c r="AX9" i="4"/>
  <c r="CZ34" i="3" l="1"/>
  <c r="CY40" i="3"/>
  <c r="CY39" i="3"/>
  <c r="AY6" i="4"/>
  <c r="AY8" i="4" s="1"/>
  <c r="AX28" i="1"/>
  <c r="DA34" i="3" l="1"/>
  <c r="CZ40" i="3"/>
  <c r="CZ39" i="3"/>
  <c r="AY12" i="3"/>
  <c r="AY12" i="1" s="1"/>
  <c r="G12" i="6" s="1"/>
  <c r="G54" i="6" l="1"/>
  <c r="DB34" i="3"/>
  <c r="DA40" i="3"/>
  <c r="DA39" i="3"/>
  <c r="AY9" i="4"/>
  <c r="AZ6" i="4" s="1"/>
  <c r="AZ8" i="4" s="1"/>
  <c r="AY13" i="3"/>
  <c r="AY54" i="1"/>
  <c r="DC34" i="3" l="1"/>
  <c r="DB39" i="3"/>
  <c r="DB40" i="3"/>
  <c r="AY28" i="1"/>
  <c r="G28" i="6" s="1"/>
  <c r="AZ12" i="3"/>
  <c r="AZ12" i="1" s="1"/>
  <c r="DD34" i="3" l="1"/>
  <c r="DC39" i="3"/>
  <c r="DC40" i="3"/>
  <c r="AZ9" i="4"/>
  <c r="AZ28" i="1" s="1"/>
  <c r="AZ13" i="3"/>
  <c r="AZ54" i="1"/>
  <c r="BA6" i="4" l="1"/>
  <c r="BA8" i="4" s="1"/>
  <c r="BA12" i="3" s="1"/>
  <c r="BA12" i="1" s="1"/>
  <c r="DE34" i="3"/>
  <c r="DD39" i="3"/>
  <c r="DD40" i="3"/>
  <c r="DF34" i="3" l="1"/>
  <c r="DE40" i="3"/>
  <c r="DE39" i="3"/>
  <c r="BA9" i="4"/>
  <c r="BB6" i="4" s="1"/>
  <c r="BB8" i="4" s="1"/>
  <c r="BA13" i="3"/>
  <c r="BA54" i="1"/>
  <c r="DG34" i="3" l="1"/>
  <c r="DF40" i="3"/>
  <c r="DF39" i="3"/>
  <c r="BA28" i="1"/>
  <c r="BB12" i="3"/>
  <c r="BB12" i="1" s="1"/>
  <c r="DH34" i="3" l="1"/>
  <c r="DG40" i="3"/>
  <c r="DG39" i="3"/>
  <c r="BB13" i="3"/>
  <c r="BB54" i="1"/>
  <c r="BB9" i="4"/>
  <c r="DI34" i="3" l="1"/>
  <c r="DH40" i="3"/>
  <c r="DH39" i="3"/>
  <c r="BC6" i="4"/>
  <c r="BC8" i="4" s="1"/>
  <c r="BB28" i="1"/>
  <c r="DJ34" i="3" l="1"/>
  <c r="DI40" i="3"/>
  <c r="DI39" i="3"/>
  <c r="BC12" i="3"/>
  <c r="BC12" i="1" s="1"/>
  <c r="DK34" i="3" l="1"/>
  <c r="DJ40" i="3"/>
  <c r="DJ39" i="3"/>
  <c r="BC9" i="4"/>
  <c r="BC28" i="1" s="1"/>
  <c r="BC13" i="3"/>
  <c r="BC54" i="1"/>
  <c r="BD6" i="4" l="1"/>
  <c r="BD8" i="4" s="1"/>
  <c r="BD12" i="3" s="1"/>
  <c r="BD12" i="1" s="1"/>
  <c r="DL34" i="3"/>
  <c r="DK39" i="3"/>
  <c r="DK40" i="3"/>
  <c r="DM34" i="3" l="1"/>
  <c r="DL39" i="3"/>
  <c r="DL40" i="3"/>
  <c r="BD9" i="4"/>
  <c r="BE6" i="4" s="1"/>
  <c r="BE8" i="4" s="1"/>
  <c r="BD13" i="3"/>
  <c r="BD54" i="1"/>
  <c r="DN34" i="3" l="1"/>
  <c r="DM39" i="3"/>
  <c r="DM40" i="3"/>
  <c r="BD28" i="1"/>
  <c r="BE12" i="3"/>
  <c r="BE12" i="1" s="1"/>
  <c r="DO34" i="3" l="1"/>
  <c r="DN39" i="3"/>
  <c r="DN40" i="3"/>
  <c r="BE9" i="4"/>
  <c r="BF6" i="4" s="1"/>
  <c r="BF8" i="4" s="1"/>
  <c r="BE13" i="3"/>
  <c r="BE54" i="1"/>
  <c r="DP34" i="3" l="1"/>
  <c r="DO40" i="3"/>
  <c r="DO39" i="3"/>
  <c r="BE28" i="1"/>
  <c r="BF12" i="3"/>
  <c r="BF12" i="1" s="1"/>
  <c r="DQ34" i="3" l="1"/>
  <c r="DP40" i="3"/>
  <c r="DP39" i="3"/>
  <c r="BF9" i="4"/>
  <c r="BG6" i="4" s="1"/>
  <c r="BG8" i="4" s="1"/>
  <c r="BF13" i="3"/>
  <c r="BF54" i="1"/>
  <c r="DR34" i="3" l="1"/>
  <c r="DQ40" i="3"/>
  <c r="DQ39" i="3"/>
  <c r="BF28" i="1"/>
  <c r="BG12" i="3"/>
  <c r="BG12" i="1" s="1"/>
  <c r="DS34" i="3" l="1"/>
  <c r="DR40" i="3"/>
  <c r="DR39" i="3"/>
  <c r="BG13" i="3"/>
  <c r="BG54" i="1"/>
  <c r="BG9" i="4"/>
  <c r="DS40" i="3" l="1"/>
  <c r="DS39" i="3"/>
  <c r="BH6" i="4"/>
  <c r="BH8" i="4" s="1"/>
  <c r="BG28" i="1"/>
  <c r="BH12" i="3" l="1"/>
  <c r="BH12" i="1" s="1"/>
  <c r="BH13" i="3" l="1"/>
  <c r="BH54" i="1"/>
  <c r="BH9" i="4"/>
  <c r="BI6" i="4" l="1"/>
  <c r="BI8" i="4" s="1"/>
  <c r="BH28" i="1"/>
  <c r="BI12" i="3" l="1"/>
  <c r="BI12" i="1" s="1"/>
  <c r="BI13" i="3" l="1"/>
  <c r="BI54" i="1"/>
  <c r="BI9" i="4"/>
  <c r="BJ6" i="4" l="1"/>
  <c r="BJ8" i="4" s="1"/>
  <c r="BI28" i="1"/>
  <c r="BJ12" i="3" l="1"/>
  <c r="BJ12" i="1" s="1"/>
  <c r="BJ9" i="4" l="1"/>
  <c r="BJ28" i="1" s="1"/>
  <c r="BJ13" i="3"/>
  <c r="BJ54" i="1"/>
  <c r="BK6" i="4" l="1"/>
  <c r="BK8" i="4" l="1"/>
  <c r="BK12" i="3" s="1"/>
  <c r="BK9" i="4" l="1"/>
  <c r="BK28" i="1" s="1"/>
  <c r="H28" i="6" s="1"/>
  <c r="BK12" i="1"/>
  <c r="H12" i="6" s="1"/>
  <c r="BK13" i="3"/>
  <c r="BK54" i="1"/>
  <c r="H54" i="6" l="1"/>
  <c r="BL6" i="4"/>
  <c r="BL8" i="4" s="1"/>
  <c r="BL12" i="3" s="1"/>
  <c r="BL9" i="4" l="1"/>
  <c r="BM6" i="4" s="1"/>
  <c r="BM8" i="4" s="1"/>
  <c r="BM12" i="3" s="1"/>
  <c r="BM12" i="1" s="1"/>
  <c r="BL12" i="1"/>
  <c r="BL13" i="3"/>
  <c r="BL54" i="1"/>
  <c r="BL28" i="1" l="1"/>
  <c r="BM9" i="4"/>
  <c r="BM28" i="1" s="1"/>
  <c r="BM13" i="3"/>
  <c r="BM54" i="1"/>
  <c r="BN6" i="4" l="1"/>
  <c r="BN8" i="4" l="1"/>
  <c r="BN12" i="3" s="1"/>
  <c r="BN9" i="4" l="1"/>
  <c r="BO6" i="4" s="1"/>
  <c r="BO8" i="4" s="1"/>
  <c r="BO12" i="3" s="1"/>
  <c r="BO12" i="1" s="1"/>
  <c r="BN12" i="1"/>
  <c r="BN54" i="1"/>
  <c r="BN13" i="3"/>
  <c r="BN28" i="1" l="1"/>
  <c r="BO9" i="4"/>
  <c r="BP6" i="4" s="1"/>
  <c r="BP8" i="4" s="1"/>
  <c r="BO13" i="3"/>
  <c r="BO54" i="1"/>
  <c r="BO28" i="1" l="1"/>
  <c r="BP12" i="3"/>
  <c r="BP12" i="1" s="1"/>
  <c r="BP9" i="4" l="1"/>
  <c r="BQ6" i="4" s="1"/>
  <c r="BQ8" i="4" s="1"/>
  <c r="BP13" i="3"/>
  <c r="BP54" i="1"/>
  <c r="BP28" i="1" l="1"/>
  <c r="BQ12" i="3"/>
  <c r="BQ12" i="1" s="1"/>
  <c r="BQ9" i="4" l="1"/>
  <c r="BQ13" i="3"/>
  <c r="BQ54" i="1"/>
  <c r="BR6" i="4" l="1"/>
  <c r="BR8" i="4" s="1"/>
  <c r="BQ28" i="1"/>
  <c r="BR12" i="3" l="1"/>
  <c r="BR12" i="1" s="1"/>
  <c r="BR13" i="3" l="1"/>
  <c r="BR54" i="1"/>
  <c r="BR9" i="4"/>
  <c r="BS6" i="4" l="1"/>
  <c r="BS8" i="4" s="1"/>
  <c r="BR28" i="1"/>
  <c r="BS12" i="3" l="1"/>
  <c r="BS12" i="1" s="1"/>
  <c r="BS13" i="3" l="1"/>
  <c r="BS54" i="1"/>
  <c r="BS9" i="4"/>
  <c r="BT6" i="4" l="1"/>
  <c r="BT8" i="4" s="1"/>
  <c r="BS28" i="1"/>
  <c r="BT12" i="3" l="1"/>
  <c r="BT12" i="1" s="1"/>
  <c r="BT9" i="4" l="1"/>
  <c r="BT28" i="1" s="1"/>
  <c r="BT13" i="3"/>
  <c r="BT54" i="1"/>
  <c r="BU6" i="4" l="1"/>
  <c r="BU8" i="4" l="1"/>
  <c r="BU12" i="3" s="1"/>
  <c r="BU9" i="4" l="1"/>
  <c r="BV6" i="4" s="1"/>
  <c r="BV8" i="4" s="1"/>
  <c r="BV12" i="3" s="1"/>
  <c r="BV12" i="1" s="1"/>
  <c r="BU12" i="1"/>
  <c r="BU54" i="1"/>
  <c r="BU13" i="3"/>
  <c r="BU28" i="1" l="1"/>
  <c r="BV9" i="4"/>
  <c r="BV28" i="1" s="1"/>
  <c r="BV13" i="3"/>
  <c r="BV54" i="1"/>
  <c r="BW6" i="4" l="1"/>
  <c r="BW8" i="4" l="1"/>
  <c r="BW12" i="3" s="1"/>
  <c r="BW9" i="4" l="1"/>
  <c r="BX6" i="4" s="1"/>
  <c r="BX8" i="4" s="1"/>
  <c r="BW12" i="1"/>
  <c r="I12" i="6" s="1"/>
  <c r="BW54" i="1"/>
  <c r="BW13" i="3"/>
  <c r="I54" i="6" l="1"/>
  <c r="BW28" i="1"/>
  <c r="I28" i="6" s="1"/>
  <c r="BX12" i="3"/>
  <c r="BX12" i="1" s="1"/>
  <c r="BX13" i="3" l="1"/>
  <c r="BX54" i="1"/>
  <c r="BX9" i="4"/>
  <c r="BY6" i="4" l="1"/>
  <c r="BY8" i="4" s="1"/>
  <c r="BX28" i="1"/>
  <c r="BY12" i="3" l="1"/>
  <c r="BY12" i="1" s="1"/>
  <c r="BY9" i="4" l="1"/>
  <c r="BZ6" i="4" s="1"/>
  <c r="BZ8" i="4" s="1"/>
  <c r="BY13" i="3"/>
  <c r="BY54" i="1"/>
  <c r="BY28" i="1" l="1"/>
  <c r="BZ12" i="3"/>
  <c r="BZ12" i="1" s="1"/>
  <c r="BZ13" i="3" l="1"/>
  <c r="BZ54" i="1"/>
  <c r="BZ9" i="4"/>
  <c r="CA6" i="4" l="1"/>
  <c r="CA8" i="4" s="1"/>
  <c r="BZ28" i="1"/>
  <c r="CA12" i="3" l="1"/>
  <c r="CA12" i="1" s="1"/>
  <c r="CA13" i="3" l="1"/>
  <c r="CA54" i="1"/>
  <c r="CA9" i="4"/>
  <c r="CB6" i="4" l="1"/>
  <c r="CB8" i="4" s="1"/>
  <c r="CA28" i="1"/>
  <c r="CB12" i="3" l="1"/>
  <c r="CB12" i="1" s="1"/>
  <c r="CB9" i="4" l="1"/>
  <c r="CB28" i="1" s="1"/>
  <c r="CB13" i="3"/>
  <c r="CB54" i="1"/>
  <c r="CC6" i="4" l="1"/>
  <c r="CC8" i="4" l="1"/>
  <c r="CC12" i="3" s="1"/>
  <c r="CC9" i="4" l="1"/>
  <c r="CC28" i="1" s="1"/>
  <c r="CC12" i="1"/>
  <c r="CC13" i="3"/>
  <c r="CC54" i="1"/>
  <c r="CD6" i="4" l="1"/>
  <c r="CD8" i="4" s="1"/>
  <c r="CD12" i="3" s="1"/>
  <c r="CD9" i="4" l="1"/>
  <c r="CE6" i="4" s="1"/>
  <c r="CE8" i="4" s="1"/>
  <c r="CD12" i="1"/>
  <c r="CD13" i="3"/>
  <c r="CD54" i="1"/>
  <c r="CD28" i="1" l="1"/>
  <c r="CE12" i="3"/>
  <c r="CE12" i="1" s="1"/>
  <c r="CE9" i="4" l="1"/>
  <c r="CF6" i="4" s="1"/>
  <c r="CF8" i="4" s="1"/>
  <c r="CE13" i="3"/>
  <c r="CE54" i="1"/>
  <c r="CE28" i="1" l="1"/>
  <c r="CF12" i="3"/>
  <c r="CF12" i="1" s="1"/>
  <c r="CF9" i="4" l="1"/>
  <c r="CG6" i="4" s="1"/>
  <c r="CG8" i="4" s="1"/>
  <c r="CF13" i="3"/>
  <c r="CF54" i="1"/>
  <c r="CF28" i="1" l="1"/>
  <c r="CG12" i="3"/>
  <c r="CG12" i="1" s="1"/>
  <c r="CG9" i="4" l="1"/>
  <c r="CH6" i="4" s="1"/>
  <c r="CH8" i="4" s="1"/>
  <c r="CG13" i="3"/>
  <c r="CG54" i="1"/>
  <c r="CG28" i="1" l="1"/>
  <c r="CH12" i="3"/>
  <c r="CH12" i="1" s="1"/>
  <c r="CH9" i="4" l="1"/>
  <c r="CI6" i="4" s="1"/>
  <c r="CI8" i="4" s="1"/>
  <c r="CH13" i="3"/>
  <c r="CH54" i="1"/>
  <c r="CH28" i="1" l="1"/>
  <c r="CI12" i="3"/>
  <c r="CI12" i="1" s="1"/>
  <c r="J12" i="6" s="1"/>
  <c r="J54" i="6" l="1"/>
  <c r="CI13" i="3"/>
  <c r="CI54" i="1"/>
  <c r="CI9" i="4"/>
  <c r="CJ6" i="4" l="1"/>
  <c r="CJ8" i="4" s="1"/>
  <c r="CI28" i="1"/>
  <c r="J28" i="6" s="1"/>
  <c r="CJ9" i="4" l="1"/>
  <c r="CK6" i="4" s="1"/>
  <c r="CK8" i="4" s="1"/>
  <c r="CJ12" i="3"/>
  <c r="CJ12" i="1" s="1"/>
  <c r="CJ28" i="1" l="1"/>
  <c r="CJ54" i="1"/>
  <c r="CJ13" i="3"/>
  <c r="CK9" i="4"/>
  <c r="CL6" i="4" s="1"/>
  <c r="CL8" i="4" s="1"/>
  <c r="CK12" i="3"/>
  <c r="CK12" i="1" s="1"/>
  <c r="CK28" i="1" l="1"/>
  <c r="CL9" i="4"/>
  <c r="CM6" i="4" s="1"/>
  <c r="CM8" i="4" s="1"/>
  <c r="CL12" i="3"/>
  <c r="CL12" i="1" s="1"/>
  <c r="CK54" i="1"/>
  <c r="CK13" i="3"/>
  <c r="CL28" i="1" l="1"/>
  <c r="CM9" i="4"/>
  <c r="CN6" i="4" s="1"/>
  <c r="CN8" i="4" s="1"/>
  <c r="CM12" i="3"/>
  <c r="CM12" i="1" s="1"/>
  <c r="CL54" i="1"/>
  <c r="CL13" i="3"/>
  <c r="CN9" i="4" l="1"/>
  <c r="CN28" i="1" s="1"/>
  <c r="CN12" i="3"/>
  <c r="CN12" i="1" s="1"/>
  <c r="CM54" i="1"/>
  <c r="CM13" i="3"/>
  <c r="CM28" i="1"/>
  <c r="CO6" i="4" l="1"/>
  <c r="CN54" i="1"/>
  <c r="CN13" i="3"/>
  <c r="CO8" i="4" l="1"/>
  <c r="CO12" i="3" s="1"/>
  <c r="CO9" i="4" l="1"/>
  <c r="CP6" i="4" s="1"/>
  <c r="CP8" i="4" s="1"/>
  <c r="CP9" i="4" s="1"/>
  <c r="CP28" i="1" s="1"/>
  <c r="CO12" i="1"/>
  <c r="CO13" i="3"/>
  <c r="CO54" i="1"/>
  <c r="CO28" i="1" l="1"/>
  <c r="CP12" i="3"/>
  <c r="CQ6" i="4"/>
  <c r="CQ8" i="4" l="1"/>
  <c r="CQ12" i="3" s="1"/>
  <c r="CP12" i="1"/>
  <c r="CP54" i="1"/>
  <c r="CP13" i="3"/>
  <c r="CQ13" i="3" l="1"/>
  <c r="CQ54" i="1"/>
  <c r="CQ12" i="1"/>
  <c r="CQ9" i="4"/>
  <c r="CR6" i="4" l="1"/>
  <c r="CQ28" i="1"/>
  <c r="CR8" i="4" l="1"/>
  <c r="CR12" i="3" s="1"/>
  <c r="CR9" i="4" l="1"/>
  <c r="CR28" i="1" s="1"/>
  <c r="CR54" i="1"/>
  <c r="CR13" i="3"/>
  <c r="CR12" i="1"/>
  <c r="CS6" i="4" l="1"/>
  <c r="CS8" i="4" s="1"/>
  <c r="CS12" i="3" s="1"/>
  <c r="CS9" i="4" l="1"/>
  <c r="CT6" i="4" s="1"/>
  <c r="CS12" i="1"/>
  <c r="CS54" i="1"/>
  <c r="CS13" i="3"/>
  <c r="CS28" i="1" l="1"/>
  <c r="CT8" i="4"/>
  <c r="CT12" i="3" s="1"/>
  <c r="CT9" i="4" l="1"/>
  <c r="CT28" i="1" s="1"/>
  <c r="CT12" i="1"/>
  <c r="CT54" i="1"/>
  <c r="CT13" i="3"/>
  <c r="CU6" i="4" l="1"/>
  <c r="CU8" i="4" s="1"/>
  <c r="CU12" i="3" s="1"/>
  <c r="CU9" i="4" l="1"/>
  <c r="CU28" i="1" s="1"/>
  <c r="K28" i="6" s="1"/>
  <c r="CU12" i="1"/>
  <c r="K12" i="6" s="1"/>
  <c r="CU54" i="1"/>
  <c r="CU13" i="3"/>
  <c r="K54" i="6" l="1"/>
  <c r="CV6" i="4"/>
  <c r="CV8" i="4" l="1"/>
  <c r="CV12" i="3" s="1"/>
  <c r="CV12" i="1" l="1"/>
  <c r="CV54" i="1"/>
  <c r="CV13" i="3"/>
  <c r="CV9" i="4"/>
  <c r="CV28" i="1" l="1"/>
  <c r="CW6" i="4"/>
  <c r="CW8" i="4" l="1"/>
  <c r="CW12" i="3" s="1"/>
  <c r="CW12" i="1" l="1"/>
  <c r="CW13" i="3"/>
  <c r="CW54" i="1"/>
  <c r="CW9" i="4"/>
  <c r="CX6" i="4" l="1"/>
  <c r="CW28" i="1"/>
  <c r="CX8" i="4" l="1"/>
  <c r="CX12" i="3" s="1"/>
  <c r="CX9" i="4" l="1"/>
  <c r="CY6" i="4" s="1"/>
  <c r="CX12" i="1"/>
  <c r="CX13" i="3"/>
  <c r="CX54" i="1"/>
  <c r="CX28" i="1" l="1"/>
  <c r="CY8" i="4"/>
  <c r="CY12" i="3" s="1"/>
  <c r="CY12" i="1" l="1"/>
  <c r="CY54" i="1"/>
  <c r="CY13" i="3"/>
  <c r="CY9" i="4"/>
  <c r="CZ6" i="4" l="1"/>
  <c r="CY28" i="1"/>
  <c r="CZ8" i="4" l="1"/>
  <c r="CZ12" i="3" s="1"/>
  <c r="CZ9" i="4" l="1"/>
  <c r="CZ28" i="1" s="1"/>
  <c r="CZ12" i="1"/>
  <c r="CZ13" i="3"/>
  <c r="CZ54" i="1"/>
  <c r="DA6" i="4"/>
  <c r="DA8" i="4" l="1"/>
  <c r="DA12" i="3" s="1"/>
  <c r="DA12" i="1" l="1"/>
  <c r="DA54" i="1"/>
  <c r="DA13" i="3"/>
  <c r="DA9" i="4"/>
  <c r="DA28" i="1" l="1"/>
  <c r="DB6" i="4"/>
  <c r="DB8" i="4" l="1"/>
  <c r="DB12" i="3" s="1"/>
  <c r="DB9" i="4" l="1"/>
  <c r="DB12" i="1"/>
  <c r="DB54" i="1"/>
  <c r="DB13" i="3"/>
  <c r="DC6" i="4" l="1"/>
  <c r="DB28" i="1"/>
  <c r="DC8" i="4" l="1"/>
  <c r="DC12" i="3" s="1"/>
  <c r="DC9" i="4" l="1"/>
  <c r="DD6" i="4" s="1"/>
  <c r="DC12" i="1"/>
  <c r="DC54" i="1"/>
  <c r="DC13" i="3"/>
  <c r="DC28" i="1" l="1"/>
  <c r="DD8" i="4"/>
  <c r="DD12" i="3" s="1"/>
  <c r="DD9" i="4" l="1"/>
  <c r="DD12" i="1"/>
  <c r="DD54" i="1"/>
  <c r="DD13" i="3"/>
  <c r="DE6" i="4" l="1"/>
  <c r="DD28" i="1"/>
  <c r="DE8" i="4" l="1"/>
  <c r="DE12" i="3" s="1"/>
  <c r="DE9" i="4" l="1"/>
  <c r="DF6" i="4" s="1"/>
  <c r="DE12" i="1"/>
  <c r="DE13" i="3"/>
  <c r="DE54" i="1"/>
  <c r="DE28" i="1" l="1"/>
  <c r="DF8" i="4"/>
  <c r="DF12" i="3" s="1"/>
  <c r="DF9" i="4" l="1"/>
  <c r="DF28" i="1" s="1"/>
  <c r="DF12" i="1"/>
  <c r="DF13" i="3"/>
  <c r="DF54" i="1"/>
  <c r="DG6" i="4" l="1"/>
  <c r="DG8" i="4"/>
  <c r="DG12" i="3" s="1"/>
  <c r="DG9" i="4" l="1"/>
  <c r="DH6" i="4" s="1"/>
  <c r="DG12" i="1"/>
  <c r="L12" i="6" s="1"/>
  <c r="DG54" i="1"/>
  <c r="DG13" i="3"/>
  <c r="DG28" i="1" l="1"/>
  <c r="L28" i="6" s="1"/>
  <c r="L54" i="6"/>
  <c r="DH8" i="4"/>
  <c r="DH12" i="3" s="1"/>
  <c r="DH9" i="4" l="1"/>
  <c r="DI6" i="4" s="1"/>
  <c r="DH12" i="1"/>
  <c r="DH54" i="1"/>
  <c r="DH13" i="3"/>
  <c r="DH28" i="1" l="1"/>
  <c r="DI8" i="4"/>
  <c r="DI12" i="3" s="1"/>
  <c r="DI9" i="4" l="1"/>
  <c r="DJ6" i="4" s="1"/>
  <c r="DI12" i="1"/>
  <c r="DI54" i="1"/>
  <c r="DI13" i="3"/>
  <c r="DI28" i="1" l="1"/>
  <c r="DJ8" i="4"/>
  <c r="DJ12" i="3" s="1"/>
  <c r="DJ9" i="4" l="1"/>
  <c r="DJ12" i="1"/>
  <c r="DJ54" i="1"/>
  <c r="DJ13" i="3"/>
  <c r="DK6" i="4" l="1"/>
  <c r="DJ28" i="1"/>
  <c r="DK8" i="4" l="1"/>
  <c r="DK12" i="3" s="1"/>
  <c r="DK9" i="4" l="1"/>
  <c r="DK12" i="1"/>
  <c r="DK13" i="3"/>
  <c r="DK54" i="1"/>
  <c r="DK28" i="1"/>
  <c r="DL6" i="4"/>
  <c r="DL8" i="4" l="1"/>
  <c r="DL12" i="3" s="1"/>
  <c r="DL9" i="4" l="1"/>
  <c r="DL12" i="1"/>
  <c r="DL54" i="1"/>
  <c r="DL13" i="3"/>
  <c r="DM6" i="4"/>
  <c r="DL28" i="1"/>
  <c r="D55" i="1"/>
  <c r="D57" i="1" s="1"/>
  <c r="E55" i="1"/>
  <c r="DM8" i="4" l="1"/>
  <c r="DM12" i="3" s="1"/>
  <c r="D88" i="1"/>
  <c r="DM12" i="1" l="1"/>
  <c r="DM13" i="3"/>
  <c r="DM54" i="1"/>
  <c r="DM9" i="4"/>
  <c r="AN28" i="3"/>
  <c r="DM28" i="1" l="1"/>
  <c r="DN6" i="4"/>
  <c r="AO28" i="3"/>
  <c r="DN8" i="4" l="1"/>
  <c r="DN12" i="3" s="1"/>
  <c r="AP28" i="3"/>
  <c r="DN12" i="1" l="1"/>
  <c r="DN54" i="1"/>
  <c r="DN13" i="3"/>
  <c r="DN9" i="4"/>
  <c r="AQ28" i="3"/>
  <c r="DO6" i="4" l="1"/>
  <c r="DN28" i="1"/>
  <c r="AR28" i="3"/>
  <c r="DO8" i="4" l="1"/>
  <c r="DO12" i="3" s="1"/>
  <c r="AS28" i="3"/>
  <c r="DO12" i="1" l="1"/>
  <c r="DO54" i="1"/>
  <c r="DO13" i="3"/>
  <c r="DO9" i="4"/>
  <c r="AT28" i="3"/>
  <c r="DO28" i="1" l="1"/>
  <c r="DP6" i="4"/>
  <c r="AU28" i="3"/>
  <c r="DP8" i="4" l="1"/>
  <c r="DP12" i="3" s="1"/>
  <c r="AV28" i="3"/>
  <c r="DP12" i="1" l="1"/>
  <c r="DP13" i="3"/>
  <c r="DP54" i="1"/>
  <c r="DP9" i="4"/>
  <c r="AW28" i="3"/>
  <c r="DP28" i="1" l="1"/>
  <c r="DQ6" i="4"/>
  <c r="AX28" i="3"/>
  <c r="DQ8" i="4" l="1"/>
  <c r="DQ12" i="3" s="1"/>
  <c r="AY28" i="3"/>
  <c r="DQ9" i="4" l="1"/>
  <c r="DQ28" i="1" s="1"/>
  <c r="DQ12" i="1"/>
  <c r="DQ13" i="3"/>
  <c r="DQ54" i="1"/>
  <c r="DR6" i="4" l="1"/>
  <c r="DR8" i="4"/>
  <c r="DR12" i="3" s="1"/>
  <c r="DR9" i="4" l="1"/>
  <c r="DS6" i="4" s="1"/>
  <c r="DR12" i="1"/>
  <c r="DR13" i="3"/>
  <c r="DR54" i="1"/>
  <c r="DR28" i="1" l="1"/>
  <c r="DS8" i="4"/>
  <c r="DS12" i="3" s="1"/>
  <c r="DS9" i="4" l="1"/>
  <c r="DS28" i="1" s="1"/>
  <c r="M28" i="6" s="1"/>
  <c r="DS12" i="1"/>
  <c r="M12" i="6" s="1"/>
  <c r="DS54" i="1"/>
  <c r="DS13" i="3"/>
  <c r="M54" i="6" l="1"/>
  <c r="AB39" i="3" l="1"/>
  <c r="AC39" i="3" l="1"/>
  <c r="AD39" i="3" l="1"/>
  <c r="AE39" i="3" l="1"/>
  <c r="AF39" i="3" l="1"/>
  <c r="AG39" i="3" l="1"/>
  <c r="AH39" i="3" l="1"/>
  <c r="AI39" i="3" l="1"/>
  <c r="AJ39" i="3" l="1"/>
  <c r="AK39" i="3" l="1"/>
  <c r="AL39" i="3" l="1"/>
  <c r="AM39" i="3" l="1"/>
  <c r="D41" i="3" l="1"/>
  <c r="D42" i="3" s="1"/>
  <c r="E37" i="3" l="1"/>
  <c r="D36" i="1"/>
  <c r="E41" i="3"/>
  <c r="E39" i="3" l="1"/>
  <c r="E40" i="3"/>
  <c r="E42" i="3" l="1"/>
  <c r="F41" i="3" s="1"/>
  <c r="E36" i="1" l="1"/>
  <c r="F37" i="3"/>
  <c r="F39" i="3" s="1"/>
  <c r="F40" i="3"/>
  <c r="F42" i="3" s="1"/>
  <c r="G37" i="3" l="1"/>
  <c r="G39" i="3" s="1"/>
  <c r="F36" i="1"/>
  <c r="G41" i="3"/>
  <c r="G40" i="3" l="1"/>
  <c r="G42" i="3" s="1"/>
  <c r="H41" i="3" l="1"/>
  <c r="H37" i="3"/>
  <c r="H39" i="3" s="1"/>
  <c r="G36" i="1"/>
  <c r="H40" i="3" l="1"/>
  <c r="H42" i="3" s="1"/>
  <c r="I37" i="3" l="1"/>
  <c r="I39" i="3" s="1"/>
  <c r="H36" i="1"/>
  <c r="I41" i="3"/>
  <c r="I40" i="3" l="1"/>
  <c r="I42" i="3" s="1"/>
  <c r="J41" i="3" l="1"/>
  <c r="I36" i="1"/>
  <c r="J37" i="3"/>
  <c r="J39" i="3" s="1"/>
  <c r="J40" i="3" l="1"/>
  <c r="J42" i="3" s="1"/>
  <c r="J36" i="1" l="1"/>
  <c r="K37" i="3"/>
  <c r="K39" i="3" s="1"/>
  <c r="K41" i="3"/>
  <c r="K40" i="3" l="1"/>
  <c r="K42" i="3" s="1"/>
  <c r="K36" i="1" l="1"/>
  <c r="L41" i="3"/>
  <c r="L37" i="3"/>
  <c r="L39" i="3" s="1"/>
  <c r="L40" i="3" l="1"/>
  <c r="L42" i="3" s="1"/>
  <c r="M37" i="3" l="1"/>
  <c r="M39" i="3" s="1"/>
  <c r="L36" i="1"/>
  <c r="M41" i="3"/>
  <c r="M40" i="3" l="1"/>
  <c r="M42" i="3" s="1"/>
  <c r="D30" i="3"/>
  <c r="N41" i="3" l="1"/>
  <c r="N37" i="3"/>
  <c r="N39" i="3" s="1"/>
  <c r="M36" i="1"/>
  <c r="D31" i="3"/>
  <c r="D47" i="3"/>
  <c r="D66" i="1" l="1"/>
  <c r="N40" i="3"/>
  <c r="N42" i="3" s="1"/>
  <c r="D78" i="1"/>
  <c r="D68" i="1"/>
  <c r="E26" i="3"/>
  <c r="E28" i="3" s="1"/>
  <c r="D35" i="1"/>
  <c r="E30" i="3"/>
  <c r="E47" i="3" s="1"/>
  <c r="E66" i="1" s="1"/>
  <c r="O37" i="3" l="1"/>
  <c r="O39" i="3" s="1"/>
  <c r="N36" i="1"/>
  <c r="O41" i="3"/>
  <c r="E68" i="1"/>
  <c r="E78" i="1"/>
  <c r="D83" i="1"/>
  <c r="D40" i="1"/>
  <c r="D77" i="1"/>
  <c r="D79" i="1"/>
  <c r="D89" i="1"/>
  <c r="D70" i="1"/>
  <c r="D72" i="1" s="1"/>
  <c r="E29" i="3"/>
  <c r="E14" i="3" s="1"/>
  <c r="O40" i="3" l="1"/>
  <c r="O42" i="3" s="1"/>
  <c r="E71" i="1"/>
  <c r="D24" i="1"/>
  <c r="E31" i="3"/>
  <c r="E56" i="1"/>
  <c r="E13" i="1"/>
  <c r="E48" i="3"/>
  <c r="E15" i="3"/>
  <c r="E17" i="3" s="1"/>
  <c r="O36" i="1" l="1"/>
  <c r="D36" i="6" s="1"/>
  <c r="C110" i="5" s="1"/>
  <c r="P37" i="3"/>
  <c r="P39" i="3" s="1"/>
  <c r="E53" i="1"/>
  <c r="E57" i="1" s="1"/>
  <c r="E39" i="1"/>
  <c r="F26" i="3"/>
  <c r="F28" i="3" s="1"/>
  <c r="E35" i="1"/>
  <c r="F30" i="3"/>
  <c r="F47" i="3" s="1"/>
  <c r="E80" i="1"/>
  <c r="E14" i="1"/>
  <c r="E16" i="1" s="1"/>
  <c r="D81" i="1"/>
  <c r="D82" i="1"/>
  <c r="D30" i="1"/>
  <c r="D42" i="1" s="1"/>
  <c r="F66" i="1" l="1"/>
  <c r="P40" i="3"/>
  <c r="E79" i="1"/>
  <c r="E77" i="1"/>
  <c r="E83" i="1"/>
  <c r="F29" i="3"/>
  <c r="F14" i="3" s="1"/>
  <c r="F78" i="1"/>
  <c r="F68" i="1"/>
  <c r="E40" i="1"/>
  <c r="E88" i="1"/>
  <c r="E89" i="1"/>
  <c r="E70" i="1"/>
  <c r="E72" i="1" s="1"/>
  <c r="F31" i="3" l="1"/>
  <c r="G26" i="3" s="1"/>
  <c r="G28" i="3" s="1"/>
  <c r="F71" i="1"/>
  <c r="E24" i="1"/>
  <c r="F13" i="1"/>
  <c r="F15" i="3"/>
  <c r="F17" i="3" s="1"/>
  <c r="F48" i="3"/>
  <c r="F56" i="1"/>
  <c r="G30" i="3" l="1"/>
  <c r="G47" i="3" s="1"/>
  <c r="F35" i="1"/>
  <c r="F79" i="1" s="1"/>
  <c r="F53" i="1"/>
  <c r="F57" i="1" s="1"/>
  <c r="F39" i="1"/>
  <c r="F40" i="1" s="1"/>
  <c r="F80" i="1"/>
  <c r="F14" i="1"/>
  <c r="F16" i="1" s="1"/>
  <c r="E82" i="1"/>
  <c r="E30" i="1"/>
  <c r="E42" i="1" s="1"/>
  <c r="E81" i="1"/>
  <c r="F77" i="1"/>
  <c r="G29" i="3"/>
  <c r="G14" i="3" s="1"/>
  <c r="G66" i="1" l="1"/>
  <c r="F83" i="1"/>
  <c r="G31" i="3"/>
  <c r="G48" i="3"/>
  <c r="G13" i="1"/>
  <c r="G15" i="3"/>
  <c r="G17" i="3" s="1"/>
  <c r="G53" i="1" s="1"/>
  <c r="G56" i="1"/>
  <c r="F89" i="1"/>
  <c r="F88" i="1"/>
  <c r="F70" i="1"/>
  <c r="F72" i="1" s="1"/>
  <c r="G68" i="1" l="1"/>
  <c r="G78" i="1"/>
  <c r="G57" i="1"/>
  <c r="G71" i="1"/>
  <c r="F24" i="1"/>
  <c r="H30" i="3"/>
  <c r="H47" i="3" s="1"/>
  <c r="H26" i="3"/>
  <c r="H28" i="3" s="1"/>
  <c r="G35" i="1"/>
  <c r="G39" i="1"/>
  <c r="G14" i="1"/>
  <c r="G16" i="1" s="1"/>
  <c r="G80" i="1"/>
  <c r="G70" i="1" l="1"/>
  <c r="H66" i="1"/>
  <c r="G89" i="1"/>
  <c r="G88" i="1"/>
  <c r="G72" i="1"/>
  <c r="G24" i="1" s="1"/>
  <c r="G40" i="1"/>
  <c r="G77" i="1"/>
  <c r="G79" i="1"/>
  <c r="G83" i="1"/>
  <c r="H29" i="3"/>
  <c r="H14" i="3" s="1"/>
  <c r="H68" i="1"/>
  <c r="H78" i="1"/>
  <c r="F30" i="1"/>
  <c r="F42" i="1" s="1"/>
  <c r="F81" i="1"/>
  <c r="F82" i="1"/>
  <c r="H71" i="1" l="1"/>
  <c r="H31" i="3"/>
  <c r="H56" i="1"/>
  <c r="H48" i="3"/>
  <c r="H13" i="1"/>
  <c r="H15" i="3"/>
  <c r="H17" i="3" s="1"/>
  <c r="G81" i="1"/>
  <c r="G30" i="1"/>
  <c r="G42" i="1" s="1"/>
  <c r="G82" i="1"/>
  <c r="H53" i="1" l="1"/>
  <c r="H57" i="1" s="1"/>
  <c r="H39" i="1"/>
  <c r="H80" i="1"/>
  <c r="H14" i="1"/>
  <c r="H16" i="1" s="1"/>
  <c r="I26" i="3"/>
  <c r="I28" i="3" s="1"/>
  <c r="I30" i="3"/>
  <c r="I47" i="3" s="1"/>
  <c r="I66" i="1" s="1"/>
  <c r="H35" i="1"/>
  <c r="H77" i="1" l="1"/>
  <c r="H83" i="1"/>
  <c r="H40" i="1"/>
  <c r="H79" i="1"/>
  <c r="I78" i="1"/>
  <c r="I68" i="1"/>
  <c r="I29" i="3"/>
  <c r="I14" i="3" s="1"/>
  <c r="H88" i="1"/>
  <c r="H89" i="1"/>
  <c r="H70" i="1"/>
  <c r="H72" i="1" s="1"/>
  <c r="I31" i="3" l="1"/>
  <c r="I71" i="1"/>
  <c r="H24" i="1"/>
  <c r="I15" i="3"/>
  <c r="I17" i="3" s="1"/>
  <c r="I56" i="1"/>
  <c r="I48" i="3"/>
  <c r="I13" i="1"/>
  <c r="I80" i="1" l="1"/>
  <c r="I14" i="1"/>
  <c r="I16" i="1" s="1"/>
  <c r="H81" i="1"/>
  <c r="H82" i="1"/>
  <c r="H30" i="1"/>
  <c r="H42" i="1" s="1"/>
  <c r="I53" i="1"/>
  <c r="I57" i="1" s="1"/>
  <c r="I39" i="1"/>
  <c r="I35" i="1"/>
  <c r="J26" i="3"/>
  <c r="J28" i="3" s="1"/>
  <c r="J30" i="3"/>
  <c r="J47" i="3" s="1"/>
  <c r="J66" i="1" s="1"/>
  <c r="J68" i="1" l="1"/>
  <c r="J78" i="1"/>
  <c r="I40" i="1"/>
  <c r="I79" i="1"/>
  <c r="I77" i="1"/>
  <c r="I83" i="1"/>
  <c r="I89" i="1"/>
  <c r="I88" i="1"/>
  <c r="I70" i="1"/>
  <c r="I72" i="1" s="1"/>
  <c r="J29" i="3"/>
  <c r="J14" i="3" s="1"/>
  <c r="J56" i="1" l="1"/>
  <c r="J48" i="3"/>
  <c r="J15" i="3"/>
  <c r="J17" i="3" s="1"/>
  <c r="J13" i="1"/>
  <c r="J71" i="1"/>
  <c r="I24" i="1"/>
  <c r="J31" i="3"/>
  <c r="K26" i="3" l="1"/>
  <c r="K28" i="3" s="1"/>
  <c r="K30" i="3"/>
  <c r="K47" i="3" s="1"/>
  <c r="K66" i="1" s="1"/>
  <c r="J35" i="1"/>
  <c r="I82" i="1"/>
  <c r="I81" i="1"/>
  <c r="I30" i="1"/>
  <c r="I42" i="1" s="1"/>
  <c r="J80" i="1"/>
  <c r="J14" i="1"/>
  <c r="J16" i="1" s="1"/>
  <c r="J53" i="1"/>
  <c r="J57" i="1" s="1"/>
  <c r="J39" i="1"/>
  <c r="J79" i="1" l="1"/>
  <c r="J40" i="1"/>
  <c r="J83" i="1"/>
  <c r="J77" i="1"/>
  <c r="K68" i="1"/>
  <c r="K78" i="1"/>
  <c r="J89" i="1"/>
  <c r="J88" i="1"/>
  <c r="J70" i="1"/>
  <c r="J72" i="1" s="1"/>
  <c r="K29" i="3"/>
  <c r="K14" i="3" s="1"/>
  <c r="K15" i="3" l="1"/>
  <c r="K17" i="3" s="1"/>
  <c r="K56" i="1"/>
  <c r="K13" i="1"/>
  <c r="K48" i="3"/>
  <c r="K31" i="3"/>
  <c r="K71" i="1"/>
  <c r="J24" i="1"/>
  <c r="J82" i="1" l="1"/>
  <c r="J81" i="1"/>
  <c r="J30" i="1"/>
  <c r="J42" i="1" s="1"/>
  <c r="L30" i="3"/>
  <c r="L47" i="3" s="1"/>
  <c r="L66" i="1" s="1"/>
  <c r="K35" i="1"/>
  <c r="L26" i="3"/>
  <c r="L28" i="3" s="1"/>
  <c r="K80" i="1"/>
  <c r="K14" i="1"/>
  <c r="K16" i="1" s="1"/>
  <c r="K53" i="1"/>
  <c r="K57" i="1" s="1"/>
  <c r="K39" i="1"/>
  <c r="K79" i="1" l="1"/>
  <c r="K77" i="1"/>
  <c r="K83" i="1"/>
  <c r="L29" i="3"/>
  <c r="L14" i="3" s="1"/>
  <c r="L78" i="1"/>
  <c r="L68" i="1"/>
  <c r="K40" i="1"/>
  <c r="K89" i="1"/>
  <c r="K88" i="1"/>
  <c r="K70" i="1"/>
  <c r="K72" i="1" s="1"/>
  <c r="L31" i="3" l="1"/>
  <c r="M30" i="3" s="1"/>
  <c r="M47" i="3" s="1"/>
  <c r="M66" i="1" s="1"/>
  <c r="L71" i="1"/>
  <c r="K24" i="1"/>
  <c r="L15" i="3"/>
  <c r="L17" i="3" s="1"/>
  <c r="L13" i="1"/>
  <c r="L56" i="1"/>
  <c r="L48" i="3"/>
  <c r="M26" i="3" l="1"/>
  <c r="M28" i="3" s="1"/>
  <c r="L35" i="1"/>
  <c r="L80" i="1"/>
  <c r="L14" i="1"/>
  <c r="L16" i="1" s="1"/>
  <c r="L53" i="1"/>
  <c r="L57" i="1" s="1"/>
  <c r="L39" i="1"/>
  <c r="K82" i="1"/>
  <c r="K30" i="1"/>
  <c r="K42" i="1" s="1"/>
  <c r="K81" i="1"/>
  <c r="M29" i="3"/>
  <c r="M14" i="3" s="1"/>
  <c r="L79" i="1"/>
  <c r="L77" i="1"/>
  <c r="M68" i="1"/>
  <c r="M78" i="1"/>
  <c r="L40" i="1" l="1"/>
  <c r="M31" i="3"/>
  <c r="M15" i="3"/>
  <c r="M17" i="3" s="1"/>
  <c r="M53" i="1" s="1"/>
  <c r="M56" i="1"/>
  <c r="M13" i="1"/>
  <c r="M48" i="3"/>
  <c r="L83" i="1"/>
  <c r="L88" i="1"/>
  <c r="L89" i="1"/>
  <c r="L70" i="1"/>
  <c r="L72" i="1" s="1"/>
  <c r="N30" i="3"/>
  <c r="N47" i="3" s="1"/>
  <c r="N66" i="1" s="1"/>
  <c r="N26" i="3"/>
  <c r="N28" i="3" s="1"/>
  <c r="M35" i="1"/>
  <c r="M39" i="1" l="1"/>
  <c r="M40" i="1" s="1"/>
  <c r="N68" i="1"/>
  <c r="N78" i="1"/>
  <c r="M14" i="1"/>
  <c r="M16" i="1" s="1"/>
  <c r="M80" i="1"/>
  <c r="M83" i="1"/>
  <c r="M77" i="1"/>
  <c r="M79" i="1"/>
  <c r="N29" i="3"/>
  <c r="N14" i="3" s="1"/>
  <c r="M71" i="1"/>
  <c r="L24" i="1"/>
  <c r="M57" i="1"/>
  <c r="N31" i="3" l="1"/>
  <c r="M88" i="1"/>
  <c r="M89" i="1"/>
  <c r="M70" i="1"/>
  <c r="M72" i="1" s="1"/>
  <c r="N35" i="1"/>
  <c r="O26" i="3"/>
  <c r="O28" i="3" s="1"/>
  <c r="O30" i="3"/>
  <c r="O47" i="3" s="1"/>
  <c r="N56" i="1"/>
  <c r="N13" i="1"/>
  <c r="N15" i="3"/>
  <c r="N17" i="3" s="1"/>
  <c r="N48" i="3"/>
  <c r="L30" i="1"/>
  <c r="L42" i="1" s="1"/>
  <c r="L82" i="1"/>
  <c r="L81" i="1"/>
  <c r="O66" i="1" l="1"/>
  <c r="O78" i="1" s="1"/>
  <c r="D66" i="6"/>
  <c r="D78" i="6" s="1"/>
  <c r="C186" i="5" s="1"/>
  <c r="N77" i="1"/>
  <c r="N79" i="1"/>
  <c r="N71" i="1"/>
  <c r="M24" i="1"/>
  <c r="O68" i="1"/>
  <c r="O29" i="3"/>
  <c r="O14" i="3" s="1"/>
  <c r="N14" i="1"/>
  <c r="N16" i="1" s="1"/>
  <c r="N80" i="1"/>
  <c r="N53" i="1"/>
  <c r="N57" i="1" s="1"/>
  <c r="N39" i="1"/>
  <c r="C6" i="5" l="1"/>
  <c r="D68" i="6"/>
  <c r="O31" i="3"/>
  <c r="P30" i="3" s="1"/>
  <c r="M81" i="1"/>
  <c r="M82" i="1"/>
  <c r="M30" i="1"/>
  <c r="M42" i="1" s="1"/>
  <c r="N70" i="1"/>
  <c r="N72" i="1" s="1"/>
  <c r="N88" i="1"/>
  <c r="N89" i="1"/>
  <c r="N83" i="1"/>
  <c r="O56" i="1"/>
  <c r="O48" i="3"/>
  <c r="O13" i="1"/>
  <c r="D13" i="6" s="1"/>
  <c r="D80" i="6" s="1"/>
  <c r="O15" i="3"/>
  <c r="O17" i="3" s="1"/>
  <c r="O53" i="1" s="1"/>
  <c r="N40" i="1"/>
  <c r="C27" i="5" l="1"/>
  <c r="D56" i="6"/>
  <c r="C111" i="5" s="1"/>
  <c r="D14" i="6"/>
  <c r="D16" i="6" s="1"/>
  <c r="O35" i="1"/>
  <c r="D35" i="6" s="1"/>
  <c r="C109" i="5" s="1"/>
  <c r="P26" i="3"/>
  <c r="O57" i="1"/>
  <c r="O88" i="1" s="1"/>
  <c r="N24" i="1"/>
  <c r="O71" i="1"/>
  <c r="O14" i="1"/>
  <c r="O16" i="1" s="1"/>
  <c r="O80" i="1"/>
  <c r="O39" i="1"/>
  <c r="P29" i="3" l="1"/>
  <c r="P14" i="3" s="1"/>
  <c r="P48" i="3" s="1"/>
  <c r="P28" i="3"/>
  <c r="D53" i="6"/>
  <c r="D57" i="6" s="1"/>
  <c r="D70" i="6" s="1"/>
  <c r="D72" i="6" s="1"/>
  <c r="E71" i="6" s="1"/>
  <c r="C146" i="5"/>
  <c r="D77" i="6"/>
  <c r="D79" i="6"/>
  <c r="C26" i="5" s="1"/>
  <c r="O77" i="1"/>
  <c r="O83" i="1"/>
  <c r="D39" i="6"/>
  <c r="O79" i="1"/>
  <c r="O89" i="1"/>
  <c r="O70" i="1"/>
  <c r="O72" i="1" s="1"/>
  <c r="P71" i="1" s="1"/>
  <c r="P56" i="1"/>
  <c r="P13" i="1"/>
  <c r="P15" i="3"/>
  <c r="P17" i="3" s="1"/>
  <c r="P53" i="1" s="1"/>
  <c r="O40" i="1"/>
  <c r="P31" i="3"/>
  <c r="N81" i="1"/>
  <c r="N82" i="1"/>
  <c r="N30" i="1"/>
  <c r="N42" i="1" s="1"/>
  <c r="C5" i="5" l="1"/>
  <c r="C185" i="5"/>
  <c r="D40" i="6"/>
  <c r="C127" i="5"/>
  <c r="D83" i="6"/>
  <c r="O24" i="1"/>
  <c r="D24" i="6" s="1"/>
  <c r="C126" i="5" s="1"/>
  <c r="P57" i="1"/>
  <c r="P88" i="1" s="1"/>
  <c r="P39" i="1"/>
  <c r="P80" i="1"/>
  <c r="P14" i="1"/>
  <c r="P16" i="1" s="1"/>
  <c r="Q30" i="3"/>
  <c r="P35" i="1"/>
  <c r="Q26" i="3"/>
  <c r="Q28" i="3" s="1"/>
  <c r="O81" i="1" l="1"/>
  <c r="C49" i="5"/>
  <c r="C187" i="5"/>
  <c r="D81" i="6"/>
  <c r="D82" i="6"/>
  <c r="O30" i="1"/>
  <c r="O42" i="1" s="1"/>
  <c r="D30" i="6"/>
  <c r="D42" i="6" s="1"/>
  <c r="O82" i="1"/>
  <c r="Q29" i="3"/>
  <c r="Q31" i="3" l="1"/>
  <c r="R26" i="3"/>
  <c r="R28" i="3" s="1"/>
  <c r="R30" i="3"/>
  <c r="Q35" i="1"/>
  <c r="R29" i="3" l="1"/>
  <c r="R31" i="3" l="1"/>
  <c r="S26" i="3" s="1"/>
  <c r="S28" i="3" s="1"/>
  <c r="S30" i="3"/>
  <c r="R35" i="1"/>
  <c r="S29" i="3" l="1"/>
  <c r="S31" i="3" l="1"/>
  <c r="T26" i="3" l="1"/>
  <c r="T28" i="3" s="1"/>
  <c r="T30" i="3"/>
  <c r="S35" i="1"/>
  <c r="T29" i="3" l="1"/>
  <c r="T31" i="3" l="1"/>
  <c r="U30" i="3" s="1"/>
  <c r="T35" i="1" l="1"/>
  <c r="U26" i="3"/>
  <c r="U28" i="3" s="1"/>
  <c r="U29" i="3"/>
  <c r="U31" i="3" l="1"/>
  <c r="U35" i="1" l="1"/>
  <c r="V30" i="3"/>
  <c r="V26" i="3"/>
  <c r="V28" i="3" s="1"/>
  <c r="V29" i="3" l="1"/>
  <c r="V31" i="3" l="1"/>
  <c r="V35" i="1" l="1"/>
  <c r="W26" i="3"/>
  <c r="W28" i="3" s="1"/>
  <c r="W30" i="3"/>
  <c r="W29" i="3" l="1"/>
  <c r="W31" i="3" l="1"/>
  <c r="X26" i="3" l="1"/>
  <c r="X28" i="3" s="1"/>
  <c r="X30" i="3"/>
  <c r="W35" i="1"/>
  <c r="X29" i="3" l="1"/>
  <c r="X31" i="3" l="1"/>
  <c r="Y26" i="3" l="1"/>
  <c r="Y28" i="3" s="1"/>
  <c r="X35" i="1"/>
  <c r="Y30" i="3"/>
  <c r="Y29" i="3" l="1"/>
  <c r="Y31" i="3" l="1"/>
  <c r="Z30" i="3" l="1"/>
  <c r="Y35" i="1"/>
  <c r="Z26" i="3"/>
  <c r="Z28" i="3" s="1"/>
  <c r="Z29" i="3" l="1"/>
  <c r="Z31" i="3" l="1"/>
  <c r="AA30" i="3" s="1"/>
  <c r="Z35" i="1"/>
  <c r="AA26" i="3"/>
  <c r="AA28" i="3" s="1"/>
  <c r="AA29" i="3" l="1"/>
  <c r="AA31" i="3" l="1"/>
  <c r="AB30" i="3" l="1"/>
  <c r="AB26" i="3"/>
  <c r="AB28" i="3" s="1"/>
  <c r="AA35" i="1"/>
  <c r="E35" i="6" s="1"/>
  <c r="D109" i="5" s="1"/>
  <c r="AB29" i="3" l="1"/>
  <c r="AB31" i="3" l="1"/>
  <c r="AC30" i="3" s="1"/>
  <c r="AC26" i="3" l="1"/>
  <c r="AB35" i="1"/>
  <c r="AC29" i="3" l="1"/>
  <c r="AC28" i="3"/>
  <c r="AC31" i="3"/>
  <c r="AC35" i="1" s="1"/>
  <c r="AD26" i="3" l="1"/>
  <c r="AD28" i="3" s="1"/>
  <c r="AD30" i="3"/>
  <c r="AD29" i="3"/>
  <c r="AD31" i="3" l="1"/>
  <c r="AE26" i="3" l="1"/>
  <c r="AE28" i="3" s="1"/>
  <c r="AE30" i="3"/>
  <c r="AD35" i="1"/>
  <c r="AE29" i="3" l="1"/>
  <c r="AE31" i="3" l="1"/>
  <c r="AE35" i="1" s="1"/>
  <c r="AF26" i="3" l="1"/>
  <c r="AF28" i="3" s="1"/>
  <c r="AF30" i="3"/>
  <c r="AF29" i="3"/>
  <c r="AF31" i="3" l="1"/>
  <c r="AG30" i="3" l="1"/>
  <c r="AF35" i="1"/>
  <c r="AG26" i="3"/>
  <c r="AG28" i="3" s="1"/>
  <c r="AG29" i="3" l="1"/>
  <c r="AG31" i="3" l="1"/>
  <c r="AH26" i="3" s="1"/>
  <c r="AH28" i="3" s="1"/>
  <c r="AG35" i="1"/>
  <c r="AH30" i="3" l="1"/>
  <c r="AH29" i="3"/>
  <c r="AH31" i="3" l="1"/>
  <c r="AI26" i="3" s="1"/>
  <c r="AI28" i="3" s="1"/>
  <c r="AH35" i="1"/>
  <c r="AI30" i="3" l="1"/>
  <c r="AI29" i="3"/>
  <c r="AI31" i="3" l="1"/>
  <c r="AI35" i="1" s="1"/>
  <c r="AJ26" i="3"/>
  <c r="AJ28" i="3" s="1"/>
  <c r="AJ30" i="3" l="1"/>
  <c r="AJ29" i="3"/>
  <c r="AJ31" i="3" l="1"/>
  <c r="AK30" i="3" s="1"/>
  <c r="AJ35" i="1" l="1"/>
  <c r="AK26" i="3"/>
  <c r="AK29" i="3" l="1"/>
  <c r="AK28" i="3"/>
  <c r="AK31" i="3"/>
  <c r="AK35" i="1" s="1"/>
  <c r="AL30" i="3" l="1"/>
  <c r="AL26" i="3"/>
  <c r="AL28" i="3" s="1"/>
  <c r="AL29" i="3"/>
  <c r="AL31" i="3" l="1"/>
  <c r="AM26" i="3" s="1"/>
  <c r="AM28" i="3" s="1"/>
  <c r="AL35" i="1" l="1"/>
  <c r="AM30" i="3"/>
  <c r="AM29" i="3"/>
  <c r="AM31" i="3" l="1"/>
  <c r="AN26" i="3" s="1"/>
  <c r="C57" i="2" s="1"/>
  <c r="C58" i="2" s="1"/>
  <c r="AN30" i="3" l="1"/>
  <c r="AM35" i="1"/>
  <c r="F35" i="6" s="1"/>
  <c r="E109" i="5" s="1"/>
  <c r="AN29" i="3"/>
  <c r="AN31" i="3" l="1"/>
  <c r="AN35" i="1" s="1"/>
  <c r="AO26" i="3" l="1"/>
  <c r="AO29" i="3" s="1"/>
  <c r="AO30" i="3"/>
  <c r="AO31" i="3" l="1"/>
  <c r="AP26" i="3" s="1"/>
  <c r="AO35" i="1" l="1"/>
  <c r="AP30" i="3"/>
  <c r="AP29" i="3"/>
  <c r="AP31" i="3" l="1"/>
  <c r="AP35" i="1" s="1"/>
  <c r="AQ30" i="3" l="1"/>
  <c r="AQ26" i="3"/>
  <c r="AQ29" i="3"/>
  <c r="AQ31" i="3" l="1"/>
  <c r="AQ35" i="1" l="1"/>
  <c r="AR26" i="3"/>
  <c r="AR30" i="3"/>
  <c r="AR29" i="3" l="1"/>
  <c r="AR31" i="3" l="1"/>
  <c r="AS26" i="3" l="1"/>
  <c r="AS30" i="3"/>
  <c r="AR35" i="1"/>
  <c r="AS29" i="3" l="1"/>
  <c r="AS31" i="3" l="1"/>
  <c r="AT26" i="3" s="1"/>
  <c r="AS35" i="1" l="1"/>
  <c r="AT30" i="3"/>
  <c r="AT29" i="3"/>
  <c r="AT31" i="3" l="1"/>
  <c r="AU26" i="3" s="1"/>
  <c r="AT35" i="1" l="1"/>
  <c r="AU30" i="3"/>
  <c r="AU29" i="3"/>
  <c r="AU31" i="3" l="1"/>
  <c r="AU35" i="1" l="1"/>
  <c r="AV30" i="3"/>
  <c r="AV26" i="3"/>
  <c r="AV29" i="3" l="1"/>
  <c r="AV31" i="3" l="1"/>
  <c r="AW30" i="3" s="1"/>
  <c r="AV35" i="1" l="1"/>
  <c r="AW26" i="3"/>
  <c r="AW29" i="3" s="1"/>
  <c r="AW31" i="3" l="1"/>
  <c r="AW35" i="1" l="1"/>
  <c r="AX30" i="3"/>
  <c r="AX26" i="3"/>
  <c r="AX29" i="3" l="1"/>
  <c r="AX31" i="3" l="1"/>
  <c r="AY30" i="3" l="1"/>
  <c r="AY26" i="3"/>
  <c r="AX35" i="1"/>
  <c r="AY29" i="3" l="1"/>
  <c r="AY31" i="3" l="1"/>
  <c r="AZ30" i="3" l="1"/>
  <c r="AZ26" i="3"/>
  <c r="AY35" i="1"/>
  <c r="G35" i="6" s="1"/>
  <c r="F109" i="5" s="1"/>
  <c r="AZ29" i="3" l="1"/>
  <c r="AZ31" i="3" l="1"/>
  <c r="BA30" i="3" l="1"/>
  <c r="BA26" i="3"/>
  <c r="AZ35" i="1"/>
  <c r="BA29" i="3" l="1"/>
  <c r="BA31" i="3" l="1"/>
  <c r="BA35" i="1" s="1"/>
  <c r="BB30" i="3" l="1"/>
  <c r="BB26" i="3"/>
  <c r="BB29" i="3"/>
  <c r="BB31" i="3" l="1"/>
  <c r="BC26" i="3" s="1"/>
  <c r="BC30" i="3" l="1"/>
  <c r="BB35" i="1"/>
  <c r="BC29" i="3"/>
  <c r="BC31" i="3" l="1"/>
  <c r="BD30" i="3" s="1"/>
  <c r="BC35" i="1" l="1"/>
  <c r="BD26" i="3"/>
  <c r="BD29" i="3" s="1"/>
  <c r="BD31" i="3" l="1"/>
  <c r="BE26" i="3" l="1"/>
  <c r="BE30" i="3"/>
  <c r="BD35" i="1"/>
  <c r="BE29" i="3" l="1"/>
  <c r="BE31" i="3" l="1"/>
  <c r="BE35" i="1" l="1"/>
  <c r="BF26" i="3"/>
  <c r="BF30" i="3"/>
  <c r="BF29" i="3" l="1"/>
  <c r="BF31" i="3" l="1"/>
  <c r="BG26" i="3" l="1"/>
  <c r="BF35" i="1"/>
  <c r="BG30" i="3"/>
  <c r="BG29" i="3" l="1"/>
  <c r="BG31" i="3" l="1"/>
  <c r="BH26" i="3"/>
  <c r="BG35" i="1"/>
  <c r="BH30" i="3"/>
  <c r="BH29" i="3" l="1"/>
  <c r="BH31" i="3" l="1"/>
  <c r="BH35" i="1"/>
  <c r="BI30" i="3"/>
  <c r="BI26" i="3"/>
  <c r="BI29" i="3" l="1"/>
  <c r="BI31" i="3" l="1"/>
  <c r="BJ26" i="3" l="1"/>
  <c r="BI35" i="1"/>
  <c r="BJ30" i="3"/>
  <c r="BJ29" i="3" l="1"/>
  <c r="BJ31" i="3" l="1"/>
  <c r="BK30" i="3" s="1"/>
  <c r="BJ35" i="1" l="1"/>
  <c r="BK26" i="3"/>
  <c r="BK29" i="3"/>
  <c r="BK31" i="3" l="1"/>
  <c r="BL30" i="3" l="1"/>
  <c r="BL26" i="3"/>
  <c r="BL29" i="3" s="1"/>
  <c r="BK35" i="1"/>
  <c r="H35" i="6" s="1"/>
  <c r="G109" i="5" s="1"/>
  <c r="BL31" i="3" l="1"/>
  <c r="BM30" i="3" s="1"/>
  <c r="BL35" i="1" l="1"/>
  <c r="BM26" i="3"/>
  <c r="BM29" i="3" s="1"/>
  <c r="BM31" i="3" l="1"/>
  <c r="BM35" i="1" l="1"/>
  <c r="BN26" i="3"/>
  <c r="BN30" i="3"/>
  <c r="BN29" i="3" l="1"/>
  <c r="BN31" i="3" l="1"/>
  <c r="BO26" i="3" s="1"/>
  <c r="BN35" i="1"/>
  <c r="BO30" i="3" l="1"/>
  <c r="BO29" i="3"/>
  <c r="BO31" i="3" l="1"/>
  <c r="BP30" i="3" s="1"/>
  <c r="BP26" i="3" l="1"/>
  <c r="BO35" i="1"/>
  <c r="BP29" i="3"/>
  <c r="BP31" i="3" l="1"/>
  <c r="BQ26" i="3" s="1"/>
  <c r="BQ30" i="3"/>
  <c r="BP35" i="1"/>
  <c r="BQ29" i="3" l="1"/>
  <c r="BQ31" i="3"/>
  <c r="BR26" i="3" l="1"/>
  <c r="BR30" i="3"/>
  <c r="BQ35" i="1"/>
  <c r="BR29" i="3" l="1"/>
  <c r="BR31" i="3" l="1"/>
  <c r="BS30" i="3"/>
  <c r="BS26" i="3"/>
  <c r="BR35" i="1"/>
  <c r="BS29" i="3" l="1"/>
  <c r="BS31" i="3" l="1"/>
  <c r="BT26" i="3" s="1"/>
  <c r="BS35" i="1" l="1"/>
  <c r="BT30" i="3"/>
  <c r="BT29" i="3"/>
  <c r="BT31" i="3" l="1"/>
  <c r="BU30" i="3"/>
  <c r="BU26" i="3"/>
  <c r="BT35" i="1"/>
  <c r="BU29" i="3" l="1"/>
  <c r="BU31" i="3" l="1"/>
  <c r="BV30" i="3" s="1"/>
  <c r="BU35" i="1"/>
  <c r="BV26" i="3" l="1"/>
  <c r="BV29" i="3"/>
  <c r="BV31" i="3" l="1"/>
  <c r="BW30" i="3"/>
  <c r="BV35" i="1"/>
  <c r="BW26" i="3"/>
  <c r="BW29" i="3" l="1"/>
  <c r="BW31" i="3" l="1"/>
  <c r="BX30" i="3" s="1"/>
  <c r="BW35" i="1"/>
  <c r="BX26" i="3" l="1"/>
  <c r="BX29" i="3"/>
  <c r="I35" i="6"/>
  <c r="H109" i="5" s="1"/>
  <c r="BX31" i="3" l="1"/>
  <c r="BX35" i="1" l="1"/>
  <c r="BY30" i="3"/>
  <c r="BY26" i="3"/>
  <c r="BY29" i="3" l="1"/>
  <c r="BY31" i="3" l="1"/>
  <c r="BZ30" i="3" s="1"/>
  <c r="BZ26" i="3" l="1"/>
  <c r="BY35" i="1"/>
  <c r="BZ29" i="3"/>
  <c r="BZ31" i="3" l="1"/>
  <c r="CA30" i="3" s="1"/>
  <c r="BZ35" i="1" l="1"/>
  <c r="CA26" i="3"/>
  <c r="CA29" i="3"/>
  <c r="CA31" i="3" l="1"/>
  <c r="CB30" i="3" s="1"/>
  <c r="CA35" i="1" l="1"/>
  <c r="CB26" i="3"/>
  <c r="CB29" i="3"/>
  <c r="CB31" i="3" l="1"/>
  <c r="CC26" i="3" l="1"/>
  <c r="CC30" i="3"/>
  <c r="CB35" i="1"/>
  <c r="CC29" i="3" l="1"/>
  <c r="CC31" i="3" l="1"/>
  <c r="CC35" i="1" l="1"/>
  <c r="CD30" i="3"/>
  <c r="CD26" i="3"/>
  <c r="CD31" i="3" l="1"/>
  <c r="CD29" i="3"/>
  <c r="CE30" i="3" l="1"/>
  <c r="CD35" i="1"/>
  <c r="CE26" i="3"/>
  <c r="CE29" i="3" l="1"/>
  <c r="CE31" i="3" l="1"/>
  <c r="CF26" i="3"/>
  <c r="CE35" i="1"/>
  <c r="CF30" i="3"/>
  <c r="CF29" i="3" l="1"/>
  <c r="CF31" i="3" l="1"/>
  <c r="CG30" i="3" l="1"/>
  <c r="CG26" i="3"/>
  <c r="CF35" i="1"/>
  <c r="CG29" i="3" l="1"/>
  <c r="CG31" i="3" l="1"/>
  <c r="CH30" i="3" l="1"/>
  <c r="CH26" i="3"/>
  <c r="CG35" i="1"/>
  <c r="CH29" i="3" l="1"/>
  <c r="CH31" i="3" l="1"/>
  <c r="CI26" i="3" l="1"/>
  <c r="CI30" i="3"/>
  <c r="CH35" i="1"/>
  <c r="CI29" i="3" l="1"/>
  <c r="CI31" i="3" l="1"/>
  <c r="CJ26" i="3" s="1"/>
  <c r="CI35" i="1" l="1"/>
  <c r="CJ30" i="3"/>
  <c r="J35" i="6"/>
  <c r="I109" i="5" s="1"/>
  <c r="CJ29" i="3"/>
  <c r="CJ31" i="3" l="1"/>
  <c r="CJ35" i="1" s="1"/>
  <c r="CK26" i="3"/>
  <c r="CK30" i="3" l="1"/>
  <c r="CK29" i="3"/>
  <c r="CK31" i="3" l="1"/>
  <c r="CL26" i="3" s="1"/>
  <c r="CL30" i="3" l="1"/>
  <c r="CK35" i="1"/>
  <c r="CL29" i="3"/>
  <c r="CL31" i="3" l="1"/>
  <c r="CM26" i="3" l="1"/>
  <c r="CM30" i="3"/>
  <c r="CL35" i="1"/>
  <c r="CM29" i="3" l="1"/>
  <c r="CM31" i="3" l="1"/>
  <c r="CN30" i="3" s="1"/>
  <c r="CN26" i="3"/>
  <c r="CM35" i="1"/>
  <c r="CN29" i="3" l="1"/>
  <c r="CN31" i="3" l="1"/>
  <c r="CO26" i="3"/>
  <c r="CN35" i="1"/>
  <c r="CO30" i="3"/>
  <c r="CO29" i="3" l="1"/>
  <c r="CO31" i="3" l="1"/>
  <c r="CO35" i="1"/>
  <c r="CP30" i="3"/>
  <c r="CP26" i="3"/>
  <c r="CP29" i="3" l="1"/>
  <c r="CP31" i="3" l="1"/>
  <c r="CQ26" i="3"/>
  <c r="CQ30" i="3"/>
  <c r="CP35" i="1"/>
  <c r="CQ29" i="3" l="1"/>
  <c r="CQ31" i="3" l="1"/>
  <c r="CR26" i="3" l="1"/>
  <c r="CR30" i="3"/>
  <c r="CQ35" i="1"/>
  <c r="CR29" i="3" l="1"/>
  <c r="CR31" i="3"/>
  <c r="CS26" i="3" l="1"/>
  <c r="CS30" i="3"/>
  <c r="CR35" i="1"/>
  <c r="CS29" i="3" l="1"/>
  <c r="CS31" i="3" l="1"/>
  <c r="CS35" i="1" l="1"/>
  <c r="CT30" i="3"/>
  <c r="CT26" i="3"/>
  <c r="CT29" i="3" l="1"/>
  <c r="CT31" i="3" l="1"/>
  <c r="CT35" i="1" l="1"/>
  <c r="CU30" i="3"/>
  <c r="CU26" i="3"/>
  <c r="CU29" i="3" l="1"/>
  <c r="CU31" i="3" l="1"/>
  <c r="CU35" i="1" s="1"/>
  <c r="CV26" i="3"/>
  <c r="CV30" i="3"/>
  <c r="CV29" i="3" l="1"/>
  <c r="CV14" i="3" s="1"/>
  <c r="K35" i="6"/>
  <c r="J109" i="5" s="1"/>
  <c r="CV31" i="3" l="1"/>
  <c r="CV35" i="1" s="1"/>
  <c r="CV48" i="3"/>
  <c r="CV56" i="1"/>
  <c r="CV15" i="3"/>
  <c r="CV17" i="3" s="1"/>
  <c r="CV53" i="1" s="1"/>
  <c r="CV13" i="1"/>
  <c r="CW26" i="3" l="1"/>
  <c r="CW29" i="3" s="1"/>
  <c r="CW14" i="3" s="1"/>
  <c r="CW30" i="3"/>
  <c r="CV57" i="1"/>
  <c r="CV80" i="1"/>
  <c r="CV14" i="1"/>
  <c r="CV16" i="1" s="1"/>
  <c r="CV88" i="1" l="1"/>
  <c r="CW31" i="3"/>
  <c r="CX30" i="3" s="1"/>
  <c r="CW48" i="3"/>
  <c r="CW15" i="3"/>
  <c r="CW17" i="3" s="1"/>
  <c r="CW53" i="1" s="1"/>
  <c r="CW13" i="1"/>
  <c r="CW56" i="1"/>
  <c r="CX26" i="3" l="1"/>
  <c r="CW35" i="1"/>
  <c r="CW80" i="1"/>
  <c r="CW14" i="1"/>
  <c r="CW16" i="1" s="1"/>
  <c r="CW57" i="1"/>
  <c r="CX29" i="3"/>
  <c r="CX14" i="3" s="1"/>
  <c r="CX31" i="3" l="1"/>
  <c r="CY26" i="3" s="1"/>
  <c r="CY30" i="3"/>
  <c r="CX35" i="1"/>
  <c r="CX13" i="1"/>
  <c r="CX15" i="3"/>
  <c r="CX17" i="3" s="1"/>
  <c r="CX56" i="1"/>
  <c r="CX48" i="3"/>
  <c r="CW88" i="1"/>
  <c r="CX53" i="1" l="1"/>
  <c r="CX57" i="1" s="1"/>
  <c r="CX14" i="1"/>
  <c r="CX16" i="1" s="1"/>
  <c r="CX80" i="1"/>
  <c r="CY29" i="3"/>
  <c r="CY14" i="3" s="1"/>
  <c r="CY31" i="3"/>
  <c r="CX88" i="1" l="1"/>
  <c r="CZ26" i="3"/>
  <c r="CY35" i="1"/>
  <c r="CZ30" i="3"/>
  <c r="CY56" i="1"/>
  <c r="CY48" i="3"/>
  <c r="CY13" i="1"/>
  <c r="CY15" i="3"/>
  <c r="CY17" i="3" s="1"/>
  <c r="CY53" i="1" s="1"/>
  <c r="CY80" i="1" l="1"/>
  <c r="CY14" i="1"/>
  <c r="CY16" i="1" s="1"/>
  <c r="CZ29" i="3"/>
  <c r="CZ14" i="3" s="1"/>
  <c r="CY57" i="1"/>
  <c r="CZ31" i="3" l="1"/>
  <c r="CY88" i="1"/>
  <c r="DA26" i="3"/>
  <c r="DA30" i="3"/>
  <c r="CZ35" i="1"/>
  <c r="CZ56" i="1"/>
  <c r="CZ15" i="3"/>
  <c r="CZ17" i="3" s="1"/>
  <c r="CZ48" i="3"/>
  <c r="CZ13" i="1"/>
  <c r="CZ53" i="1" l="1"/>
  <c r="CZ57" i="1" s="1"/>
  <c r="DA29" i="3"/>
  <c r="DA14" i="3" s="1"/>
  <c r="CZ14" i="1"/>
  <c r="CZ16" i="1" s="1"/>
  <c r="CZ80" i="1"/>
  <c r="DA31" i="3" l="1"/>
  <c r="DA35" i="1" s="1"/>
  <c r="DB26" i="3"/>
  <c r="DB30" i="3"/>
  <c r="DA56" i="1"/>
  <c r="DA13" i="1"/>
  <c r="DA15" i="3"/>
  <c r="DA17" i="3" s="1"/>
  <c r="DA53" i="1" s="1"/>
  <c r="DA48" i="3"/>
  <c r="CZ88" i="1"/>
  <c r="DA57" i="1" l="1"/>
  <c r="DA88" i="1" s="1"/>
  <c r="DB29" i="3"/>
  <c r="DB14" i="3" s="1"/>
  <c r="DA14" i="1"/>
  <c r="DA16" i="1" s="1"/>
  <c r="DA80" i="1"/>
  <c r="DB31" i="3" l="1"/>
  <c r="DC26" i="3" s="1"/>
  <c r="DB35" i="1"/>
  <c r="DB13" i="1"/>
  <c r="DB15" i="3"/>
  <c r="DB17" i="3" s="1"/>
  <c r="DB53" i="1" s="1"/>
  <c r="DB56" i="1"/>
  <c r="DB48" i="3"/>
  <c r="DB57" i="1" l="1"/>
  <c r="DC30" i="3"/>
  <c r="DB88" i="1"/>
  <c r="DB14" i="1"/>
  <c r="DB16" i="1" s="1"/>
  <c r="DB80" i="1"/>
  <c r="DC29" i="3"/>
  <c r="DC14" i="3" s="1"/>
  <c r="DC31" i="3" l="1"/>
  <c r="DC56" i="1"/>
  <c r="DC15" i="3"/>
  <c r="DC17" i="3" s="1"/>
  <c r="DC53" i="1" s="1"/>
  <c r="DC48" i="3"/>
  <c r="DC13" i="1"/>
  <c r="DC14" i="1" l="1"/>
  <c r="DC16" i="1" s="1"/>
  <c r="DC80" i="1"/>
  <c r="DD26" i="3"/>
  <c r="DC35" i="1"/>
  <c r="DD30" i="3"/>
  <c r="DC57" i="1"/>
  <c r="DC88" i="1" l="1"/>
  <c r="DD29" i="3"/>
  <c r="DD14" i="3" s="1"/>
  <c r="DD31" i="3" l="1"/>
  <c r="DE26" i="3"/>
  <c r="DD35" i="1"/>
  <c r="DE30" i="3"/>
  <c r="DD48" i="3"/>
  <c r="DD13" i="1"/>
  <c r="DD56" i="1"/>
  <c r="DD15" i="3"/>
  <c r="DD17" i="3" s="1"/>
  <c r="DD14" i="1" l="1"/>
  <c r="DD16" i="1" s="1"/>
  <c r="DD80" i="1"/>
  <c r="DD53" i="1"/>
  <c r="DD57" i="1" s="1"/>
  <c r="DE29" i="3"/>
  <c r="DE14" i="3" s="1"/>
  <c r="DE31" i="3" l="1"/>
  <c r="DD88" i="1"/>
  <c r="DE15" i="3"/>
  <c r="DE17" i="3" s="1"/>
  <c r="DE53" i="1" s="1"/>
  <c r="DE57" i="1" s="1"/>
  <c r="DE56" i="1"/>
  <c r="DE48" i="3"/>
  <c r="DE13" i="1"/>
  <c r="DE88" i="1" l="1"/>
  <c r="DE14" i="1"/>
  <c r="DE16" i="1" s="1"/>
  <c r="DE80" i="1"/>
  <c r="DE35" i="1"/>
  <c r="DF26" i="3"/>
  <c r="DF30" i="3"/>
  <c r="DF29" i="3" l="1"/>
  <c r="DF14" i="3" s="1"/>
  <c r="DF31" i="3" l="1"/>
  <c r="DG26" i="3"/>
  <c r="DF35" i="1"/>
  <c r="DG30" i="3"/>
  <c r="DF13" i="1"/>
  <c r="DF48" i="3"/>
  <c r="DF56" i="1"/>
  <c r="DF15" i="3"/>
  <c r="DF17" i="3" s="1"/>
  <c r="DF14" i="1" l="1"/>
  <c r="DF16" i="1" s="1"/>
  <c r="DF80" i="1"/>
  <c r="DF53" i="1"/>
  <c r="DF57" i="1" s="1"/>
  <c r="DG29" i="3"/>
  <c r="DG14" i="3" s="1"/>
  <c r="DG56" i="1" l="1"/>
  <c r="DG15" i="3"/>
  <c r="DG17" i="3" s="1"/>
  <c r="DG53" i="1" s="1"/>
  <c r="DG57" i="1" s="1"/>
  <c r="DG48" i="3"/>
  <c r="DG13" i="1"/>
  <c r="DG31" i="3"/>
  <c r="DF88" i="1"/>
  <c r="L13" i="6" l="1"/>
  <c r="DG14" i="1"/>
  <c r="DG16" i="1" s="1"/>
  <c r="DG80" i="1"/>
  <c r="DG88" i="1"/>
  <c r="DG35" i="1"/>
  <c r="DH26" i="3"/>
  <c r="DH30" i="3"/>
  <c r="L80" i="6" l="1"/>
  <c r="K27" i="5" s="1"/>
  <c r="L14" i="6"/>
  <c r="L16" i="6" s="1"/>
  <c r="L56" i="6"/>
  <c r="K111" i="5" s="1"/>
  <c r="DH29" i="3"/>
  <c r="DH14" i="3" s="1"/>
  <c r="L35" i="6"/>
  <c r="K109" i="5" s="1"/>
  <c r="L53" i="6" l="1"/>
  <c r="K146" i="5"/>
  <c r="DH13" i="1"/>
  <c r="DH48" i="3"/>
  <c r="DH15" i="3"/>
  <c r="DH17" i="3" s="1"/>
  <c r="DH56" i="1"/>
  <c r="L57" i="6"/>
  <c r="DH31" i="3"/>
  <c r="DI26" i="3" l="1"/>
  <c r="DH35" i="1"/>
  <c r="DI30" i="3"/>
  <c r="DH53" i="1"/>
  <c r="DH57" i="1" s="1"/>
  <c r="DH14" i="1"/>
  <c r="DH16" i="1" s="1"/>
  <c r="DH80" i="1"/>
  <c r="DH88" i="1" l="1"/>
  <c r="DI29" i="3"/>
  <c r="DI14" i="3" s="1"/>
  <c r="DI31" i="3" l="1"/>
  <c r="DI13" i="1"/>
  <c r="DI48" i="3"/>
  <c r="DI56" i="1"/>
  <c r="DI15" i="3"/>
  <c r="DI17" i="3" s="1"/>
  <c r="DI53" i="1" l="1"/>
  <c r="DI57" i="1" s="1"/>
  <c r="DI14" i="1"/>
  <c r="DI16" i="1" s="1"/>
  <c r="DI80" i="1"/>
  <c r="DJ26" i="3"/>
  <c r="DI35" i="1"/>
  <c r="DJ30" i="3"/>
  <c r="DI88" i="1" l="1"/>
  <c r="DJ29" i="3"/>
  <c r="DJ14" i="3" s="1"/>
  <c r="DJ31" i="3" l="1"/>
  <c r="DJ35" i="1" s="1"/>
  <c r="DK30" i="3"/>
  <c r="DJ15" i="3"/>
  <c r="DJ17" i="3" s="1"/>
  <c r="DJ56" i="1"/>
  <c r="DJ13" i="1"/>
  <c r="DJ48" i="3"/>
  <c r="DK26" i="3" l="1"/>
  <c r="DJ80" i="1"/>
  <c r="DJ14" i="1"/>
  <c r="DJ16" i="1" s="1"/>
  <c r="DJ53" i="1"/>
  <c r="DJ57" i="1" s="1"/>
  <c r="DK29" i="3"/>
  <c r="DK14" i="3" s="1"/>
  <c r="DK13" i="1" l="1"/>
  <c r="DK56" i="1"/>
  <c r="DK48" i="3"/>
  <c r="DK15" i="3"/>
  <c r="DK17" i="3" s="1"/>
  <c r="DK53" i="1" s="1"/>
  <c r="DJ88" i="1"/>
  <c r="DK31" i="3"/>
  <c r="DK57" i="1" l="1"/>
  <c r="DK88" i="1"/>
  <c r="DK35" i="1"/>
  <c r="DL26" i="3"/>
  <c r="DL30" i="3"/>
  <c r="DK80" i="1"/>
  <c r="DK14" i="1"/>
  <c r="DK16" i="1" s="1"/>
  <c r="DL29" i="3" l="1"/>
  <c r="DL14" i="3" s="1"/>
  <c r="DL31" i="3" l="1"/>
  <c r="DL56" i="1"/>
  <c r="DL15" i="3"/>
  <c r="DL17" i="3" s="1"/>
  <c r="DL13" i="1"/>
  <c r="DL48" i="3"/>
  <c r="DM30" i="3"/>
  <c r="DM26" i="3"/>
  <c r="DL35" i="1"/>
  <c r="DL14" i="1" l="1"/>
  <c r="DL16" i="1" s="1"/>
  <c r="DL80" i="1"/>
  <c r="DL53" i="1"/>
  <c r="DL57" i="1" s="1"/>
  <c r="DM29" i="3"/>
  <c r="DM14" i="3" s="1"/>
  <c r="DM56" i="1" l="1"/>
  <c r="DM13" i="1"/>
  <c r="DM48" i="3"/>
  <c r="DM15" i="3"/>
  <c r="DM17" i="3" s="1"/>
  <c r="DM53" i="1" s="1"/>
  <c r="DM57" i="1" s="1"/>
  <c r="DM31" i="3"/>
  <c r="DL88" i="1"/>
  <c r="DM88" i="1" l="1"/>
  <c r="DM14" i="1"/>
  <c r="DM16" i="1" s="1"/>
  <c r="DM80" i="1"/>
  <c r="DM35" i="1"/>
  <c r="DN26" i="3"/>
  <c r="DN30" i="3"/>
  <c r="DN29" i="3" l="1"/>
  <c r="DN14" i="3" s="1"/>
  <c r="DN56" i="1" l="1"/>
  <c r="DN13" i="1"/>
  <c r="DN15" i="3"/>
  <c r="DN17" i="3" s="1"/>
  <c r="DN48" i="3"/>
  <c r="DN31" i="3"/>
  <c r="DN53" i="1" l="1"/>
  <c r="DN57" i="1" s="1"/>
  <c r="DN14" i="1"/>
  <c r="DN16" i="1" s="1"/>
  <c r="DN80" i="1"/>
  <c r="DN35" i="1"/>
  <c r="DO26" i="3"/>
  <c r="DO30" i="3"/>
  <c r="DO29" i="3" l="1"/>
  <c r="DO14" i="3" s="1"/>
  <c r="DO31" i="3"/>
  <c r="DN88" i="1"/>
  <c r="DP30" i="3" l="1"/>
  <c r="DO35" i="1"/>
  <c r="DP26" i="3"/>
  <c r="DO13" i="1"/>
  <c r="DO15" i="3"/>
  <c r="DO17" i="3" s="1"/>
  <c r="DO56" i="1"/>
  <c r="DO48" i="3"/>
  <c r="DO53" i="1" l="1"/>
  <c r="DO57" i="1" s="1"/>
  <c r="DO14" i="1"/>
  <c r="DO16" i="1" s="1"/>
  <c r="DO80" i="1"/>
  <c r="DP29" i="3"/>
  <c r="DP14" i="3" s="1"/>
  <c r="DP31" i="3" l="1"/>
  <c r="DP56" i="1"/>
  <c r="DP13" i="1"/>
  <c r="DP48" i="3"/>
  <c r="DP15" i="3"/>
  <c r="DP17" i="3" s="1"/>
  <c r="DP53" i="1" s="1"/>
  <c r="DP57" i="1" s="1"/>
  <c r="DP35" i="1"/>
  <c r="DQ30" i="3"/>
  <c r="DQ26" i="3"/>
  <c r="DO88" i="1"/>
  <c r="DP88" i="1" l="1"/>
  <c r="DQ29" i="3"/>
  <c r="DQ14" i="3" s="1"/>
  <c r="DP80" i="1"/>
  <c r="DP14" i="1"/>
  <c r="DP16" i="1" s="1"/>
  <c r="DQ31" i="3" l="1"/>
  <c r="DR30" i="3"/>
  <c r="DR26" i="3"/>
  <c r="DQ35" i="1"/>
  <c r="DQ13" i="1"/>
  <c r="DQ48" i="3"/>
  <c r="DQ15" i="3"/>
  <c r="DQ17" i="3" s="1"/>
  <c r="DQ56" i="1"/>
  <c r="DQ53" i="1" l="1"/>
  <c r="DQ57" i="1" s="1"/>
  <c r="DQ14" i="1"/>
  <c r="DQ16" i="1" s="1"/>
  <c r="DQ80" i="1"/>
  <c r="DR29" i="3"/>
  <c r="DR14" i="3" s="1"/>
  <c r="DR31" i="3" l="1"/>
  <c r="DS26" i="3"/>
  <c r="DR35" i="1"/>
  <c r="DS30" i="3"/>
  <c r="DR13" i="1"/>
  <c r="DR56" i="1"/>
  <c r="DR48" i="3"/>
  <c r="DR15" i="3"/>
  <c r="DR17" i="3" s="1"/>
  <c r="DR53" i="1" s="1"/>
  <c r="DQ88" i="1"/>
  <c r="DR57" i="1" l="1"/>
  <c r="DR88" i="1" s="1"/>
  <c r="DS29" i="3"/>
  <c r="DS14" i="3" s="1"/>
  <c r="DR14" i="1"/>
  <c r="DR16" i="1" s="1"/>
  <c r="DR80" i="1"/>
  <c r="DS31" i="3" l="1"/>
  <c r="DS35" i="1" s="1"/>
  <c r="M35" i="6"/>
  <c r="L109" i="5" s="1"/>
  <c r="DS13" i="1"/>
  <c r="DS56" i="1"/>
  <c r="DS48" i="3"/>
  <c r="DS15" i="3"/>
  <c r="DS17" i="3" s="1"/>
  <c r="DS53" i="1" s="1"/>
  <c r="DS57" i="1" s="1"/>
  <c r="DS88" i="1" l="1"/>
  <c r="M13" i="6"/>
  <c r="DS14" i="1"/>
  <c r="DS16" i="1" s="1"/>
  <c r="DS80" i="1"/>
  <c r="M80" i="6" l="1"/>
  <c r="L27" i="5" s="1"/>
  <c r="M14" i="6"/>
  <c r="M16" i="6" s="1"/>
  <c r="M56" i="6"/>
  <c r="L111" i="5" s="1"/>
  <c r="M53" i="6" l="1"/>
  <c r="L146" i="5"/>
  <c r="M57" i="6"/>
  <c r="M70" i="6" s="1"/>
  <c r="D57" i="2"/>
  <c r="P41" i="3"/>
  <c r="P42" i="3"/>
  <c r="Q37" i="3"/>
  <c r="Q39" i="3"/>
  <c r="Q40" i="3"/>
  <c r="Q41" i="3"/>
  <c r="Q42" i="3"/>
  <c r="R37" i="3"/>
  <c r="R39" i="3"/>
  <c r="R40" i="3"/>
  <c r="R41" i="3"/>
  <c r="R42" i="3"/>
  <c r="S37" i="3"/>
  <c r="S39" i="3"/>
  <c r="S40" i="3"/>
  <c r="S41" i="3"/>
  <c r="S42" i="3"/>
  <c r="T37" i="3"/>
  <c r="T39" i="3"/>
  <c r="T40" i="3"/>
  <c r="T41" i="3"/>
  <c r="T42" i="3"/>
  <c r="U37" i="3"/>
  <c r="U39" i="3"/>
  <c r="U40" i="3"/>
  <c r="U41" i="3"/>
  <c r="U42" i="3"/>
  <c r="V37" i="3"/>
  <c r="V39" i="3"/>
  <c r="V40" i="3"/>
  <c r="V41" i="3"/>
  <c r="V42" i="3"/>
  <c r="W37" i="3"/>
  <c r="W39" i="3"/>
  <c r="W40" i="3"/>
  <c r="W41" i="3"/>
  <c r="W42" i="3"/>
  <c r="X37" i="3"/>
  <c r="X39" i="3"/>
  <c r="X40" i="3"/>
  <c r="X41" i="3"/>
  <c r="X42" i="3"/>
  <c r="Y37" i="3"/>
  <c r="Y39" i="3"/>
  <c r="Y40" i="3"/>
  <c r="Y41" i="3"/>
  <c r="Y42" i="3"/>
  <c r="Z37" i="3"/>
  <c r="Z39" i="3"/>
  <c r="Z40" i="3"/>
  <c r="Z41" i="3"/>
  <c r="Z42" i="3"/>
  <c r="AA37" i="3"/>
  <c r="AA39" i="3"/>
  <c r="AA40" i="3"/>
  <c r="AA41" i="3"/>
  <c r="AA42" i="3"/>
  <c r="AB37" i="3"/>
  <c r="AB40" i="3"/>
  <c r="AB41" i="3"/>
  <c r="AB42" i="3"/>
  <c r="AC37" i="3"/>
  <c r="AC40" i="3"/>
  <c r="AC41" i="3"/>
  <c r="AC42" i="3"/>
  <c r="AD37" i="3"/>
  <c r="AD40" i="3"/>
  <c r="AD41" i="3"/>
  <c r="AD42" i="3"/>
  <c r="AE37" i="3"/>
  <c r="AE40" i="3"/>
  <c r="AE41" i="3"/>
  <c r="AE42" i="3"/>
  <c r="AF37" i="3"/>
  <c r="AF40" i="3"/>
  <c r="AF41" i="3"/>
  <c r="AF42" i="3"/>
  <c r="AG37" i="3"/>
  <c r="AG40" i="3"/>
  <c r="AG41" i="3"/>
  <c r="AG42" i="3"/>
  <c r="AH37" i="3"/>
  <c r="AH40" i="3"/>
  <c r="AH41" i="3"/>
  <c r="AH42" i="3"/>
  <c r="AI37" i="3"/>
  <c r="AI40" i="3"/>
  <c r="AI41" i="3"/>
  <c r="AI42" i="3"/>
  <c r="AJ37" i="3"/>
  <c r="AJ40" i="3"/>
  <c r="AJ41" i="3"/>
  <c r="AJ42" i="3"/>
  <c r="AK37" i="3"/>
  <c r="AK40" i="3"/>
  <c r="AK41" i="3"/>
  <c r="AK42" i="3"/>
  <c r="AL37" i="3"/>
  <c r="AL40" i="3"/>
  <c r="AL41" i="3"/>
  <c r="AL42" i="3"/>
  <c r="AM37" i="3"/>
  <c r="AM40" i="3"/>
  <c r="AM41" i="3"/>
  <c r="AM42" i="3"/>
  <c r="AN37" i="3"/>
  <c r="AN40" i="3"/>
  <c r="AN41" i="3"/>
  <c r="AN42" i="3"/>
  <c r="AO37" i="3"/>
  <c r="AO40" i="3"/>
  <c r="AO41" i="3"/>
  <c r="AO42" i="3"/>
  <c r="AP37" i="3"/>
  <c r="AP40" i="3"/>
  <c r="AP41" i="3"/>
  <c r="AP42" i="3"/>
  <c r="AQ37" i="3"/>
  <c r="AQ40" i="3"/>
  <c r="AQ41" i="3"/>
  <c r="AQ42" i="3"/>
  <c r="AR37" i="3"/>
  <c r="AR40" i="3"/>
  <c r="AR41" i="3"/>
  <c r="AR42" i="3"/>
  <c r="AS37" i="3"/>
  <c r="AS40" i="3"/>
  <c r="AS41" i="3"/>
  <c r="AS42" i="3"/>
  <c r="AT37" i="3"/>
  <c r="AT40" i="3"/>
  <c r="AT41" i="3"/>
  <c r="AT42" i="3"/>
  <c r="AU37" i="3"/>
  <c r="AU40" i="3"/>
  <c r="AU41" i="3"/>
  <c r="AU42" i="3"/>
  <c r="AV37" i="3"/>
  <c r="AV40" i="3"/>
  <c r="AV41" i="3"/>
  <c r="AV42" i="3"/>
  <c r="AW37" i="3"/>
  <c r="AW40" i="3"/>
  <c r="AW41" i="3"/>
  <c r="AW42" i="3"/>
  <c r="AX37" i="3"/>
  <c r="AX40" i="3"/>
  <c r="AX41" i="3"/>
  <c r="AX42" i="3"/>
  <c r="AY37" i="3"/>
  <c r="AY40" i="3"/>
  <c r="AY41" i="3"/>
  <c r="AY42" i="3"/>
  <c r="AZ37" i="3"/>
  <c r="AZ40" i="3"/>
  <c r="AZ41" i="3"/>
  <c r="AZ42" i="3"/>
  <c r="BA37" i="3"/>
  <c r="BA40" i="3"/>
  <c r="BA41" i="3"/>
  <c r="BA42" i="3"/>
  <c r="BB37" i="3"/>
  <c r="BB40" i="3"/>
  <c r="BB41" i="3"/>
  <c r="BB42" i="3"/>
  <c r="BC37" i="3"/>
  <c r="BC40" i="3"/>
  <c r="BC41" i="3"/>
  <c r="BC42" i="3"/>
  <c r="BD37" i="3"/>
  <c r="BD40" i="3"/>
  <c r="BD41" i="3"/>
  <c r="BD42" i="3"/>
  <c r="BE37" i="3"/>
  <c r="BE40" i="3"/>
  <c r="BE41" i="3"/>
  <c r="BE42" i="3"/>
  <c r="BF37" i="3"/>
  <c r="BF40" i="3"/>
  <c r="BF41" i="3"/>
  <c r="BF42" i="3"/>
  <c r="BG37" i="3"/>
  <c r="BG40" i="3"/>
  <c r="BG41" i="3"/>
  <c r="BG42" i="3"/>
  <c r="BH37" i="3"/>
  <c r="BH40" i="3"/>
  <c r="BH41" i="3"/>
  <c r="BH42" i="3"/>
  <c r="BI37" i="3"/>
  <c r="BI40" i="3"/>
  <c r="BI41" i="3"/>
  <c r="BI42" i="3"/>
  <c r="BJ37" i="3"/>
  <c r="BJ40" i="3"/>
  <c r="BJ41" i="3"/>
  <c r="BJ42" i="3"/>
  <c r="BK37" i="3"/>
  <c r="BK40" i="3"/>
  <c r="BK41" i="3"/>
  <c r="BK42" i="3"/>
  <c r="BL37" i="3"/>
  <c r="BL40" i="3"/>
  <c r="BL41" i="3"/>
  <c r="BL42" i="3"/>
  <c r="BM37" i="3"/>
  <c r="BM40" i="3"/>
  <c r="BM41" i="3"/>
  <c r="BM42" i="3"/>
  <c r="BN37" i="3"/>
  <c r="BN40" i="3"/>
  <c r="BN41" i="3"/>
  <c r="BN42" i="3"/>
  <c r="BO37" i="3"/>
  <c r="BO40" i="3"/>
  <c r="BO41" i="3"/>
  <c r="BO42" i="3"/>
  <c r="BP37" i="3"/>
  <c r="BP40" i="3"/>
  <c r="BP41" i="3"/>
  <c r="BP42" i="3"/>
  <c r="BQ37" i="3"/>
  <c r="BQ40" i="3"/>
  <c r="BQ41" i="3"/>
  <c r="BQ42" i="3"/>
  <c r="BR37" i="3"/>
  <c r="BR40" i="3"/>
  <c r="BR41" i="3"/>
  <c r="BR42" i="3"/>
  <c r="BS37" i="3"/>
  <c r="BS40" i="3"/>
  <c r="BS41" i="3"/>
  <c r="BS42" i="3"/>
  <c r="BT37" i="3"/>
  <c r="BT40" i="3"/>
  <c r="BT41" i="3"/>
  <c r="BT42" i="3"/>
  <c r="BU37" i="3"/>
  <c r="BU40" i="3"/>
  <c r="BU41" i="3"/>
  <c r="BU42" i="3"/>
  <c r="BV37" i="3"/>
  <c r="BV40" i="3"/>
  <c r="BV41" i="3"/>
  <c r="BV42" i="3"/>
  <c r="BW37" i="3"/>
  <c r="BW40" i="3"/>
  <c r="BW41" i="3"/>
  <c r="BW42" i="3"/>
  <c r="BX37" i="3"/>
  <c r="BX40" i="3"/>
  <c r="BX41" i="3"/>
  <c r="BX42" i="3"/>
  <c r="BY37" i="3"/>
  <c r="BY40" i="3"/>
  <c r="BY41" i="3"/>
  <c r="BY42" i="3"/>
  <c r="BZ37" i="3"/>
  <c r="BZ40" i="3"/>
  <c r="BZ41" i="3"/>
  <c r="BZ42" i="3"/>
  <c r="CA37" i="3"/>
  <c r="CA40" i="3"/>
  <c r="CA41" i="3"/>
  <c r="CA42" i="3"/>
  <c r="CB37" i="3"/>
  <c r="CB40" i="3"/>
  <c r="CB41" i="3"/>
  <c r="CB42" i="3"/>
  <c r="CC37" i="3"/>
  <c r="CC40" i="3"/>
  <c r="CC41" i="3"/>
  <c r="CC42" i="3"/>
  <c r="CD37" i="3"/>
  <c r="CD40" i="3"/>
  <c r="CD41" i="3"/>
  <c r="CD42" i="3"/>
  <c r="CE37" i="3"/>
  <c r="CE40" i="3"/>
  <c r="CE41" i="3"/>
  <c r="CE42" i="3"/>
  <c r="CF37" i="3"/>
  <c r="CF40" i="3"/>
  <c r="CF41" i="3"/>
  <c r="CF42" i="3"/>
  <c r="CG37" i="3"/>
  <c r="CG40" i="3"/>
  <c r="CG41" i="3"/>
  <c r="CG42" i="3"/>
  <c r="CH37" i="3"/>
  <c r="CH40" i="3"/>
  <c r="CH41" i="3"/>
  <c r="CH42" i="3"/>
  <c r="CI37" i="3"/>
  <c r="CI40" i="3"/>
  <c r="CI41" i="3"/>
  <c r="CI42" i="3"/>
  <c r="CJ37" i="3"/>
  <c r="CJ40" i="3"/>
  <c r="CJ41" i="3"/>
  <c r="CJ42" i="3"/>
  <c r="CK37" i="3"/>
  <c r="CK40" i="3"/>
  <c r="CK41" i="3"/>
  <c r="CK42" i="3"/>
  <c r="CL37" i="3"/>
  <c r="CL40" i="3"/>
  <c r="CL41" i="3"/>
  <c r="CL42" i="3"/>
  <c r="CM37" i="3"/>
  <c r="CM40" i="3"/>
  <c r="CM41" i="3"/>
  <c r="CM42" i="3"/>
  <c r="CN37" i="3"/>
  <c r="CN40" i="3"/>
  <c r="CN41" i="3"/>
  <c r="CN42" i="3"/>
  <c r="CO37" i="3"/>
  <c r="CO40" i="3"/>
  <c r="CO41" i="3"/>
  <c r="CO42" i="3"/>
  <c r="CP37" i="3"/>
  <c r="CP40" i="3"/>
  <c r="CP41" i="3"/>
  <c r="CP42" i="3"/>
  <c r="CQ37" i="3"/>
  <c r="CQ40" i="3"/>
  <c r="CQ41" i="3"/>
  <c r="CQ42" i="3"/>
  <c r="CR37" i="3"/>
  <c r="CR40" i="3"/>
  <c r="CR41" i="3"/>
  <c r="CR42" i="3"/>
  <c r="CS37" i="3"/>
  <c r="CS40" i="3"/>
  <c r="CS41" i="3"/>
  <c r="CS42" i="3"/>
  <c r="CT37" i="3"/>
  <c r="CT40" i="3"/>
  <c r="CT41" i="3"/>
  <c r="CT42" i="3"/>
  <c r="CU37" i="3"/>
  <c r="CU40" i="3"/>
  <c r="CU41" i="3"/>
  <c r="CU42" i="3"/>
  <c r="CV37" i="3"/>
  <c r="CV41" i="3"/>
  <c r="CV42" i="3"/>
  <c r="CW37" i="3"/>
  <c r="CW41" i="3"/>
  <c r="CW42" i="3"/>
  <c r="CX37" i="3"/>
  <c r="CX41" i="3"/>
  <c r="CX42" i="3"/>
  <c r="CY37" i="3"/>
  <c r="CY41" i="3"/>
  <c r="CY42" i="3"/>
  <c r="CZ37" i="3"/>
  <c r="CZ41" i="3"/>
  <c r="CZ42" i="3"/>
  <c r="DA37" i="3"/>
  <c r="DA41" i="3"/>
  <c r="DA42" i="3"/>
  <c r="DB37" i="3"/>
  <c r="DB41" i="3"/>
  <c r="DB42" i="3"/>
  <c r="DC37" i="3"/>
  <c r="DC41" i="3"/>
  <c r="DC42" i="3"/>
  <c r="DD37" i="3"/>
  <c r="DD41" i="3"/>
  <c r="DD42" i="3"/>
  <c r="DE37" i="3"/>
  <c r="DE41" i="3"/>
  <c r="DE42" i="3"/>
  <c r="DF37" i="3"/>
  <c r="DF41" i="3"/>
  <c r="DF42" i="3"/>
  <c r="DG37" i="3"/>
  <c r="DG41" i="3"/>
  <c r="DG42" i="3"/>
  <c r="DH37" i="3"/>
  <c r="DH41" i="3"/>
  <c r="DH42" i="3"/>
  <c r="DI37" i="3"/>
  <c r="DI41" i="3"/>
  <c r="DI42" i="3"/>
  <c r="DJ37" i="3"/>
  <c r="DJ41" i="3"/>
  <c r="DJ42" i="3"/>
  <c r="DK37" i="3"/>
  <c r="DK41" i="3"/>
  <c r="DK42" i="3"/>
  <c r="DL37" i="3"/>
  <c r="DL41" i="3"/>
  <c r="DL42" i="3"/>
  <c r="DM37" i="3"/>
  <c r="DM41" i="3"/>
  <c r="DM42" i="3"/>
  <c r="DN37" i="3"/>
  <c r="DN41" i="3"/>
  <c r="DN42" i="3"/>
  <c r="DO37" i="3"/>
  <c r="DO41" i="3"/>
  <c r="DO42" i="3"/>
  <c r="DP37" i="3"/>
  <c r="DP41" i="3"/>
  <c r="DP42" i="3"/>
  <c r="DQ37" i="3"/>
  <c r="DQ41" i="3"/>
  <c r="DQ42" i="3"/>
  <c r="DR37" i="3"/>
  <c r="DR41" i="3"/>
  <c r="DR42" i="3"/>
  <c r="DS41" i="3"/>
  <c r="DS47" i="3"/>
  <c r="DS66" i="1"/>
  <c r="DS68" i="1"/>
  <c r="DS70" i="1"/>
  <c r="DR47" i="3"/>
  <c r="DR66" i="1"/>
  <c r="DR68" i="1"/>
  <c r="DR70" i="1"/>
  <c r="DQ47" i="3"/>
  <c r="DQ66" i="1"/>
  <c r="DQ68" i="1"/>
  <c r="DQ70" i="1"/>
  <c r="DP47" i="3"/>
  <c r="DP66" i="1"/>
  <c r="DP68" i="1"/>
  <c r="DP70" i="1"/>
  <c r="DO47" i="3"/>
  <c r="DO66" i="1"/>
  <c r="DO68" i="1"/>
  <c r="DO70" i="1"/>
  <c r="DN47" i="3"/>
  <c r="DN66" i="1"/>
  <c r="DN68" i="1"/>
  <c r="DN70" i="1"/>
  <c r="DM47" i="3"/>
  <c r="DM66" i="1"/>
  <c r="DM68" i="1"/>
  <c r="DM70" i="1"/>
  <c r="DL47" i="3"/>
  <c r="DL66" i="1"/>
  <c r="DL68" i="1"/>
  <c r="DL70" i="1"/>
  <c r="DK47" i="3"/>
  <c r="DK66" i="1"/>
  <c r="DK68" i="1"/>
  <c r="DK70" i="1"/>
  <c r="DJ47" i="3"/>
  <c r="DJ66" i="1"/>
  <c r="DJ68" i="1"/>
  <c r="DJ70" i="1"/>
  <c r="DI47" i="3"/>
  <c r="DI66" i="1"/>
  <c r="DI68" i="1"/>
  <c r="DI70" i="1"/>
  <c r="DH47" i="3"/>
  <c r="DH66" i="1"/>
  <c r="DH68" i="1"/>
  <c r="DH70" i="1"/>
  <c r="DG47" i="3"/>
  <c r="DG66" i="1"/>
  <c r="DG68" i="1"/>
  <c r="DG70" i="1"/>
  <c r="DF47" i="3"/>
  <c r="DF66" i="1"/>
  <c r="DF68" i="1"/>
  <c r="DF70" i="1"/>
  <c r="DE47" i="3"/>
  <c r="DE66" i="1"/>
  <c r="DE68" i="1"/>
  <c r="DE70" i="1"/>
  <c r="DD47" i="3"/>
  <c r="DD66" i="1"/>
  <c r="DD68" i="1"/>
  <c r="DD70" i="1"/>
  <c r="DC47" i="3"/>
  <c r="DC66" i="1"/>
  <c r="DC68" i="1"/>
  <c r="DC70" i="1"/>
  <c r="DB47" i="3"/>
  <c r="DB66" i="1"/>
  <c r="DB68" i="1"/>
  <c r="DB70" i="1"/>
  <c r="DA47" i="3"/>
  <c r="DA66" i="1"/>
  <c r="DA68" i="1"/>
  <c r="DA70" i="1"/>
  <c r="CZ47" i="3"/>
  <c r="CZ66" i="1"/>
  <c r="CZ68" i="1"/>
  <c r="CZ70" i="1"/>
  <c r="CY47" i="3"/>
  <c r="CY66" i="1"/>
  <c r="CY68" i="1"/>
  <c r="CY70" i="1"/>
  <c r="CX47" i="3"/>
  <c r="CX66" i="1"/>
  <c r="CX68" i="1"/>
  <c r="CX70" i="1"/>
  <c r="CW47" i="3"/>
  <c r="CW66" i="1"/>
  <c r="CW68" i="1"/>
  <c r="CW70" i="1"/>
  <c r="CV47" i="3"/>
  <c r="CV66" i="1"/>
  <c r="CV68" i="1"/>
  <c r="CV70" i="1"/>
  <c r="CU47" i="3"/>
  <c r="CU66" i="1"/>
  <c r="CU68" i="1"/>
  <c r="CU14" i="3"/>
  <c r="CU15" i="3"/>
  <c r="CU17" i="3" s="1"/>
  <c r="CU53" i="1" s="1"/>
  <c r="CU57" i="1" s="1"/>
  <c r="CU70" i="1" s="1"/>
  <c r="CU56" i="1"/>
  <c r="CT47" i="3"/>
  <c r="CT66" i="1"/>
  <c r="CT68" i="1"/>
  <c r="CT14" i="3"/>
  <c r="CT15" i="3"/>
  <c r="CT17" i="3" s="1"/>
  <c r="CT53" i="1" s="1"/>
  <c r="CT57" i="1" s="1"/>
  <c r="CT56" i="1"/>
  <c r="CS47" i="3"/>
  <c r="CS66" i="1"/>
  <c r="CS68" i="1"/>
  <c r="CS14" i="3"/>
  <c r="CS15" i="3"/>
  <c r="CS17" i="3" s="1"/>
  <c r="CS53" i="1" s="1"/>
  <c r="CS57" i="1" s="1"/>
  <c r="CS70" i="1" s="1"/>
  <c r="CS56" i="1"/>
  <c r="CR47" i="3"/>
  <c r="CR66" i="1"/>
  <c r="CR68" i="1"/>
  <c r="CR14" i="3"/>
  <c r="CR15" i="3"/>
  <c r="CR17" i="3" s="1"/>
  <c r="CR53" i="1" s="1"/>
  <c r="CR57" i="1" s="1"/>
  <c r="CR56" i="1"/>
  <c r="CQ47" i="3"/>
  <c r="CQ66" i="1"/>
  <c r="CQ68" i="1"/>
  <c r="CQ14" i="3"/>
  <c r="CQ15" i="3"/>
  <c r="CQ17" i="3" s="1"/>
  <c r="CQ53" i="1" s="1"/>
  <c r="CQ57" i="1" s="1"/>
  <c r="CQ70" i="1" s="1"/>
  <c r="CQ56" i="1"/>
  <c r="CP47" i="3"/>
  <c r="CP66" i="1"/>
  <c r="CP68" i="1"/>
  <c r="CP14" i="3"/>
  <c r="CP15" i="3"/>
  <c r="CP17" i="3" s="1"/>
  <c r="CP53" i="1" s="1"/>
  <c r="CP57" i="1" s="1"/>
  <c r="CP56" i="1"/>
  <c r="CO47" i="3"/>
  <c r="CO66" i="1"/>
  <c r="CO68" i="1"/>
  <c r="CO14" i="3"/>
  <c r="CO15" i="3"/>
  <c r="CO17" i="3" s="1"/>
  <c r="CO53" i="1" s="1"/>
  <c r="CO57" i="1" s="1"/>
  <c r="CO70" i="1" s="1"/>
  <c r="CO56" i="1"/>
  <c r="CN47" i="3"/>
  <c r="CN66" i="1"/>
  <c r="CN68" i="1"/>
  <c r="CN14" i="3"/>
  <c r="CN15" i="3"/>
  <c r="CN17" i="3" s="1"/>
  <c r="CN53" i="1" s="1"/>
  <c r="CN57" i="1" s="1"/>
  <c r="CN56" i="1"/>
  <c r="CM47" i="3"/>
  <c r="CM66" i="1"/>
  <c r="CM68" i="1"/>
  <c r="CM14" i="3"/>
  <c r="CM15" i="3"/>
  <c r="CM17" i="3" s="1"/>
  <c r="CM53" i="1" s="1"/>
  <c r="CM57" i="1" s="1"/>
  <c r="CM70" i="1" s="1"/>
  <c r="CM56" i="1"/>
  <c r="CL47" i="3"/>
  <c r="CL66" i="1"/>
  <c r="CL68" i="1"/>
  <c r="CL14" i="3"/>
  <c r="CL15" i="3"/>
  <c r="CL17" i="3" s="1"/>
  <c r="CL53" i="1" s="1"/>
  <c r="CL57" i="1" s="1"/>
  <c r="CL56" i="1"/>
  <c r="CK47" i="3"/>
  <c r="CK66" i="1"/>
  <c r="CK68" i="1"/>
  <c r="CK14" i="3"/>
  <c r="CK15" i="3"/>
  <c r="CK17" i="3" s="1"/>
  <c r="CK53" i="1" s="1"/>
  <c r="CK57" i="1" s="1"/>
  <c r="CK70" i="1" s="1"/>
  <c r="CK56" i="1"/>
  <c r="CJ47" i="3"/>
  <c r="CJ66" i="1"/>
  <c r="CJ68" i="1"/>
  <c r="CJ14" i="3"/>
  <c r="CJ15" i="3"/>
  <c r="CJ17" i="3" s="1"/>
  <c r="CJ53" i="1" s="1"/>
  <c r="CJ57" i="1" s="1"/>
  <c r="CJ56" i="1"/>
  <c r="CI47" i="3"/>
  <c r="CI66" i="1"/>
  <c r="CI68" i="1"/>
  <c r="CI14" i="3"/>
  <c r="CI15" i="3"/>
  <c r="CI17" i="3" s="1"/>
  <c r="CI53" i="1" s="1"/>
  <c r="CI57" i="1" s="1"/>
  <c r="CI56" i="1"/>
  <c r="CH47" i="3"/>
  <c r="CH66" i="1"/>
  <c r="CH68" i="1"/>
  <c r="CH14" i="3"/>
  <c r="CH15" i="3"/>
  <c r="CH17" i="3" s="1"/>
  <c r="CH53" i="1" s="1"/>
  <c r="CH57" i="1" s="1"/>
  <c r="CH56" i="1"/>
  <c r="CG47" i="3"/>
  <c r="CG66" i="1"/>
  <c r="CG68" i="1"/>
  <c r="CG14" i="3"/>
  <c r="CG15" i="3"/>
  <c r="CG17" i="3" s="1"/>
  <c r="CG53" i="1" s="1"/>
  <c r="CG57" i="1" s="1"/>
  <c r="CG70" i="1" s="1"/>
  <c r="CG56" i="1"/>
  <c r="CF47" i="3"/>
  <c r="CF66" i="1"/>
  <c r="CF68" i="1"/>
  <c r="CF14" i="3"/>
  <c r="CF15" i="3"/>
  <c r="CF17" i="3" s="1"/>
  <c r="CF53" i="1" s="1"/>
  <c r="CF57" i="1" s="1"/>
  <c r="CF56" i="1"/>
  <c r="CE47" i="3"/>
  <c r="CE66" i="1"/>
  <c r="CE68" i="1"/>
  <c r="CE14" i="3"/>
  <c r="CE15" i="3"/>
  <c r="CE17" i="3" s="1"/>
  <c r="CE53" i="1" s="1"/>
  <c r="CE57" i="1" s="1"/>
  <c r="CE70" i="1" s="1"/>
  <c r="CE56" i="1"/>
  <c r="CD47" i="3"/>
  <c r="CD66" i="1"/>
  <c r="CD68" i="1"/>
  <c r="CD14" i="3"/>
  <c r="CD15" i="3"/>
  <c r="CD17" i="3" s="1"/>
  <c r="CD53" i="1" s="1"/>
  <c r="CD57" i="1" s="1"/>
  <c r="CD56" i="1"/>
  <c r="CC47" i="3"/>
  <c r="CC66" i="1"/>
  <c r="CC68" i="1"/>
  <c r="CC14" i="3"/>
  <c r="CC15" i="3"/>
  <c r="CC17" i="3" s="1"/>
  <c r="CC53" i="1" s="1"/>
  <c r="CC57" i="1" s="1"/>
  <c r="CC70" i="1" s="1"/>
  <c r="CC56" i="1"/>
  <c r="CB47" i="3"/>
  <c r="CB66" i="1"/>
  <c r="CB68" i="1"/>
  <c r="CB14" i="3"/>
  <c r="CB15" i="3"/>
  <c r="CB17" i="3" s="1"/>
  <c r="CB53" i="1" s="1"/>
  <c r="CB57" i="1" s="1"/>
  <c r="CB56" i="1"/>
  <c r="CA47" i="3"/>
  <c r="CA66" i="1"/>
  <c r="CA68" i="1"/>
  <c r="CA14" i="3"/>
  <c r="CA15" i="3"/>
  <c r="CA17" i="3" s="1"/>
  <c r="CA53" i="1" s="1"/>
  <c r="CA57" i="1" s="1"/>
  <c r="CA70" i="1" s="1"/>
  <c r="CA56" i="1"/>
  <c r="BZ47" i="3"/>
  <c r="BZ66" i="1"/>
  <c r="BZ68" i="1"/>
  <c r="BZ14" i="3"/>
  <c r="BZ15" i="3"/>
  <c r="BZ17" i="3" s="1"/>
  <c r="BZ53" i="1" s="1"/>
  <c r="BZ57" i="1" s="1"/>
  <c r="BZ56" i="1"/>
  <c r="BY47" i="3"/>
  <c r="BY66" i="1"/>
  <c r="BY68" i="1"/>
  <c r="BY14" i="3"/>
  <c r="BY15" i="3"/>
  <c r="BY17" i="3" s="1"/>
  <c r="BY53" i="1" s="1"/>
  <c r="BY57" i="1" s="1"/>
  <c r="BY70" i="1" s="1"/>
  <c r="BY56" i="1"/>
  <c r="BX47" i="3"/>
  <c r="BX66" i="1"/>
  <c r="BX68" i="1"/>
  <c r="BX14" i="3"/>
  <c r="BX15" i="3"/>
  <c r="BX17" i="3" s="1"/>
  <c r="BX53" i="1" s="1"/>
  <c r="BX57" i="1" s="1"/>
  <c r="BX56" i="1"/>
  <c r="BW47" i="3"/>
  <c r="BW66" i="1"/>
  <c r="BW68" i="1"/>
  <c r="BW14" i="3"/>
  <c r="BW15" i="3"/>
  <c r="BW17" i="3" s="1"/>
  <c r="BW53" i="1" s="1"/>
  <c r="BW57" i="1" s="1"/>
  <c r="BW56" i="1"/>
  <c r="BV47" i="3"/>
  <c r="BV66" i="1"/>
  <c r="BV68" i="1"/>
  <c r="BV14" i="3"/>
  <c r="BV15" i="3"/>
  <c r="BV17" i="3" s="1"/>
  <c r="BV53" i="1" s="1"/>
  <c r="BV57" i="1" s="1"/>
  <c r="BV56" i="1"/>
  <c r="BU47" i="3"/>
  <c r="BU66" i="1"/>
  <c r="BU68" i="1"/>
  <c r="BU14" i="3"/>
  <c r="BU15" i="3"/>
  <c r="BU17" i="3" s="1"/>
  <c r="BU53" i="1" s="1"/>
  <c r="BU57" i="1" s="1"/>
  <c r="BU70" i="1" s="1"/>
  <c r="BU56" i="1"/>
  <c r="BT47" i="3"/>
  <c r="BT66" i="1"/>
  <c r="BT68" i="1"/>
  <c r="BT14" i="3"/>
  <c r="BT15" i="3"/>
  <c r="BT17" i="3" s="1"/>
  <c r="BT53" i="1" s="1"/>
  <c r="BT57" i="1" s="1"/>
  <c r="BT56" i="1"/>
  <c r="BS47" i="3"/>
  <c r="BS66" i="1"/>
  <c r="BS68" i="1"/>
  <c r="BS14" i="3"/>
  <c r="BS15" i="3"/>
  <c r="BS17" i="3" s="1"/>
  <c r="BS53" i="1" s="1"/>
  <c r="BS57" i="1" s="1"/>
  <c r="BS70" i="1" s="1"/>
  <c r="BS56" i="1"/>
  <c r="BR47" i="3"/>
  <c r="BR66" i="1"/>
  <c r="BR68" i="1"/>
  <c r="BR14" i="3"/>
  <c r="BR15" i="3"/>
  <c r="BR17" i="3" s="1"/>
  <c r="BR53" i="1" s="1"/>
  <c r="BR57" i="1" s="1"/>
  <c r="BR56" i="1"/>
  <c r="BQ47" i="3"/>
  <c r="BQ66" i="1"/>
  <c r="BQ68" i="1"/>
  <c r="BQ14" i="3"/>
  <c r="BQ15" i="3"/>
  <c r="BQ17" i="3" s="1"/>
  <c r="BQ53" i="1" s="1"/>
  <c r="BQ57" i="1" s="1"/>
  <c r="BQ70" i="1" s="1"/>
  <c r="BQ56" i="1"/>
  <c r="BP47" i="3"/>
  <c r="BP66" i="1"/>
  <c r="BP68" i="1"/>
  <c r="BP14" i="3"/>
  <c r="BP15" i="3"/>
  <c r="BP17" i="3" s="1"/>
  <c r="BP53" i="1" s="1"/>
  <c r="BP57" i="1" s="1"/>
  <c r="BP56" i="1"/>
  <c r="BO47" i="3"/>
  <c r="BO66" i="1"/>
  <c r="BO68" i="1"/>
  <c r="BO14" i="3"/>
  <c r="BO15" i="3"/>
  <c r="BO17" i="3" s="1"/>
  <c r="BO53" i="1" s="1"/>
  <c r="BO57" i="1" s="1"/>
  <c r="BO70" i="1" s="1"/>
  <c r="BO56" i="1"/>
  <c r="BN47" i="3"/>
  <c r="BN66" i="1"/>
  <c r="BN68" i="1"/>
  <c r="BN14" i="3"/>
  <c r="BN15" i="3"/>
  <c r="BN17" i="3" s="1"/>
  <c r="BN53" i="1" s="1"/>
  <c r="BN57" i="1" s="1"/>
  <c r="BN56" i="1"/>
  <c r="BM47" i="3"/>
  <c r="BM66" i="1"/>
  <c r="BM68" i="1"/>
  <c r="BM14" i="3"/>
  <c r="BM15" i="3"/>
  <c r="BM17" i="3" s="1"/>
  <c r="BM53" i="1" s="1"/>
  <c r="BM57" i="1" s="1"/>
  <c r="BM70" i="1" s="1"/>
  <c r="BM56" i="1"/>
  <c r="BL47" i="3"/>
  <c r="BL66" i="1"/>
  <c r="BL68" i="1"/>
  <c r="BL14" i="3"/>
  <c r="BL15" i="3"/>
  <c r="BL17" i="3" s="1"/>
  <c r="BL53" i="1" s="1"/>
  <c r="BL57" i="1" s="1"/>
  <c r="BL56" i="1"/>
  <c r="BK47" i="3"/>
  <c r="BK66" i="1"/>
  <c r="BK68" i="1"/>
  <c r="BK14" i="3"/>
  <c r="BK15" i="3"/>
  <c r="BK17" i="3" s="1"/>
  <c r="BK53" i="1" s="1"/>
  <c r="BK57" i="1" s="1"/>
  <c r="BK70" i="1" s="1"/>
  <c r="BK56" i="1"/>
  <c r="BJ47" i="3"/>
  <c r="BJ66" i="1"/>
  <c r="BJ68" i="1"/>
  <c r="BJ14" i="3"/>
  <c r="BJ15" i="3"/>
  <c r="BJ17" i="3" s="1"/>
  <c r="BJ53" i="1" s="1"/>
  <c r="BJ57" i="1" s="1"/>
  <c r="BJ56" i="1"/>
  <c r="BI47" i="3"/>
  <c r="BI66" i="1"/>
  <c r="BI68" i="1"/>
  <c r="BI14" i="3"/>
  <c r="BI15" i="3"/>
  <c r="BI17" i="3" s="1"/>
  <c r="BI53" i="1" s="1"/>
  <c r="BI57" i="1" s="1"/>
  <c r="BI70" i="1" s="1"/>
  <c r="BI56" i="1"/>
  <c r="BH47" i="3"/>
  <c r="BH66" i="1"/>
  <c r="BH68" i="1"/>
  <c r="BH14" i="3"/>
  <c r="BH15" i="3"/>
  <c r="BH17" i="3" s="1"/>
  <c r="BH53" i="1" s="1"/>
  <c r="BH57" i="1" s="1"/>
  <c r="BH56" i="1"/>
  <c r="BG47" i="3"/>
  <c r="BG66" i="1"/>
  <c r="BG68" i="1"/>
  <c r="BG14" i="3"/>
  <c r="BG15" i="3"/>
  <c r="BG17" i="3" s="1"/>
  <c r="BG53" i="1" s="1"/>
  <c r="BG57" i="1" s="1"/>
  <c r="BG56" i="1"/>
  <c r="BF47" i="3"/>
  <c r="BF66" i="1"/>
  <c r="BF68" i="1"/>
  <c r="BF14" i="3"/>
  <c r="BF15" i="3"/>
  <c r="BF17" i="3" s="1"/>
  <c r="BF53" i="1" s="1"/>
  <c r="BF57" i="1" s="1"/>
  <c r="BF56" i="1"/>
  <c r="BE47" i="3"/>
  <c r="BE66" i="1"/>
  <c r="BE68" i="1"/>
  <c r="BE14" i="3"/>
  <c r="BE15" i="3"/>
  <c r="BE17" i="3" s="1"/>
  <c r="BE53" i="1" s="1"/>
  <c r="BE57" i="1" s="1"/>
  <c r="BE70" i="1" s="1"/>
  <c r="BE56" i="1"/>
  <c r="BD47" i="3"/>
  <c r="BD66" i="1"/>
  <c r="BD68" i="1"/>
  <c r="BD14" i="3"/>
  <c r="BD15" i="3"/>
  <c r="BD17" i="3" s="1"/>
  <c r="BD53" i="1" s="1"/>
  <c r="BD57" i="1" s="1"/>
  <c r="BD56" i="1"/>
  <c r="BC47" i="3"/>
  <c r="BC66" i="1"/>
  <c r="BC68" i="1"/>
  <c r="BC14" i="3"/>
  <c r="BC15" i="3"/>
  <c r="BC17" i="3" s="1"/>
  <c r="BC53" i="1" s="1"/>
  <c r="BC57" i="1" s="1"/>
  <c r="BC56" i="1"/>
  <c r="BB47" i="3"/>
  <c r="BB66" i="1"/>
  <c r="BB68" i="1"/>
  <c r="BB14" i="3"/>
  <c r="BB15" i="3"/>
  <c r="BB17" i="3" s="1"/>
  <c r="BB53" i="1" s="1"/>
  <c r="BB57" i="1" s="1"/>
  <c r="BB56" i="1"/>
  <c r="BA47" i="3"/>
  <c r="BA66" i="1"/>
  <c r="BA68" i="1"/>
  <c r="BA14" i="3"/>
  <c r="BA15" i="3"/>
  <c r="BA17" i="3" s="1"/>
  <c r="BA53" i="1" s="1"/>
  <c r="BA57" i="1" s="1"/>
  <c r="BA70" i="1" s="1"/>
  <c r="BA56" i="1"/>
  <c r="AZ47" i="3"/>
  <c r="AZ66" i="1"/>
  <c r="AZ68" i="1"/>
  <c r="AZ14" i="3"/>
  <c r="AZ15" i="3"/>
  <c r="AZ17" i="3" s="1"/>
  <c r="AZ53" i="1" s="1"/>
  <c r="AZ57" i="1" s="1"/>
  <c r="AZ56" i="1"/>
  <c r="AY47" i="3"/>
  <c r="AY66" i="1"/>
  <c r="AY68" i="1"/>
  <c r="AY14" i="3"/>
  <c r="AY15" i="3"/>
  <c r="AY17" i="3" s="1"/>
  <c r="AY53" i="1" s="1"/>
  <c r="AY57" i="1" s="1"/>
  <c r="AY70" i="1" s="1"/>
  <c r="AY56" i="1"/>
  <c r="AX47" i="3"/>
  <c r="AX66" i="1"/>
  <c r="AX68" i="1"/>
  <c r="AX14" i="3"/>
  <c r="AX15" i="3"/>
  <c r="AX17" i="3" s="1"/>
  <c r="AX53" i="1" s="1"/>
  <c r="AX57" i="1" s="1"/>
  <c r="AX56" i="1"/>
  <c r="AW47" i="3"/>
  <c r="AW66" i="1"/>
  <c r="AW68" i="1"/>
  <c r="AW14" i="3"/>
  <c r="AW15" i="3"/>
  <c r="AW17" i="3" s="1"/>
  <c r="AW53" i="1" s="1"/>
  <c r="AW57" i="1" s="1"/>
  <c r="AW70" i="1" s="1"/>
  <c r="AW56" i="1"/>
  <c r="AV47" i="3"/>
  <c r="AV66" i="1"/>
  <c r="AV68" i="1"/>
  <c r="AV14" i="3"/>
  <c r="AV15" i="3"/>
  <c r="AV17" i="3" s="1"/>
  <c r="AV53" i="1" s="1"/>
  <c r="AV57" i="1" s="1"/>
  <c r="AV56" i="1"/>
  <c r="AU47" i="3"/>
  <c r="AU66" i="1"/>
  <c r="AU68" i="1"/>
  <c r="AU14" i="3"/>
  <c r="AU15" i="3"/>
  <c r="AU17" i="3" s="1"/>
  <c r="AU53" i="1" s="1"/>
  <c r="AU57" i="1" s="1"/>
  <c r="AU70" i="1" s="1"/>
  <c r="AU56" i="1"/>
  <c r="AT47" i="3"/>
  <c r="AT66" i="1"/>
  <c r="AT68" i="1"/>
  <c r="AT14" i="3"/>
  <c r="AT15" i="3"/>
  <c r="AT17" i="3" s="1"/>
  <c r="AT53" i="1" s="1"/>
  <c r="AT57" i="1" s="1"/>
  <c r="AT56" i="1"/>
  <c r="AS47" i="3"/>
  <c r="AS66" i="1"/>
  <c r="AS68" i="1"/>
  <c r="AS14" i="3"/>
  <c r="AS15" i="3"/>
  <c r="AS17" i="3" s="1"/>
  <c r="AS53" i="1" s="1"/>
  <c r="AS57" i="1" s="1"/>
  <c r="AS70" i="1" s="1"/>
  <c r="AS56" i="1"/>
  <c r="AR47" i="3"/>
  <c r="AR66" i="1"/>
  <c r="AR68" i="1"/>
  <c r="AR14" i="3"/>
  <c r="AR15" i="3"/>
  <c r="AR17" i="3" s="1"/>
  <c r="AR53" i="1" s="1"/>
  <c r="AR57" i="1" s="1"/>
  <c r="AR56" i="1"/>
  <c r="AQ47" i="3"/>
  <c r="AQ66" i="1"/>
  <c r="AQ68" i="1"/>
  <c r="AQ14" i="3"/>
  <c r="AQ15" i="3"/>
  <c r="AQ17" i="3" s="1"/>
  <c r="AQ53" i="1" s="1"/>
  <c r="AQ57" i="1" s="1"/>
  <c r="AQ56" i="1"/>
  <c r="AP47" i="3"/>
  <c r="AP66" i="1"/>
  <c r="AP68" i="1"/>
  <c r="AP14" i="3"/>
  <c r="AP15" i="3"/>
  <c r="AP17" i="3" s="1"/>
  <c r="AP53" i="1" s="1"/>
  <c r="AP57" i="1" s="1"/>
  <c r="AP56" i="1"/>
  <c r="AO47" i="3"/>
  <c r="AO66" i="1"/>
  <c r="AO68" i="1"/>
  <c r="AO14" i="3"/>
  <c r="AO15" i="3"/>
  <c r="AO17" i="3" s="1"/>
  <c r="AO53" i="1" s="1"/>
  <c r="AO57" i="1" s="1"/>
  <c r="AO56" i="1"/>
  <c r="AN47" i="3"/>
  <c r="AN66" i="1"/>
  <c r="AN68" i="1"/>
  <c r="AN14" i="3"/>
  <c r="AN15" i="3"/>
  <c r="AN17" i="3" s="1"/>
  <c r="AN53" i="1" s="1"/>
  <c r="AN57" i="1" s="1"/>
  <c r="AN56" i="1"/>
  <c r="AM47" i="3"/>
  <c r="AM66" i="1"/>
  <c r="AM68" i="1"/>
  <c r="AM14" i="3"/>
  <c r="AM15" i="3"/>
  <c r="AM17" i="3" s="1"/>
  <c r="AM53" i="1" s="1"/>
  <c r="AM57" i="1" s="1"/>
  <c r="AM56" i="1"/>
  <c r="AL47" i="3"/>
  <c r="AL66" i="1"/>
  <c r="AL68" i="1"/>
  <c r="AL14" i="3"/>
  <c r="AL15" i="3"/>
  <c r="AL17" i="3" s="1"/>
  <c r="AL53" i="1" s="1"/>
  <c r="AL57" i="1" s="1"/>
  <c r="AL56" i="1"/>
  <c r="AK47" i="3"/>
  <c r="AK66" i="1"/>
  <c r="AK68" i="1"/>
  <c r="AK14" i="3"/>
  <c r="AK15" i="3"/>
  <c r="AK17" i="3" s="1"/>
  <c r="AK53" i="1" s="1"/>
  <c r="AK57" i="1" s="1"/>
  <c r="AK56" i="1"/>
  <c r="AJ47" i="3"/>
  <c r="AJ66" i="1"/>
  <c r="AJ68" i="1"/>
  <c r="AJ14" i="3"/>
  <c r="AJ15" i="3"/>
  <c r="AJ17" i="3" s="1"/>
  <c r="AJ53" i="1" s="1"/>
  <c r="AJ57" i="1" s="1"/>
  <c r="AJ56" i="1"/>
  <c r="AI47" i="3"/>
  <c r="AI66" i="1"/>
  <c r="AI68" i="1"/>
  <c r="AI14" i="3"/>
  <c r="AI15" i="3"/>
  <c r="AI17" i="3" s="1"/>
  <c r="AI53" i="1" s="1"/>
  <c r="AI57" i="1" s="1"/>
  <c r="AI56" i="1"/>
  <c r="AH47" i="3"/>
  <c r="AH66" i="1"/>
  <c r="AH68" i="1"/>
  <c r="AH14" i="3"/>
  <c r="AH15" i="3"/>
  <c r="AH17" i="3" s="1"/>
  <c r="AH53" i="1" s="1"/>
  <c r="AH57" i="1" s="1"/>
  <c r="AH70" i="1" s="1"/>
  <c r="AH56" i="1"/>
  <c r="AG47" i="3"/>
  <c r="AG66" i="1"/>
  <c r="AG68" i="1"/>
  <c r="AG14" i="3"/>
  <c r="AG15" i="3"/>
  <c r="AG17" i="3" s="1"/>
  <c r="AG53" i="1" s="1"/>
  <c r="AG57" i="1" s="1"/>
  <c r="AG70" i="1" s="1"/>
  <c r="AG56" i="1"/>
  <c r="AF47" i="3"/>
  <c r="AF66" i="1"/>
  <c r="AF68" i="1"/>
  <c r="AF14" i="3"/>
  <c r="AF15" i="3"/>
  <c r="AF17" i="3" s="1"/>
  <c r="AF53" i="1" s="1"/>
  <c r="AF57" i="1" s="1"/>
  <c r="AF56" i="1"/>
  <c r="AE47" i="3"/>
  <c r="AE66" i="1"/>
  <c r="AE68" i="1"/>
  <c r="AE14" i="3"/>
  <c r="AE15" i="3"/>
  <c r="AE17" i="3" s="1"/>
  <c r="AE53" i="1" s="1"/>
  <c r="AE57" i="1" s="1"/>
  <c r="AE56" i="1"/>
  <c r="AD47" i="3"/>
  <c r="AD66" i="1"/>
  <c r="AD68" i="1"/>
  <c r="AD14" i="3"/>
  <c r="AD15" i="3"/>
  <c r="AD17" i="3" s="1"/>
  <c r="AD53" i="1" s="1"/>
  <c r="AD57" i="1" s="1"/>
  <c r="AD56" i="1"/>
  <c r="AC47" i="3"/>
  <c r="AC66" i="1"/>
  <c r="AC68" i="1"/>
  <c r="AC14" i="3"/>
  <c r="AC15" i="3"/>
  <c r="AC17" i="3" s="1"/>
  <c r="AC53" i="1" s="1"/>
  <c r="AC57" i="1" s="1"/>
  <c r="AC56" i="1"/>
  <c r="AB47" i="3"/>
  <c r="AB66" i="1"/>
  <c r="AB68" i="1"/>
  <c r="AB14" i="3"/>
  <c r="AB15" i="3"/>
  <c r="AB17" i="3" s="1"/>
  <c r="AB53" i="1" s="1"/>
  <c r="AB57" i="1" s="1"/>
  <c r="AB56" i="1"/>
  <c r="AA47" i="3"/>
  <c r="AA66" i="1"/>
  <c r="AA68" i="1"/>
  <c r="AA14" i="3"/>
  <c r="AA15" i="3"/>
  <c r="AA17" i="3" s="1"/>
  <c r="AA53" i="1" s="1"/>
  <c r="AA57" i="1" s="1"/>
  <c r="AA56" i="1"/>
  <c r="Z47" i="3"/>
  <c r="Z66" i="1"/>
  <c r="Z68" i="1"/>
  <c r="Z14" i="3"/>
  <c r="Z15" i="3"/>
  <c r="Z17" i="3" s="1"/>
  <c r="Z53" i="1" s="1"/>
  <c r="Z57" i="1" s="1"/>
  <c r="Z56" i="1"/>
  <c r="Y47" i="3"/>
  <c r="Y66" i="1"/>
  <c r="Y68" i="1"/>
  <c r="Y14" i="3"/>
  <c r="Y15" i="3"/>
  <c r="Y17" i="3" s="1"/>
  <c r="Y53" i="1" s="1"/>
  <c r="Y57" i="1" s="1"/>
  <c r="Y70" i="1" s="1"/>
  <c r="Y56" i="1"/>
  <c r="X47" i="3"/>
  <c r="X66" i="1"/>
  <c r="X68" i="1"/>
  <c r="X14" i="3"/>
  <c r="X15" i="3"/>
  <c r="X17" i="3" s="1"/>
  <c r="X53" i="1" s="1"/>
  <c r="X57" i="1" s="1"/>
  <c r="X56" i="1"/>
  <c r="W47" i="3"/>
  <c r="W66" i="1"/>
  <c r="W68" i="1"/>
  <c r="W14" i="3"/>
  <c r="W15" i="3"/>
  <c r="W17" i="3" s="1"/>
  <c r="W53" i="1" s="1"/>
  <c r="W57" i="1" s="1"/>
  <c r="W70" i="1" s="1"/>
  <c r="W56" i="1"/>
  <c r="V47" i="3"/>
  <c r="V66" i="1"/>
  <c r="V68" i="1"/>
  <c r="V14" i="3"/>
  <c r="V15" i="3"/>
  <c r="V17" i="3" s="1"/>
  <c r="V53" i="1" s="1"/>
  <c r="V57" i="1" s="1"/>
  <c r="V56" i="1"/>
  <c r="U47" i="3"/>
  <c r="U66" i="1"/>
  <c r="U68" i="1"/>
  <c r="U14" i="3"/>
  <c r="U15" i="3"/>
  <c r="U17" i="3" s="1"/>
  <c r="U53" i="1" s="1"/>
  <c r="U57" i="1" s="1"/>
  <c r="U56" i="1"/>
  <c r="T47" i="3"/>
  <c r="T66" i="1"/>
  <c r="T68" i="1"/>
  <c r="T14" i="3"/>
  <c r="T15" i="3"/>
  <c r="T17" i="3" s="1"/>
  <c r="T53" i="1" s="1"/>
  <c r="T57" i="1" s="1"/>
  <c r="T56" i="1"/>
  <c r="S47" i="3"/>
  <c r="S66" i="1"/>
  <c r="S68" i="1"/>
  <c r="S14" i="3"/>
  <c r="S15" i="3"/>
  <c r="S17" i="3" s="1"/>
  <c r="S53" i="1" s="1"/>
  <c r="S57" i="1" s="1"/>
  <c r="S70" i="1" s="1"/>
  <c r="S56" i="1"/>
  <c r="R47" i="3"/>
  <c r="R66" i="1"/>
  <c r="R68" i="1"/>
  <c r="R14" i="3"/>
  <c r="R15" i="3"/>
  <c r="R17" i="3" s="1"/>
  <c r="R53" i="1" s="1"/>
  <c r="R57" i="1" s="1"/>
  <c r="R56" i="1"/>
  <c r="Q47" i="3"/>
  <c r="Q66" i="1"/>
  <c r="Q68" i="1"/>
  <c r="Q14" i="3"/>
  <c r="Q15" i="3"/>
  <c r="Q17" i="3" s="1"/>
  <c r="Q56" i="1"/>
  <c r="P47" i="3"/>
  <c r="P66" i="1"/>
  <c r="P68" i="1"/>
  <c r="P70" i="1"/>
  <c r="P72" i="1" s="1"/>
  <c r="Q71" i="1" s="1"/>
  <c r="DS37" i="3"/>
  <c r="DS42" i="3"/>
  <c r="DS36" i="1"/>
  <c r="M36" i="6"/>
  <c r="M66" i="6"/>
  <c r="M68" i="6"/>
  <c r="L66" i="6"/>
  <c r="L68" i="6"/>
  <c r="L70" i="6"/>
  <c r="K66" i="6"/>
  <c r="K68" i="6"/>
  <c r="CJ13" i="1"/>
  <c r="CK13" i="1"/>
  <c r="CL13" i="1"/>
  <c r="CM13" i="1"/>
  <c r="CN13" i="1"/>
  <c r="CO13" i="1"/>
  <c r="CP13" i="1"/>
  <c r="CQ13" i="1"/>
  <c r="CR13" i="1"/>
  <c r="CS13" i="1"/>
  <c r="CT13" i="1"/>
  <c r="CU13" i="1"/>
  <c r="K13" i="6"/>
  <c r="K14" i="6"/>
  <c r="K16" i="6" s="1"/>
  <c r="K53" i="6" s="1"/>
  <c r="K57" i="6" s="1"/>
  <c r="K70" i="6" s="1"/>
  <c r="K56" i="6"/>
  <c r="J66" i="6"/>
  <c r="J68" i="6"/>
  <c r="BX13" i="1"/>
  <c r="BY13" i="1"/>
  <c r="BZ13" i="1"/>
  <c r="CA13" i="1"/>
  <c r="CB13" i="1"/>
  <c r="CC13" i="1"/>
  <c r="CD13" i="1"/>
  <c r="CE13" i="1"/>
  <c r="CF13" i="1"/>
  <c r="CG13" i="1"/>
  <c r="CH13" i="1"/>
  <c r="CI13" i="1"/>
  <c r="J13" i="6"/>
  <c r="J14" i="6"/>
  <c r="J16" i="6" s="1"/>
  <c r="J56" i="6"/>
  <c r="I66" i="6"/>
  <c r="I68" i="6"/>
  <c r="BL13" i="1"/>
  <c r="BM13" i="1"/>
  <c r="BN13" i="1"/>
  <c r="BO13" i="1"/>
  <c r="BP13" i="1"/>
  <c r="BQ13" i="1"/>
  <c r="BR13" i="1"/>
  <c r="BS13" i="1"/>
  <c r="BT13" i="1"/>
  <c r="BU13" i="1"/>
  <c r="BV13" i="1"/>
  <c r="BW13" i="1"/>
  <c r="I13" i="6"/>
  <c r="I14" i="6"/>
  <c r="I16" i="6" s="1"/>
  <c r="I56" i="6"/>
  <c r="H66" i="6"/>
  <c r="H68" i="6"/>
  <c r="AZ13" i="1"/>
  <c r="BA13" i="1"/>
  <c r="BB13" i="1"/>
  <c r="BC13" i="1"/>
  <c r="BD13" i="1"/>
  <c r="BE13" i="1"/>
  <c r="BF13" i="1"/>
  <c r="BG13" i="1"/>
  <c r="BH13" i="1"/>
  <c r="BI13" i="1"/>
  <c r="BJ13" i="1"/>
  <c r="BK13" i="1"/>
  <c r="H13" i="6"/>
  <c r="H14" i="6"/>
  <c r="H16" i="6" s="1"/>
  <c r="H56" i="6"/>
  <c r="G66" i="6"/>
  <c r="G68" i="6"/>
  <c r="AN13" i="1"/>
  <c r="AO13" i="1"/>
  <c r="AP13" i="1"/>
  <c r="AQ13" i="1"/>
  <c r="AR13" i="1"/>
  <c r="AS13" i="1"/>
  <c r="AT13" i="1"/>
  <c r="AU13" i="1"/>
  <c r="AV13" i="1"/>
  <c r="AW13" i="1"/>
  <c r="AX13" i="1"/>
  <c r="AY13" i="1"/>
  <c r="G13" i="6"/>
  <c r="G14" i="6"/>
  <c r="G16" i="6" s="1"/>
  <c r="G53" i="6" s="1"/>
  <c r="G57" i="6" s="1"/>
  <c r="G70" i="6" s="1"/>
  <c r="G56" i="6"/>
  <c r="F66" i="6"/>
  <c r="F68" i="6"/>
  <c r="AB13" i="1"/>
  <c r="AC13" i="1"/>
  <c r="AD13" i="1"/>
  <c r="AE13" i="1"/>
  <c r="AF13" i="1"/>
  <c r="AG13" i="1"/>
  <c r="AH13" i="1"/>
  <c r="AI13" i="1"/>
  <c r="AJ13" i="1"/>
  <c r="AK13" i="1"/>
  <c r="AL13" i="1"/>
  <c r="AM13" i="1"/>
  <c r="F13" i="6"/>
  <c r="F14" i="6"/>
  <c r="F16" i="6" s="1"/>
  <c r="F53" i="6" s="1"/>
  <c r="F57" i="6" s="1"/>
  <c r="F70" i="6" s="1"/>
  <c r="F56" i="6"/>
  <c r="E66" i="6"/>
  <c r="E68" i="6"/>
  <c r="Q13" i="1"/>
  <c r="R13" i="1"/>
  <c r="S13" i="1"/>
  <c r="T13" i="1"/>
  <c r="U13" i="1"/>
  <c r="V13" i="1"/>
  <c r="W13" i="1"/>
  <c r="X13" i="1"/>
  <c r="Y13" i="1"/>
  <c r="Z13" i="1"/>
  <c r="AA13" i="1"/>
  <c r="E13" i="6"/>
  <c r="E14" i="6"/>
  <c r="E16" i="6" s="1"/>
  <c r="E56" i="6"/>
  <c r="DR36" i="1"/>
  <c r="M77" i="6"/>
  <c r="DS89" i="1"/>
  <c r="M79" i="6"/>
  <c r="L26" i="5"/>
  <c r="L110" i="5"/>
  <c r="M78" i="6"/>
  <c r="DQ36" i="1"/>
  <c r="DS78" i="1"/>
  <c r="DS77" i="1"/>
  <c r="DS79" i="1"/>
  <c r="DR89" i="1"/>
  <c r="DR79" i="1"/>
  <c r="DR77" i="1"/>
  <c r="DQ89" i="1"/>
  <c r="DP36" i="1"/>
  <c r="DR78" i="1"/>
  <c r="DQ77" i="1"/>
  <c r="DQ79" i="1"/>
  <c r="DO36" i="1"/>
  <c r="DQ78" i="1"/>
  <c r="DP79" i="1"/>
  <c r="DP77" i="1"/>
  <c r="DP89" i="1"/>
  <c r="DO89" i="1"/>
  <c r="DP78" i="1"/>
  <c r="DO79" i="1"/>
  <c r="DO77" i="1"/>
  <c r="DN36" i="1"/>
  <c r="DO78" i="1"/>
  <c r="DN89" i="1"/>
  <c r="DN77" i="1"/>
  <c r="DN79" i="1"/>
  <c r="DM36" i="1"/>
  <c r="DM77" i="1"/>
  <c r="DM79" i="1"/>
  <c r="DN78" i="1"/>
  <c r="DM89" i="1"/>
  <c r="DL36" i="1"/>
  <c r="DL89" i="1"/>
  <c r="DL79" i="1"/>
  <c r="DL77" i="1"/>
  <c r="DM78" i="1"/>
  <c r="DL78" i="1"/>
  <c r="DK36" i="1"/>
  <c r="DJ36" i="1"/>
  <c r="DK77" i="1"/>
  <c r="DK79" i="1"/>
  <c r="DK89" i="1"/>
  <c r="DK78" i="1"/>
  <c r="DJ89" i="1"/>
  <c r="DJ79" i="1"/>
  <c r="DJ77" i="1"/>
  <c r="DJ78" i="1"/>
  <c r="DI36" i="1"/>
  <c r="DI79" i="1"/>
  <c r="DI77" i="1"/>
  <c r="DI89" i="1"/>
  <c r="DH36" i="1"/>
  <c r="DI78" i="1"/>
  <c r="DH77" i="1"/>
  <c r="DH79" i="1"/>
  <c r="DH89" i="1"/>
  <c r="DG36" i="1"/>
  <c r="L36" i="6"/>
  <c r="L77" i="6"/>
  <c r="K185" i="5" s="1"/>
  <c r="DH78" i="1"/>
  <c r="L79" i="6"/>
  <c r="K26" i="5"/>
  <c r="K110" i="5"/>
  <c r="DG77" i="1"/>
  <c r="DG79" i="1"/>
  <c r="DF36" i="1"/>
  <c r="DG89" i="1"/>
  <c r="L78" i="6"/>
  <c r="K6" i="5" s="1"/>
  <c r="DF89" i="1"/>
  <c r="DG78" i="1"/>
  <c r="DF77" i="1"/>
  <c r="DF79" i="1"/>
  <c r="DE36" i="1"/>
  <c r="DD36" i="1"/>
  <c r="DF78" i="1"/>
  <c r="DE77" i="1"/>
  <c r="DE79" i="1"/>
  <c r="DE89" i="1"/>
  <c r="DD89" i="1"/>
  <c r="DE78" i="1"/>
  <c r="DC36" i="1"/>
  <c r="DD79" i="1"/>
  <c r="DD77" i="1"/>
  <c r="DC79" i="1"/>
  <c r="DC77" i="1"/>
  <c r="DD78" i="1"/>
  <c r="DC89" i="1"/>
  <c r="DB36" i="1"/>
  <c r="DC78" i="1"/>
  <c r="DA36" i="1"/>
  <c r="DB89" i="1"/>
  <c r="DB77" i="1"/>
  <c r="DB79" i="1"/>
  <c r="CZ36" i="1"/>
  <c r="DA89" i="1"/>
  <c r="DB78" i="1"/>
  <c r="DA77" i="1"/>
  <c r="DA79" i="1"/>
  <c r="CY36" i="1"/>
  <c r="CZ89" i="1"/>
  <c r="CZ77" i="1"/>
  <c r="CZ79" i="1"/>
  <c r="DA78" i="1"/>
  <c r="CZ78" i="1"/>
  <c r="CY89" i="1"/>
  <c r="CX36" i="1"/>
  <c r="CY77" i="1"/>
  <c r="CY79" i="1"/>
  <c r="CW36" i="1"/>
  <c r="CY78" i="1"/>
  <c r="CX89" i="1"/>
  <c r="CX79" i="1"/>
  <c r="CX77" i="1"/>
  <c r="CX78" i="1"/>
  <c r="CV36" i="1"/>
  <c r="CW89" i="1"/>
  <c r="CU36" i="1"/>
  <c r="K36" i="6"/>
  <c r="CW77" i="1"/>
  <c r="CW79" i="1"/>
  <c r="CV89" i="1"/>
  <c r="CW78" i="1"/>
  <c r="CV77" i="1"/>
  <c r="CV79" i="1"/>
  <c r="K77" i="6"/>
  <c r="J185" i="5" s="1"/>
  <c r="CV78" i="1"/>
  <c r="K79" i="6"/>
  <c r="J26" i="5"/>
  <c r="J110" i="5"/>
  <c r="J111" i="5"/>
  <c r="K80" i="6"/>
  <c r="J27" i="5" s="1"/>
  <c r="CU77" i="1"/>
  <c r="CU79" i="1"/>
  <c r="CT36" i="1"/>
  <c r="CU80" i="1"/>
  <c r="CU14" i="1"/>
  <c r="CU16" i="1" s="1"/>
  <c r="K78" i="6"/>
  <c r="J6" i="5" s="1"/>
  <c r="CU48" i="3"/>
  <c r="CU78" i="1"/>
  <c r="CT77" i="1"/>
  <c r="CT79" i="1"/>
  <c r="CT80" i="1"/>
  <c r="CT14" i="1"/>
  <c r="CT16" i="1" s="1"/>
  <c r="CS36" i="1"/>
  <c r="CT48" i="3"/>
  <c r="CR36" i="1"/>
  <c r="CS77" i="1"/>
  <c r="CS79" i="1"/>
  <c r="CT78" i="1"/>
  <c r="CS14" i="1"/>
  <c r="CS16" i="1" s="1"/>
  <c r="CS80" i="1"/>
  <c r="CS48" i="3"/>
  <c r="CR77" i="1"/>
  <c r="CR79" i="1"/>
  <c r="CR80" i="1"/>
  <c r="CR14" i="1"/>
  <c r="CR16" i="1" s="1"/>
  <c r="CS78" i="1"/>
  <c r="CR48" i="3"/>
  <c r="CQ36" i="1"/>
  <c r="CQ79" i="1"/>
  <c r="CQ77" i="1"/>
  <c r="CR78" i="1"/>
  <c r="CQ80" i="1"/>
  <c r="CQ14" i="1"/>
  <c r="CQ16" i="1" s="1"/>
  <c r="CP36" i="1"/>
  <c r="CQ48" i="3"/>
  <c r="CO36" i="1"/>
  <c r="CQ78" i="1"/>
  <c r="CP14" i="1"/>
  <c r="CP16" i="1" s="1"/>
  <c r="CP80" i="1"/>
  <c r="CP77" i="1"/>
  <c r="CP79" i="1"/>
  <c r="CP48" i="3"/>
  <c r="CO79" i="1"/>
  <c r="CO77" i="1"/>
  <c r="CO80" i="1"/>
  <c r="CO14" i="1"/>
  <c r="CO16" i="1" s="1"/>
  <c r="CN36" i="1"/>
  <c r="CP78" i="1"/>
  <c r="CO48" i="3"/>
  <c r="CN79" i="1"/>
  <c r="CN77" i="1"/>
  <c r="CM36" i="1"/>
  <c r="CO78" i="1"/>
  <c r="CN80" i="1"/>
  <c r="CN14" i="1"/>
  <c r="CN16" i="1" s="1"/>
  <c r="CN48" i="3"/>
  <c r="CN78" i="1"/>
  <c r="CM14" i="1"/>
  <c r="CM16" i="1" s="1"/>
  <c r="CM80" i="1"/>
  <c r="CM77" i="1"/>
  <c r="CM79" i="1"/>
  <c r="CL36" i="1"/>
  <c r="CM78" i="1"/>
  <c r="CM48" i="3"/>
  <c r="CL79" i="1"/>
  <c r="CL77" i="1"/>
  <c r="CL14" i="1"/>
  <c r="CL16" i="1" s="1"/>
  <c r="CL80" i="1"/>
  <c r="CK36" i="1"/>
  <c r="CL78" i="1"/>
  <c r="CL48" i="3"/>
  <c r="CK14" i="1"/>
  <c r="CK16" i="1" s="1"/>
  <c r="CK80" i="1"/>
  <c r="CJ36" i="1"/>
  <c r="CK79" i="1"/>
  <c r="CK77" i="1"/>
  <c r="CI36" i="1"/>
  <c r="J36" i="6"/>
  <c r="CK48" i="3"/>
  <c r="CK78" i="1"/>
  <c r="J77" i="6"/>
  <c r="I185" i="5" s="1"/>
  <c r="CJ77" i="1"/>
  <c r="CJ79" i="1"/>
  <c r="CJ80" i="1"/>
  <c r="CJ14" i="1"/>
  <c r="CJ16" i="1" s="1"/>
  <c r="J79" i="6"/>
  <c r="I26" i="5"/>
  <c r="I110" i="5"/>
  <c r="CJ48" i="3"/>
  <c r="CJ78" i="1"/>
  <c r="J80" i="6"/>
  <c r="I27" i="5"/>
  <c r="I111" i="5"/>
  <c r="CH36" i="1"/>
  <c r="CI79" i="1"/>
  <c r="CI77" i="1"/>
  <c r="J78" i="6"/>
  <c r="I6" i="5" s="1"/>
  <c r="CI14" i="1"/>
  <c r="CI16" i="1" s="1"/>
  <c r="CI80" i="1"/>
  <c r="CI78" i="1"/>
  <c r="CI48" i="3"/>
  <c r="CH79" i="1"/>
  <c r="CH77" i="1"/>
  <c r="CG36" i="1"/>
  <c r="CH80" i="1"/>
  <c r="CH14" i="1"/>
  <c r="CH16" i="1" s="1"/>
  <c r="CH48" i="3"/>
  <c r="CH78" i="1"/>
  <c r="CG77" i="1"/>
  <c r="CG79" i="1"/>
  <c r="CG80" i="1"/>
  <c r="CG14" i="1"/>
  <c r="CG16" i="1" s="1"/>
  <c r="CF36" i="1"/>
  <c r="CG48" i="3"/>
  <c r="CG78" i="1"/>
  <c r="CF77" i="1"/>
  <c r="CF79" i="1"/>
  <c r="CF80" i="1"/>
  <c r="CF14" i="1"/>
  <c r="CF16" i="1" s="1"/>
  <c r="CE36" i="1"/>
  <c r="CD36" i="1"/>
  <c r="CF48" i="3"/>
  <c r="CE79" i="1"/>
  <c r="CE77" i="1"/>
  <c r="CE80" i="1"/>
  <c r="CE14" i="1"/>
  <c r="CE16" i="1" s="1"/>
  <c r="CF78" i="1"/>
  <c r="CE48" i="3"/>
  <c r="CD80" i="1"/>
  <c r="CD14" i="1"/>
  <c r="CD16" i="1" s="1"/>
  <c r="CE78" i="1"/>
  <c r="CD77" i="1"/>
  <c r="CD79" i="1"/>
  <c r="CC36" i="1"/>
  <c r="CD48" i="3"/>
  <c r="CD78" i="1"/>
  <c r="CC79" i="1"/>
  <c r="CC77" i="1"/>
  <c r="CB36" i="1"/>
  <c r="CC80" i="1"/>
  <c r="CC14" i="1"/>
  <c r="CC16" i="1" s="1"/>
  <c r="CC48" i="3"/>
  <c r="CC78" i="1"/>
  <c r="CB79" i="1"/>
  <c r="CB77" i="1"/>
  <c r="CA36" i="1"/>
  <c r="CB80" i="1"/>
  <c r="CB14" i="1"/>
  <c r="CB16" i="1" s="1"/>
  <c r="CB78" i="1"/>
  <c r="CB48" i="3"/>
  <c r="BZ36" i="1"/>
  <c r="CA14" i="1"/>
  <c r="CA16" i="1" s="1"/>
  <c r="CA80" i="1"/>
  <c r="CA77" i="1"/>
  <c r="CA79" i="1"/>
  <c r="CA89" i="1"/>
  <c r="CA78" i="1"/>
  <c r="BY36" i="1"/>
  <c r="CA48" i="3"/>
  <c r="BZ80" i="1"/>
  <c r="BZ14" i="1"/>
  <c r="BZ16" i="1" s="1"/>
  <c r="BZ77" i="1"/>
  <c r="BZ79" i="1"/>
  <c r="BZ48" i="3"/>
  <c r="BZ78" i="1"/>
  <c r="BY77" i="1"/>
  <c r="BY79" i="1"/>
  <c r="BX36" i="1"/>
  <c r="BY14" i="1"/>
  <c r="BY16" i="1" s="1"/>
  <c r="BY80" i="1"/>
  <c r="BW36" i="1"/>
  <c r="I36" i="6"/>
  <c r="BY48" i="3"/>
  <c r="BY78" i="1"/>
  <c r="BX77" i="1"/>
  <c r="BX79" i="1"/>
  <c r="BX80" i="1"/>
  <c r="BX14" i="1"/>
  <c r="BX16" i="1" s="1"/>
  <c r="I77" i="6"/>
  <c r="H185" i="5" s="1"/>
  <c r="I79" i="6"/>
  <c r="H26" i="5"/>
  <c r="H110" i="5"/>
  <c r="H111" i="5"/>
  <c r="I80" i="6"/>
  <c r="H27" i="5" s="1"/>
  <c r="BX78" i="1"/>
  <c r="BX48" i="3"/>
  <c r="BV36" i="1"/>
  <c r="BW80" i="1"/>
  <c r="BW14" i="1"/>
  <c r="BW16" i="1" s="1"/>
  <c r="BW77" i="1"/>
  <c r="BW79" i="1"/>
  <c r="I78" i="6"/>
  <c r="BU36" i="1"/>
  <c r="BW78" i="1"/>
  <c r="BW48" i="3"/>
  <c r="BV80" i="1"/>
  <c r="BV14" i="1"/>
  <c r="BV16" i="1" s="1"/>
  <c r="BV77" i="1"/>
  <c r="BV79" i="1"/>
  <c r="BV48" i="3"/>
  <c r="BU80" i="1"/>
  <c r="BU14" i="1"/>
  <c r="BU16" i="1" s="1"/>
  <c r="BU77" i="1"/>
  <c r="BU79" i="1"/>
  <c r="BT36" i="1"/>
  <c r="BV78" i="1"/>
  <c r="BS36" i="1"/>
  <c r="BU48" i="3"/>
  <c r="BU78" i="1"/>
  <c r="BT80" i="1"/>
  <c r="BT14" i="1"/>
  <c r="BT16" i="1" s="1"/>
  <c r="BT79" i="1"/>
  <c r="BT77" i="1"/>
  <c r="BT78" i="1"/>
  <c r="BT48" i="3"/>
  <c r="BS14" i="1"/>
  <c r="BS16" i="1" s="1"/>
  <c r="BS80" i="1"/>
  <c r="BS79" i="1"/>
  <c r="BS77" i="1"/>
  <c r="BR36" i="1"/>
  <c r="BS48" i="3"/>
  <c r="BR14" i="1"/>
  <c r="BR16" i="1" s="1"/>
  <c r="BR80" i="1"/>
  <c r="BS78" i="1"/>
  <c r="BQ36" i="1"/>
  <c r="BR79" i="1"/>
  <c r="BR77" i="1"/>
  <c r="BP36" i="1"/>
  <c r="BR48" i="3"/>
  <c r="BR78" i="1"/>
  <c r="BQ79" i="1"/>
  <c r="BQ77" i="1"/>
  <c r="BQ80" i="1"/>
  <c r="BQ14" i="1"/>
  <c r="BQ16" i="1" s="1"/>
  <c r="BQ48" i="3"/>
  <c r="BO36" i="1"/>
  <c r="BP79" i="1"/>
  <c r="BP77" i="1"/>
  <c r="BP14" i="1"/>
  <c r="BP16" i="1" s="1"/>
  <c r="BP80" i="1"/>
  <c r="BQ78" i="1"/>
  <c r="BP78" i="1"/>
  <c r="BP48" i="3"/>
  <c r="BN36" i="1"/>
  <c r="BO80" i="1"/>
  <c r="BO14" i="1"/>
  <c r="BO16" i="1" s="1"/>
  <c r="BO77" i="1"/>
  <c r="BO79" i="1"/>
  <c r="BO78" i="1"/>
  <c r="BO48" i="3"/>
  <c r="BN80" i="1"/>
  <c r="BN14" i="1"/>
  <c r="BN16" i="1" s="1"/>
  <c r="BN79" i="1"/>
  <c r="BN77" i="1"/>
  <c r="BM36" i="1"/>
  <c r="BN48" i="3"/>
  <c r="BN78" i="1"/>
  <c r="BL36" i="1"/>
  <c r="BM79" i="1"/>
  <c r="BM77" i="1"/>
  <c r="BM14" i="1"/>
  <c r="BM16" i="1" s="1"/>
  <c r="BM80" i="1"/>
  <c r="BK36" i="1"/>
  <c r="H36" i="6"/>
  <c r="BM48" i="3"/>
  <c r="BL77" i="1"/>
  <c r="BL79" i="1"/>
  <c r="BL78" i="1"/>
  <c r="H77" i="6"/>
  <c r="G5" i="5" s="1"/>
  <c r="BL14" i="1"/>
  <c r="BL16" i="1" s="1"/>
  <c r="BL80" i="1"/>
  <c r="BM78" i="1"/>
  <c r="H79" i="6"/>
  <c r="G26" i="5"/>
  <c r="G110" i="5"/>
  <c r="BJ36" i="1"/>
  <c r="BK77" i="1"/>
  <c r="BK79" i="1"/>
  <c r="BL48" i="3"/>
  <c r="BK80" i="1"/>
  <c r="BK14" i="1"/>
  <c r="BK16" i="1" s="1"/>
  <c r="G111" i="5"/>
  <c r="H80" i="6"/>
  <c r="G27" i="5" s="1"/>
  <c r="H78" i="6"/>
  <c r="BK78" i="1"/>
  <c r="BK48" i="3"/>
  <c r="BJ80" i="1"/>
  <c r="BJ14" i="1"/>
  <c r="BJ16" i="1" s="1"/>
  <c r="BI36" i="1"/>
  <c r="BJ77" i="1"/>
  <c r="BJ79" i="1"/>
  <c r="BJ48" i="3"/>
  <c r="BH36" i="1"/>
  <c r="BJ78" i="1"/>
  <c r="BI79" i="1"/>
  <c r="BI77" i="1"/>
  <c r="BI14" i="1"/>
  <c r="BI16" i="1" s="1"/>
  <c r="BI80" i="1"/>
  <c r="BI48" i="3"/>
  <c r="BG36" i="1"/>
  <c r="BH14" i="1"/>
  <c r="BH16" i="1" s="1"/>
  <c r="BH80" i="1"/>
  <c r="BI78" i="1"/>
  <c r="BH79" i="1"/>
  <c r="BH77" i="1"/>
  <c r="BH48" i="3"/>
  <c r="BG77" i="1"/>
  <c r="BG79" i="1"/>
  <c r="BH78" i="1"/>
  <c r="BF36" i="1"/>
  <c r="BG80" i="1"/>
  <c r="BG14" i="1"/>
  <c r="BG16" i="1" s="1"/>
  <c r="BG48" i="3"/>
  <c r="BG78" i="1"/>
  <c r="BF79" i="1"/>
  <c r="BF77" i="1"/>
  <c r="BF14" i="1"/>
  <c r="BF16" i="1" s="1"/>
  <c r="BF80" i="1"/>
  <c r="BE36" i="1"/>
  <c r="BF48" i="3"/>
  <c r="BF78" i="1"/>
  <c r="BE77" i="1"/>
  <c r="BE79" i="1"/>
  <c r="BE80" i="1"/>
  <c r="BE14" i="1"/>
  <c r="BE16" i="1" s="1"/>
  <c r="BD36" i="1"/>
  <c r="BE48" i="3"/>
  <c r="BD79" i="1"/>
  <c r="BD77" i="1"/>
  <c r="BC36" i="1"/>
  <c r="BE78" i="1"/>
  <c r="BD80" i="1"/>
  <c r="BD14" i="1"/>
  <c r="BD16" i="1" s="1"/>
  <c r="BC77" i="1"/>
  <c r="BC79" i="1"/>
  <c r="BD48" i="3"/>
  <c r="BC78" i="1"/>
  <c r="BD78" i="1"/>
  <c r="BB36" i="1"/>
  <c r="BC14" i="1"/>
  <c r="BC16" i="1" s="1"/>
  <c r="BC80" i="1"/>
  <c r="BA36" i="1"/>
  <c r="BC48" i="3"/>
  <c r="BB77" i="1"/>
  <c r="BB79" i="1"/>
  <c r="BB78" i="1"/>
  <c r="BB14" i="1"/>
  <c r="BB16" i="1" s="1"/>
  <c r="BB80" i="1"/>
  <c r="BB48" i="3"/>
  <c r="AZ36" i="1"/>
  <c r="BA77" i="1"/>
  <c r="BA79" i="1"/>
  <c r="BA80" i="1"/>
  <c r="BA14" i="1"/>
  <c r="BA16" i="1" s="1"/>
  <c r="BA48" i="3"/>
  <c r="BA78" i="1"/>
  <c r="AZ77" i="1"/>
  <c r="AZ79" i="1"/>
  <c r="AZ14" i="1"/>
  <c r="AZ16" i="1" s="1"/>
  <c r="AZ80" i="1"/>
  <c r="AY36" i="1"/>
  <c r="G36" i="6"/>
  <c r="G77" i="6"/>
  <c r="F5" i="5" s="1"/>
  <c r="AZ78" i="1"/>
  <c r="AZ48" i="3"/>
  <c r="G79" i="6"/>
  <c r="F26" i="5"/>
  <c r="F110" i="5"/>
  <c r="AY79" i="1"/>
  <c r="AY77" i="1"/>
  <c r="AY14" i="1"/>
  <c r="AY16" i="1" s="1"/>
  <c r="AY80" i="1"/>
  <c r="AX36" i="1"/>
  <c r="F111" i="5"/>
  <c r="G80" i="6"/>
  <c r="F27" i="5" s="1"/>
  <c r="G78" i="6"/>
  <c r="F186" i="5" s="1"/>
  <c r="AY48" i="3"/>
  <c r="AY78" i="1"/>
  <c r="AX77" i="1"/>
  <c r="AX79" i="1"/>
  <c r="AW36" i="1"/>
  <c r="AX80" i="1"/>
  <c r="AX14" i="1"/>
  <c r="AX16" i="1" s="1"/>
  <c r="AX48" i="3"/>
  <c r="AX78" i="1"/>
  <c r="AW77" i="1"/>
  <c r="AW79" i="1"/>
  <c r="AV36" i="1"/>
  <c r="AW80" i="1"/>
  <c r="AW14" i="1"/>
  <c r="AW16" i="1" s="1"/>
  <c r="AW48" i="3"/>
  <c r="AV77" i="1"/>
  <c r="AV79" i="1"/>
  <c r="AU36" i="1"/>
  <c r="AW78" i="1"/>
  <c r="AV14" i="1"/>
  <c r="AV16" i="1" s="1"/>
  <c r="AV80" i="1"/>
  <c r="AV48" i="3"/>
  <c r="AV78" i="1"/>
  <c r="AU79" i="1"/>
  <c r="AU77" i="1"/>
  <c r="AT36" i="1"/>
  <c r="AU80" i="1"/>
  <c r="AU14" i="1"/>
  <c r="AU16" i="1" s="1"/>
  <c r="AU78" i="1"/>
  <c r="AS36" i="1"/>
  <c r="AU48" i="3"/>
  <c r="AT77" i="1"/>
  <c r="AT79" i="1"/>
  <c r="AT14" i="1"/>
  <c r="AT16" i="1" s="1"/>
  <c r="AT80" i="1"/>
  <c r="AT78" i="1"/>
  <c r="AT48" i="3"/>
  <c r="AS77" i="1"/>
  <c r="AS79" i="1"/>
  <c r="AS14" i="1"/>
  <c r="AS16" i="1" s="1"/>
  <c r="AS80" i="1"/>
  <c r="AR36" i="1"/>
  <c r="AS48" i="3"/>
  <c r="AR77" i="1"/>
  <c r="AR79" i="1"/>
  <c r="AS78" i="1"/>
  <c r="AQ36" i="1"/>
  <c r="AR14" i="1"/>
  <c r="AR16" i="1" s="1"/>
  <c r="AR80" i="1"/>
  <c r="AR78" i="1"/>
  <c r="AR48" i="3"/>
  <c r="AP36" i="1"/>
  <c r="AQ79" i="1"/>
  <c r="AQ77" i="1"/>
  <c r="AQ80" i="1"/>
  <c r="AQ14" i="1"/>
  <c r="AQ16" i="1" s="1"/>
  <c r="AQ78" i="1"/>
  <c r="AO36" i="1"/>
  <c r="AQ48" i="3"/>
  <c r="AP14" i="1"/>
  <c r="AP16" i="1" s="1"/>
  <c r="AP80" i="1"/>
  <c r="AP77" i="1"/>
  <c r="AP79" i="1"/>
  <c r="AP78" i="1"/>
  <c r="AP48" i="3"/>
  <c r="AO79" i="1"/>
  <c r="AO77" i="1"/>
  <c r="AN36" i="1"/>
  <c r="AO78" i="1"/>
  <c r="AO14" i="1"/>
  <c r="AO16" i="1" s="1"/>
  <c r="AO80" i="1"/>
  <c r="AM36" i="1"/>
  <c r="F36" i="6"/>
  <c r="AO48" i="3"/>
  <c r="AN14" i="1"/>
  <c r="AN16" i="1" s="1"/>
  <c r="AN80" i="1"/>
  <c r="AN77" i="1"/>
  <c r="AN79" i="1"/>
  <c r="AN48" i="3"/>
  <c r="F77" i="6"/>
  <c r="E5" i="5" s="1"/>
  <c r="AL36" i="1"/>
  <c r="AN78" i="1"/>
  <c r="F79" i="6"/>
  <c r="E26" i="5"/>
  <c r="E110" i="5"/>
  <c r="AM78" i="1"/>
  <c r="AM79" i="1"/>
  <c r="AM77" i="1"/>
  <c r="F78" i="6"/>
  <c r="E186" i="5" s="1"/>
  <c r="E111" i="5"/>
  <c r="F80" i="6"/>
  <c r="E27" i="5" s="1"/>
  <c r="AM14" i="1"/>
  <c r="AM16" i="1" s="1"/>
  <c r="AM80" i="1"/>
  <c r="AM48" i="3"/>
  <c r="AK36" i="1"/>
  <c r="AL79" i="1"/>
  <c r="AL77" i="1"/>
  <c r="AL80" i="1"/>
  <c r="AL14" i="1"/>
  <c r="AL16" i="1" s="1"/>
  <c r="AK14" i="1"/>
  <c r="AK16" i="1" s="1"/>
  <c r="AK80" i="1"/>
  <c r="AJ36" i="1"/>
  <c r="AL48" i="3"/>
  <c r="AL78" i="1"/>
  <c r="AK48" i="3"/>
  <c r="AK77" i="1"/>
  <c r="AK79" i="1"/>
  <c r="AI36" i="1"/>
  <c r="AJ79" i="1"/>
  <c r="AJ77" i="1"/>
  <c r="AK78" i="1"/>
  <c r="AJ80" i="1"/>
  <c r="AJ14" i="1"/>
  <c r="AJ16" i="1" s="1"/>
  <c r="AH36" i="1"/>
  <c r="AJ78" i="1"/>
  <c r="AJ48" i="3"/>
  <c r="AI79" i="1"/>
  <c r="AI77" i="1"/>
  <c r="AI14" i="1"/>
  <c r="AI16" i="1" s="1"/>
  <c r="AI80" i="1"/>
  <c r="AI78" i="1"/>
  <c r="AG36" i="1"/>
  <c r="AI48" i="3"/>
  <c r="AH80" i="1"/>
  <c r="AH14" i="1"/>
  <c r="AH16" i="1" s="1"/>
  <c r="AH77" i="1"/>
  <c r="AH79" i="1"/>
  <c r="AH48" i="3"/>
  <c r="AG14" i="1"/>
  <c r="AG16" i="1" s="1"/>
  <c r="AG80" i="1"/>
  <c r="AF36" i="1"/>
  <c r="AH78" i="1"/>
  <c r="AG77" i="1"/>
  <c r="AG79" i="1"/>
  <c r="AG48" i="3"/>
  <c r="AG78" i="1"/>
  <c r="AE36" i="1"/>
  <c r="AF77" i="1"/>
  <c r="AF79" i="1"/>
  <c r="AF80" i="1"/>
  <c r="AF14" i="1"/>
  <c r="AF16" i="1" s="1"/>
  <c r="AF78" i="1"/>
  <c r="AF48" i="3"/>
  <c r="AE77" i="1"/>
  <c r="AE79" i="1"/>
  <c r="AC36" i="1"/>
  <c r="AD36" i="1"/>
  <c r="AE80" i="1"/>
  <c r="AE14" i="1"/>
  <c r="AE16" i="1" s="1"/>
  <c r="AE78" i="1"/>
  <c r="AE48" i="3"/>
  <c r="AD79" i="1"/>
  <c r="AD77" i="1"/>
  <c r="AD14" i="1"/>
  <c r="AD16" i="1" s="1"/>
  <c r="AD80" i="1"/>
  <c r="AC80" i="1"/>
  <c r="AC14" i="1"/>
  <c r="AC16" i="1" s="1"/>
  <c r="AB36" i="1"/>
  <c r="AC48" i="3"/>
  <c r="AD48" i="3"/>
  <c r="AD78" i="1"/>
  <c r="AC79" i="1"/>
  <c r="AC77" i="1"/>
  <c r="AA36" i="1"/>
  <c r="E36" i="6"/>
  <c r="AB79" i="1"/>
  <c r="AB77" i="1"/>
  <c r="AC78" i="1"/>
  <c r="AB80" i="1"/>
  <c r="AB14" i="1"/>
  <c r="AB16" i="1" s="1"/>
  <c r="AB78" i="1"/>
  <c r="E77" i="6"/>
  <c r="D5" i="5" s="1"/>
  <c r="AB48" i="3"/>
  <c r="E79" i="6"/>
  <c r="D26" i="5"/>
  <c r="D110" i="5"/>
  <c r="AA79" i="1"/>
  <c r="AA77" i="1"/>
  <c r="Z36" i="1"/>
  <c r="AA80" i="1"/>
  <c r="AA14" i="1"/>
  <c r="AA16" i="1" s="1"/>
  <c r="D111" i="5"/>
  <c r="E80" i="6"/>
  <c r="D27" i="5" s="1"/>
  <c r="E78" i="6"/>
  <c r="D6" i="5" s="1"/>
  <c r="AA48" i="3"/>
  <c r="Z80" i="1"/>
  <c r="Z14" i="1"/>
  <c r="Z16" i="1" s="1"/>
  <c r="Z79" i="1"/>
  <c r="Z77" i="1"/>
  <c r="Y36" i="1"/>
  <c r="AA78" i="1"/>
  <c r="Z48" i="3"/>
  <c r="Z78" i="1"/>
  <c r="Y79" i="1"/>
  <c r="Y77" i="1"/>
  <c r="X36" i="1"/>
  <c r="Y14" i="1"/>
  <c r="Y16" i="1" s="1"/>
  <c r="Y80" i="1"/>
  <c r="Y48" i="3"/>
  <c r="X77" i="1"/>
  <c r="X79" i="1"/>
  <c r="Y78" i="1"/>
  <c r="X80" i="1"/>
  <c r="X14" i="1"/>
  <c r="X16" i="1" s="1"/>
  <c r="W36" i="1"/>
  <c r="X48" i="3"/>
  <c r="X78" i="1"/>
  <c r="W79" i="1"/>
  <c r="W77" i="1"/>
  <c r="W14" i="1"/>
  <c r="W16" i="1" s="1"/>
  <c r="W80" i="1"/>
  <c r="V36" i="1"/>
  <c r="W48" i="3"/>
  <c r="V79" i="1"/>
  <c r="V77" i="1"/>
  <c r="W78" i="1"/>
  <c r="V14" i="1"/>
  <c r="V16" i="1" s="1"/>
  <c r="V80" i="1"/>
  <c r="U36" i="1"/>
  <c r="V48" i="3"/>
  <c r="V78" i="1"/>
  <c r="T36" i="1"/>
  <c r="U79" i="1"/>
  <c r="U77" i="1"/>
  <c r="U80" i="1"/>
  <c r="U14" i="1"/>
  <c r="U16" i="1" s="1"/>
  <c r="U48" i="3"/>
  <c r="T77" i="1"/>
  <c r="T79" i="1"/>
  <c r="T14" i="1"/>
  <c r="T16" i="1" s="1"/>
  <c r="T80" i="1"/>
  <c r="U78" i="1"/>
  <c r="S36" i="1"/>
  <c r="T48" i="3"/>
  <c r="S79" i="1"/>
  <c r="S77" i="1"/>
  <c r="T78" i="1"/>
  <c r="S80" i="1"/>
  <c r="S14" i="1"/>
  <c r="S16" i="1" s="1"/>
  <c r="R36" i="1"/>
  <c r="Q36" i="1"/>
  <c r="S48" i="3"/>
  <c r="S78" i="1"/>
  <c r="R79" i="1"/>
  <c r="R77" i="1"/>
  <c r="R14" i="1"/>
  <c r="R16" i="1" s="1"/>
  <c r="R80" i="1"/>
  <c r="R48" i="3"/>
  <c r="Q14" i="1"/>
  <c r="Q16" i="1" s="1"/>
  <c r="Q80" i="1"/>
  <c r="Q77" i="1"/>
  <c r="Q79" i="1"/>
  <c r="R78" i="1"/>
  <c r="Q78" i="1"/>
  <c r="P36" i="1"/>
  <c r="P40" i="1"/>
  <c r="Q48" i="3"/>
  <c r="P89" i="1"/>
  <c r="P77" i="1"/>
  <c r="P79" i="1"/>
  <c r="P83" i="1"/>
  <c r="P78" i="1"/>
  <c r="D58" i="2"/>
  <c r="BO88" i="1" l="1"/>
  <c r="Y88" i="1"/>
  <c r="CE88" i="1"/>
  <c r="CE89" i="1"/>
  <c r="BY88" i="1"/>
  <c r="AS89" i="1"/>
  <c r="CO89" i="1"/>
  <c r="BS88" i="1"/>
  <c r="CG89" i="1"/>
  <c r="CU88" i="1"/>
  <c r="AE70" i="1"/>
  <c r="AE88" i="1"/>
  <c r="AW88" i="1"/>
  <c r="BQ89" i="1"/>
  <c r="P24" i="1"/>
  <c r="P30" i="1" s="1"/>
  <c r="P42" i="1" s="1"/>
  <c r="BM88" i="1"/>
  <c r="BS89" i="1"/>
  <c r="AS88" i="1"/>
  <c r="F6" i="5"/>
  <c r="K186" i="5"/>
  <c r="CG88" i="1"/>
  <c r="AG89" i="1"/>
  <c r="AW89" i="1"/>
  <c r="AY88" i="1"/>
  <c r="BO89" i="1"/>
  <c r="BA89" i="1"/>
  <c r="BK88" i="1"/>
  <c r="X70" i="1"/>
  <c r="X89" i="1"/>
  <c r="K5" i="5"/>
  <c r="I5" i="5"/>
  <c r="BI89" i="1"/>
  <c r="BE89" i="1"/>
  <c r="Y89" i="1"/>
  <c r="CK88" i="1"/>
  <c r="CM88" i="1"/>
  <c r="CK89" i="1"/>
  <c r="CM89" i="1"/>
  <c r="CQ88" i="1"/>
  <c r="BI88" i="1"/>
  <c r="BU88" i="1"/>
  <c r="BY89" i="1"/>
  <c r="BU89" i="1"/>
  <c r="D185" i="5"/>
  <c r="BE88" i="1"/>
  <c r="CC88" i="1"/>
  <c r="CO88" i="1"/>
  <c r="BP70" i="1"/>
  <c r="BP88" i="1"/>
  <c r="BP89" i="1"/>
  <c r="AH89" i="1"/>
  <c r="F185" i="5"/>
  <c r="CQ89" i="1"/>
  <c r="CU89" i="1"/>
  <c r="J146" i="5"/>
  <c r="W88" i="1"/>
  <c r="W89" i="1"/>
  <c r="AY89" i="1"/>
  <c r="BK89" i="1"/>
  <c r="BM89" i="1"/>
  <c r="AF70" i="1"/>
  <c r="AF89" i="1"/>
  <c r="AF88" i="1"/>
  <c r="CD70" i="1"/>
  <c r="CD89" i="1"/>
  <c r="CD88" i="1"/>
  <c r="BV70" i="1"/>
  <c r="BV89" i="1"/>
  <c r="BV88" i="1"/>
  <c r="CL70" i="1"/>
  <c r="CL89" i="1"/>
  <c r="CL88" i="1"/>
  <c r="E53" i="6"/>
  <c r="E57" i="6" s="1"/>
  <c r="E70" i="6" s="1"/>
  <c r="E72" i="6" s="1"/>
  <c r="F71" i="6" s="1"/>
  <c r="F72" i="6" s="1"/>
  <c r="G71" i="6" s="1"/>
  <c r="G72" i="6" s="1"/>
  <c r="H71" i="6" s="1"/>
  <c r="D146" i="5"/>
  <c r="AJ70" i="1"/>
  <c r="AJ88" i="1"/>
  <c r="AJ89" i="1"/>
  <c r="BL88" i="1"/>
  <c r="BL70" i="1"/>
  <c r="BL89" i="1"/>
  <c r="AT70" i="1"/>
  <c r="AT89" i="1"/>
  <c r="AT88" i="1"/>
  <c r="AA70" i="1"/>
  <c r="AA89" i="1"/>
  <c r="AA88" i="1"/>
  <c r="CP70" i="1"/>
  <c r="CP88" i="1"/>
  <c r="CP89" i="1"/>
  <c r="BJ70" i="1"/>
  <c r="BJ89" i="1"/>
  <c r="BJ88" i="1"/>
  <c r="CI70" i="1"/>
  <c r="CI88" i="1"/>
  <c r="CI89" i="1"/>
  <c r="CS89" i="1"/>
  <c r="S89" i="1"/>
  <c r="AU88" i="1"/>
  <c r="AG88" i="1"/>
  <c r="E185" i="5"/>
  <c r="AU89" i="1"/>
  <c r="BQ88" i="1"/>
  <c r="CC89" i="1"/>
  <c r="CS88" i="1"/>
  <c r="J186" i="5"/>
  <c r="S88" i="1"/>
  <c r="E146" i="5"/>
  <c r="T70" i="1"/>
  <c r="T89" i="1"/>
  <c r="T88" i="1"/>
  <c r="AC70" i="1"/>
  <c r="AC88" i="1"/>
  <c r="AC89" i="1"/>
  <c r="AV70" i="1"/>
  <c r="AV89" i="1"/>
  <c r="AV88" i="1"/>
  <c r="AZ70" i="1"/>
  <c r="AZ89" i="1"/>
  <c r="AZ88" i="1"/>
  <c r="BN70" i="1"/>
  <c r="BN88" i="1"/>
  <c r="BN89" i="1"/>
  <c r="BW70" i="1"/>
  <c r="BW89" i="1"/>
  <c r="BW88" i="1"/>
  <c r="CF70" i="1"/>
  <c r="CF88" i="1"/>
  <c r="CF89" i="1"/>
  <c r="U70" i="1"/>
  <c r="U88" i="1"/>
  <c r="U89" i="1"/>
  <c r="AD70" i="1"/>
  <c r="AD88" i="1"/>
  <c r="AD89" i="1"/>
  <c r="AM70" i="1"/>
  <c r="AM89" i="1"/>
  <c r="AM88" i="1"/>
  <c r="AQ70" i="1"/>
  <c r="AQ89" i="1"/>
  <c r="AQ88" i="1"/>
  <c r="BD70" i="1"/>
  <c r="BD88" i="1"/>
  <c r="BD89" i="1"/>
  <c r="CJ70" i="1"/>
  <c r="CJ88" i="1"/>
  <c r="CJ89" i="1"/>
  <c r="CT70" i="1"/>
  <c r="CT89" i="1"/>
  <c r="CT88" i="1"/>
  <c r="BH70" i="1"/>
  <c r="BH89" i="1"/>
  <c r="BH88" i="1"/>
  <c r="BR70" i="1"/>
  <c r="BR88" i="1"/>
  <c r="BR89" i="1"/>
  <c r="AB70" i="1"/>
  <c r="AB88" i="1"/>
  <c r="AB89" i="1"/>
  <c r="BZ70" i="1"/>
  <c r="BZ89" i="1"/>
  <c r="BZ88" i="1"/>
  <c r="J53" i="6"/>
  <c r="J57" i="6" s="1"/>
  <c r="J70" i="6" s="1"/>
  <c r="I146" i="5"/>
  <c r="AL70" i="1"/>
  <c r="AL88" i="1"/>
  <c r="AL89" i="1"/>
  <c r="AP70" i="1"/>
  <c r="AP88" i="1"/>
  <c r="AP89" i="1"/>
  <c r="BC70" i="1"/>
  <c r="BC89" i="1"/>
  <c r="BC88" i="1"/>
  <c r="BG70" i="1"/>
  <c r="BG89" i="1"/>
  <c r="BG88" i="1"/>
  <c r="CN70" i="1"/>
  <c r="CN88" i="1"/>
  <c r="CN89" i="1"/>
  <c r="H53" i="6"/>
  <c r="H57" i="6" s="1"/>
  <c r="H70" i="6" s="1"/>
  <c r="G146" i="5"/>
  <c r="R70" i="1"/>
  <c r="R89" i="1"/>
  <c r="R88" i="1"/>
  <c r="AX70" i="1"/>
  <c r="AX88" i="1"/>
  <c r="AX89" i="1"/>
  <c r="BB70" i="1"/>
  <c r="BB89" i="1"/>
  <c r="BB88" i="1"/>
  <c r="CH70" i="1"/>
  <c r="CH89" i="1"/>
  <c r="CH88" i="1"/>
  <c r="V70" i="1"/>
  <c r="V89" i="1"/>
  <c r="V88" i="1"/>
  <c r="I53" i="6"/>
  <c r="I57" i="6" s="1"/>
  <c r="I70" i="6" s="1"/>
  <c r="H146" i="5"/>
  <c r="Z70" i="1"/>
  <c r="Z89" i="1"/>
  <c r="Z88" i="1"/>
  <c r="AK70" i="1"/>
  <c r="AK89" i="1"/>
  <c r="AK88" i="1"/>
  <c r="AO70" i="1"/>
  <c r="AO88" i="1"/>
  <c r="AO89" i="1"/>
  <c r="BF70" i="1"/>
  <c r="BF89" i="1"/>
  <c r="BF88" i="1"/>
  <c r="BT70" i="1"/>
  <c r="BT88" i="1"/>
  <c r="BT89" i="1"/>
  <c r="CR70" i="1"/>
  <c r="CR89" i="1"/>
  <c r="CR88" i="1"/>
  <c r="BX70" i="1"/>
  <c r="BX89" i="1"/>
  <c r="BX88" i="1"/>
  <c r="CB70" i="1"/>
  <c r="CB89" i="1"/>
  <c r="CB88" i="1"/>
  <c r="AI70" i="1"/>
  <c r="AI88" i="1"/>
  <c r="AI89" i="1"/>
  <c r="AN70" i="1"/>
  <c r="AN89" i="1"/>
  <c r="AN88" i="1"/>
  <c r="AR70" i="1"/>
  <c r="AR89" i="1"/>
  <c r="AR88" i="1"/>
  <c r="X88" i="1"/>
  <c r="AE89" i="1"/>
  <c r="J5" i="5"/>
  <c r="F146" i="5"/>
  <c r="BA88" i="1"/>
  <c r="H5" i="5"/>
  <c r="AH88" i="1"/>
  <c r="CA88" i="1"/>
  <c r="E6" i="5"/>
  <c r="G185" i="5"/>
  <c r="H6" i="5"/>
  <c r="H186" i="5"/>
  <c r="D186" i="5"/>
  <c r="G6" i="5"/>
  <c r="G186" i="5"/>
  <c r="L186" i="5"/>
  <c r="L6" i="5"/>
  <c r="L5" i="5"/>
  <c r="L185" i="5"/>
  <c r="I186" i="5"/>
  <c r="Q53" i="1"/>
  <c r="Q57" i="1" s="1"/>
  <c r="Q39" i="1"/>
  <c r="P82" i="1" l="1"/>
  <c r="P81" i="1"/>
  <c r="H72" i="6"/>
  <c r="I71" i="6" s="1"/>
  <c r="I72" i="6" s="1"/>
  <c r="J71" i="6" s="1"/>
  <c r="J72" i="6" s="1"/>
  <c r="K71" i="6" s="1"/>
  <c r="K72" i="6" s="1"/>
  <c r="L71" i="6" s="1"/>
  <c r="L72" i="6" s="1"/>
  <c r="M71" i="6" s="1"/>
  <c r="M72" i="6" s="1"/>
  <c r="Q70" i="1"/>
  <c r="Q72" i="1" s="1"/>
  <c r="Q89" i="1"/>
  <c r="Q88" i="1"/>
  <c r="R39" i="1"/>
  <c r="Q40" i="1"/>
  <c r="Q83" i="1"/>
  <c r="S39" i="1" l="1"/>
  <c r="R83" i="1"/>
  <c r="R40" i="1"/>
  <c r="R71" i="1"/>
  <c r="R72" i="1" s="1"/>
  <c r="Q24" i="1"/>
  <c r="Q30" i="1" l="1"/>
  <c r="Q42" i="1" s="1"/>
  <c r="Q81" i="1"/>
  <c r="Q82" i="1"/>
  <c r="S71" i="1"/>
  <c r="S72" i="1" s="1"/>
  <c r="R24" i="1"/>
  <c r="T39" i="1"/>
  <c r="S40" i="1"/>
  <c r="S83" i="1"/>
  <c r="U39" i="1" l="1"/>
  <c r="T40" i="1"/>
  <c r="T83" i="1"/>
  <c r="R81" i="1"/>
  <c r="R30" i="1"/>
  <c r="R42" i="1" s="1"/>
  <c r="R82" i="1"/>
  <c r="T71" i="1"/>
  <c r="T72" i="1" s="1"/>
  <c r="S24" i="1"/>
  <c r="U71" i="1" l="1"/>
  <c r="U72" i="1" s="1"/>
  <c r="T24" i="1"/>
  <c r="V39" i="1"/>
  <c r="U40" i="1"/>
  <c r="U83" i="1"/>
  <c r="S30" i="1"/>
  <c r="S42" i="1" s="1"/>
  <c r="S81" i="1"/>
  <c r="S82" i="1"/>
  <c r="W39" i="1" l="1"/>
  <c r="V40" i="1"/>
  <c r="V83" i="1"/>
  <c r="T82" i="1"/>
  <c r="T81" i="1"/>
  <c r="T30" i="1"/>
  <c r="T42" i="1" s="1"/>
  <c r="V71" i="1"/>
  <c r="V72" i="1" s="1"/>
  <c r="U24" i="1"/>
  <c r="W71" i="1" l="1"/>
  <c r="W72" i="1" s="1"/>
  <c r="V24" i="1"/>
  <c r="U82" i="1"/>
  <c r="U81" i="1"/>
  <c r="U30" i="1"/>
  <c r="U42" i="1" s="1"/>
  <c r="X39" i="1"/>
  <c r="W83" i="1"/>
  <c r="W40" i="1"/>
  <c r="Y39" i="1" l="1"/>
  <c r="X83" i="1"/>
  <c r="X40" i="1"/>
  <c r="V30" i="1"/>
  <c r="V42" i="1" s="1"/>
  <c r="V82" i="1"/>
  <c r="V81" i="1"/>
  <c r="X71" i="1"/>
  <c r="X72" i="1" s="1"/>
  <c r="W24" i="1"/>
  <c r="Y71" i="1" l="1"/>
  <c r="Y72" i="1" s="1"/>
  <c r="X24" i="1"/>
  <c r="W30" i="1"/>
  <c r="W42" i="1" s="1"/>
  <c r="W82" i="1"/>
  <c r="W81" i="1"/>
  <c r="Z39" i="1"/>
  <c r="Y40" i="1"/>
  <c r="Y83" i="1"/>
  <c r="AA39" i="1" l="1"/>
  <c r="Z83" i="1"/>
  <c r="Z40" i="1"/>
  <c r="X30" i="1"/>
  <c r="X42" i="1" s="1"/>
  <c r="X82" i="1"/>
  <c r="X81" i="1"/>
  <c r="Z71" i="1"/>
  <c r="Z72" i="1" s="1"/>
  <c r="Y24" i="1"/>
  <c r="AA71" i="1" l="1"/>
  <c r="AA72" i="1" s="1"/>
  <c r="Z24" i="1"/>
  <c r="AB39" i="1"/>
  <c r="AA40" i="1"/>
  <c r="AA83" i="1"/>
  <c r="E39" i="6"/>
  <c r="Y82" i="1"/>
  <c r="Y30" i="1"/>
  <c r="Y42" i="1" s="1"/>
  <c r="Y81" i="1"/>
  <c r="E83" i="6" l="1"/>
  <c r="D127" i="5"/>
  <c r="E40" i="6"/>
  <c r="AC39" i="1"/>
  <c r="AB83" i="1"/>
  <c r="AB40" i="1"/>
  <c r="Z30" i="1"/>
  <c r="Z42" i="1" s="1"/>
  <c r="Z81" i="1"/>
  <c r="Z82" i="1"/>
  <c r="AB71" i="1"/>
  <c r="AB72" i="1" s="1"/>
  <c r="AA24" i="1"/>
  <c r="AD39" i="1" l="1"/>
  <c r="AC40" i="1"/>
  <c r="AC83" i="1"/>
  <c r="E24" i="6"/>
  <c r="AA82" i="1"/>
  <c r="AA81" i="1"/>
  <c r="AA30" i="1"/>
  <c r="AA42" i="1" s="1"/>
  <c r="AC71" i="1"/>
  <c r="AC72" i="1" s="1"/>
  <c r="AB24" i="1"/>
  <c r="D49" i="5"/>
  <c r="D187" i="5"/>
  <c r="E81" i="6" l="1"/>
  <c r="E82" i="6"/>
  <c r="E30" i="6"/>
  <c r="E42" i="6" s="1"/>
  <c r="D126" i="5"/>
  <c r="AD71" i="1"/>
  <c r="AD72" i="1" s="1"/>
  <c r="AC24" i="1"/>
  <c r="AB82" i="1"/>
  <c r="AB30" i="1"/>
  <c r="AB42" i="1" s="1"/>
  <c r="AB81" i="1"/>
  <c r="AE39" i="1"/>
  <c r="AD40" i="1"/>
  <c r="AD83" i="1"/>
  <c r="AE71" i="1" l="1"/>
  <c r="AE72" i="1" s="1"/>
  <c r="AD24" i="1"/>
  <c r="AC30" i="1"/>
  <c r="AC42" i="1" s="1"/>
  <c r="AC81" i="1"/>
  <c r="AC82" i="1"/>
  <c r="AF39" i="1"/>
  <c r="AE40" i="1"/>
  <c r="AE83" i="1"/>
  <c r="AG39" i="1" l="1"/>
  <c r="AF40" i="1"/>
  <c r="AF83" i="1"/>
  <c r="AD82" i="1"/>
  <c r="AD81" i="1"/>
  <c r="AD30" i="1"/>
  <c r="AD42" i="1" s="1"/>
  <c r="AF71" i="1"/>
  <c r="AF72" i="1" s="1"/>
  <c r="AE24" i="1"/>
  <c r="AG71" i="1" l="1"/>
  <c r="AG72" i="1" s="1"/>
  <c r="AF24" i="1"/>
  <c r="AH39" i="1"/>
  <c r="AG40" i="1"/>
  <c r="AG83" i="1"/>
  <c r="AE30" i="1"/>
  <c r="AE42" i="1" s="1"/>
  <c r="AE81" i="1"/>
  <c r="AE82" i="1"/>
  <c r="AI39" i="1" l="1"/>
  <c r="AH40" i="1"/>
  <c r="AH83" i="1"/>
  <c r="AF81" i="1"/>
  <c r="AF30" i="1"/>
  <c r="AF42" i="1" s="1"/>
  <c r="AF82" i="1"/>
  <c r="AH71" i="1"/>
  <c r="AH72" i="1" s="1"/>
  <c r="AG24" i="1"/>
  <c r="AI71" i="1" l="1"/>
  <c r="AI72" i="1" s="1"/>
  <c r="AH24" i="1"/>
  <c r="AJ39" i="1"/>
  <c r="AI83" i="1"/>
  <c r="AI40" i="1"/>
  <c r="AG30" i="1"/>
  <c r="AG42" i="1" s="1"/>
  <c r="AG81" i="1"/>
  <c r="AG82" i="1"/>
  <c r="AK39" i="1" l="1"/>
  <c r="AJ83" i="1"/>
  <c r="AJ40" i="1"/>
  <c r="AH30" i="1"/>
  <c r="AH42" i="1" s="1"/>
  <c r="AH81" i="1"/>
  <c r="AH82" i="1"/>
  <c r="AJ71" i="1"/>
  <c r="AJ72" i="1" s="1"/>
  <c r="AI24" i="1"/>
  <c r="AJ24" i="1" l="1"/>
  <c r="AK71" i="1"/>
  <c r="AK72" i="1" s="1"/>
  <c r="AK40" i="1"/>
  <c r="AL39" i="1"/>
  <c r="AK83" i="1"/>
  <c r="AI82" i="1"/>
  <c r="AI30" i="1"/>
  <c r="AI42" i="1" s="1"/>
  <c r="AI81" i="1"/>
  <c r="AM39" i="1" l="1"/>
  <c r="AL83" i="1"/>
  <c r="AL40" i="1"/>
  <c r="AL71" i="1"/>
  <c r="AL72" i="1" s="1"/>
  <c r="AK24" i="1"/>
  <c r="AJ81" i="1"/>
  <c r="AJ30" i="1"/>
  <c r="AJ42" i="1" s="1"/>
  <c r="AJ82" i="1"/>
  <c r="AK81" i="1" l="1"/>
  <c r="AK30" i="1"/>
  <c r="AK42" i="1" s="1"/>
  <c r="AK82" i="1"/>
  <c r="AM71" i="1"/>
  <c r="AM72" i="1" s="1"/>
  <c r="AL24" i="1"/>
  <c r="AN39" i="1"/>
  <c r="AM83" i="1"/>
  <c r="F39" i="6"/>
  <c r="AM40" i="1"/>
  <c r="AO39" i="1" l="1"/>
  <c r="AN40" i="1"/>
  <c r="AN83" i="1"/>
  <c r="AN71" i="1"/>
  <c r="AN72" i="1" s="1"/>
  <c r="AM24" i="1"/>
  <c r="AL82" i="1"/>
  <c r="AL81" i="1"/>
  <c r="AL30" i="1"/>
  <c r="AL42" i="1" s="1"/>
  <c r="F83" i="6"/>
  <c r="F40" i="6"/>
  <c r="E127" i="5"/>
  <c r="AM82" i="1" l="1"/>
  <c r="F24" i="6"/>
  <c r="AM30" i="1"/>
  <c r="AM42" i="1" s="1"/>
  <c r="AM81" i="1"/>
  <c r="AO71" i="1"/>
  <c r="AO72" i="1" s="1"/>
  <c r="AN24" i="1"/>
  <c r="E187" i="5"/>
  <c r="E49" i="5"/>
  <c r="AP39" i="1"/>
  <c r="AO83" i="1"/>
  <c r="AO40" i="1"/>
  <c r="AN82" i="1" l="1"/>
  <c r="AN81" i="1"/>
  <c r="AN30" i="1"/>
  <c r="AN42" i="1" s="1"/>
  <c r="AP71" i="1"/>
  <c r="AP72" i="1" s="1"/>
  <c r="AO24" i="1"/>
  <c r="AQ39" i="1"/>
  <c r="AP40" i="1"/>
  <c r="AP83" i="1"/>
  <c r="F81" i="6"/>
  <c r="F30" i="6"/>
  <c r="F42" i="6" s="1"/>
  <c r="F82" i="6"/>
  <c r="E126" i="5"/>
  <c r="AR39" i="1" l="1"/>
  <c r="AQ40" i="1"/>
  <c r="AQ83" i="1"/>
  <c r="AO81" i="1"/>
  <c r="AO82" i="1"/>
  <c r="AO30" i="1"/>
  <c r="AO42" i="1" s="1"/>
  <c r="AQ71" i="1"/>
  <c r="AQ72" i="1" s="1"/>
  <c r="AP24" i="1"/>
  <c r="AR71" i="1" l="1"/>
  <c r="AR72" i="1" s="1"/>
  <c r="AQ24" i="1"/>
  <c r="AS39" i="1"/>
  <c r="AR40" i="1"/>
  <c r="AR83" i="1"/>
  <c r="AP82" i="1"/>
  <c r="AP30" i="1"/>
  <c r="AP42" i="1" s="1"/>
  <c r="AP81" i="1"/>
  <c r="AT39" i="1" l="1"/>
  <c r="AS83" i="1"/>
  <c r="AS40" i="1"/>
  <c r="AQ82" i="1"/>
  <c r="AQ30" i="1"/>
  <c r="AQ42" i="1" s="1"/>
  <c r="AQ81" i="1"/>
  <c r="AS71" i="1"/>
  <c r="AS72" i="1" s="1"/>
  <c r="AR24" i="1"/>
  <c r="AT71" i="1" l="1"/>
  <c r="AT72" i="1" s="1"/>
  <c r="AS24" i="1"/>
  <c r="AU39" i="1"/>
  <c r="AT40" i="1"/>
  <c r="AT83" i="1"/>
  <c r="AR30" i="1"/>
  <c r="AR42" i="1" s="1"/>
  <c r="AR82" i="1"/>
  <c r="AR81" i="1"/>
  <c r="AU40" i="1" l="1"/>
  <c r="AV39" i="1"/>
  <c r="AU83" i="1"/>
  <c r="AS82" i="1"/>
  <c r="AS81" i="1"/>
  <c r="AS30" i="1"/>
  <c r="AS42" i="1" s="1"/>
  <c r="AU71" i="1"/>
  <c r="AU72" i="1" s="1"/>
  <c r="AT24" i="1"/>
  <c r="AV71" i="1" l="1"/>
  <c r="AV72" i="1" s="1"/>
  <c r="AU24" i="1"/>
  <c r="AW39" i="1"/>
  <c r="AV40" i="1"/>
  <c r="AV83" i="1"/>
  <c r="AT81" i="1"/>
  <c r="AT82" i="1"/>
  <c r="AT30" i="1"/>
  <c r="AT42" i="1" s="1"/>
  <c r="AX39" i="1" l="1"/>
  <c r="AW83" i="1"/>
  <c r="AW40" i="1"/>
  <c r="AU30" i="1"/>
  <c r="AU42" i="1" s="1"/>
  <c r="AU81" i="1"/>
  <c r="AU82" i="1"/>
  <c r="AW71" i="1"/>
  <c r="AW72" i="1" s="1"/>
  <c r="AV24" i="1"/>
  <c r="AX71" i="1" l="1"/>
  <c r="AX72" i="1" s="1"/>
  <c r="AW24" i="1"/>
  <c r="AY39" i="1"/>
  <c r="AX83" i="1"/>
  <c r="AX40" i="1"/>
  <c r="AV30" i="1"/>
  <c r="AV42" i="1" s="1"/>
  <c r="AV81" i="1"/>
  <c r="AV82" i="1"/>
  <c r="AZ39" i="1" l="1"/>
  <c r="AY40" i="1"/>
  <c r="AY83" i="1"/>
  <c r="G39" i="6"/>
  <c r="AW81" i="1"/>
  <c r="AW30" i="1"/>
  <c r="AW42" i="1" s="1"/>
  <c r="AW82" i="1"/>
  <c r="AY71" i="1"/>
  <c r="AY72" i="1" s="1"/>
  <c r="AX24" i="1"/>
  <c r="F127" i="5" l="1"/>
  <c r="G83" i="6"/>
  <c r="G40" i="6"/>
  <c r="AX81" i="1"/>
  <c r="AX82" i="1"/>
  <c r="AX30" i="1"/>
  <c r="AX42" i="1" s="1"/>
  <c r="BA39" i="1"/>
  <c r="AZ40" i="1"/>
  <c r="AZ83" i="1"/>
  <c r="AZ71" i="1"/>
  <c r="AZ72" i="1" s="1"/>
  <c r="AY24" i="1"/>
  <c r="AY30" i="1" l="1"/>
  <c r="AY42" i="1" s="1"/>
  <c r="G24" i="6"/>
  <c r="AY81" i="1"/>
  <c r="AY82" i="1"/>
  <c r="AZ24" i="1"/>
  <c r="BA71" i="1"/>
  <c r="BA72" i="1" s="1"/>
  <c r="F187" i="5"/>
  <c r="F49" i="5"/>
  <c r="BB39" i="1"/>
  <c r="BA83" i="1"/>
  <c r="BA40" i="1"/>
  <c r="BB71" i="1" l="1"/>
  <c r="BB72" i="1" s="1"/>
  <c r="BA24" i="1"/>
  <c r="AZ30" i="1"/>
  <c r="AZ42" i="1" s="1"/>
  <c r="AZ81" i="1"/>
  <c r="AZ82" i="1"/>
  <c r="G81" i="6"/>
  <c r="G30" i="6"/>
  <c r="G42" i="6" s="1"/>
  <c r="G82" i="6"/>
  <c r="F126" i="5"/>
  <c r="BC39" i="1"/>
  <c r="BB40" i="1"/>
  <c r="BB83" i="1"/>
  <c r="BD39" i="1" l="1"/>
  <c r="BC83" i="1"/>
  <c r="BC40" i="1"/>
  <c r="BA81" i="1"/>
  <c r="BA30" i="1"/>
  <c r="BA42" i="1" s="1"/>
  <c r="BA82" i="1"/>
  <c r="BC71" i="1"/>
  <c r="BC72" i="1" s="1"/>
  <c r="BB24" i="1"/>
  <c r="BD71" i="1" l="1"/>
  <c r="BD72" i="1" s="1"/>
  <c r="BC24" i="1"/>
  <c r="BB81" i="1"/>
  <c r="BB30" i="1"/>
  <c r="BB42" i="1" s="1"/>
  <c r="BB82" i="1"/>
  <c r="BD40" i="1"/>
  <c r="BE39" i="1"/>
  <c r="BD83" i="1"/>
  <c r="BF39" i="1" l="1"/>
  <c r="BE83" i="1"/>
  <c r="BE40" i="1"/>
  <c r="BC82" i="1"/>
  <c r="BC81" i="1"/>
  <c r="BC30" i="1"/>
  <c r="BC42" i="1" s="1"/>
  <c r="BE71" i="1"/>
  <c r="BE72" i="1" s="1"/>
  <c r="BD24" i="1"/>
  <c r="BF71" i="1" l="1"/>
  <c r="BF72" i="1" s="1"/>
  <c r="BE24" i="1"/>
  <c r="BG39" i="1"/>
  <c r="BF40" i="1"/>
  <c r="BF83" i="1"/>
  <c r="BD82" i="1"/>
  <c r="BD81" i="1"/>
  <c r="BD30" i="1"/>
  <c r="BD42" i="1" s="1"/>
  <c r="BH39" i="1" l="1"/>
  <c r="BG40" i="1"/>
  <c r="BG83" i="1"/>
  <c r="BE82" i="1"/>
  <c r="BE30" i="1"/>
  <c r="BE42" i="1" s="1"/>
  <c r="BE81" i="1"/>
  <c r="BG71" i="1"/>
  <c r="BG72" i="1" s="1"/>
  <c r="BF24" i="1"/>
  <c r="BH71" i="1" l="1"/>
  <c r="BH72" i="1" s="1"/>
  <c r="BG24" i="1"/>
  <c r="BI39" i="1"/>
  <c r="BH40" i="1"/>
  <c r="BH83" i="1"/>
  <c r="BF81" i="1"/>
  <c r="BF82" i="1"/>
  <c r="BF30" i="1"/>
  <c r="BF42" i="1" s="1"/>
  <c r="BJ39" i="1" l="1"/>
  <c r="BI40" i="1"/>
  <c r="BI83" i="1"/>
  <c r="BG81" i="1"/>
  <c r="BG82" i="1"/>
  <c r="BG30" i="1"/>
  <c r="BG42" i="1" s="1"/>
  <c r="BI71" i="1"/>
  <c r="BI72" i="1" s="1"/>
  <c r="BH24" i="1"/>
  <c r="BJ71" i="1" l="1"/>
  <c r="BJ72" i="1" s="1"/>
  <c r="BI24" i="1"/>
  <c r="BK39" i="1"/>
  <c r="BJ83" i="1"/>
  <c r="BJ40" i="1"/>
  <c r="BH81" i="1"/>
  <c r="BH82" i="1"/>
  <c r="BH30" i="1"/>
  <c r="BH42" i="1" s="1"/>
  <c r="BI82" i="1" l="1"/>
  <c r="BI81" i="1"/>
  <c r="BI30" i="1"/>
  <c r="BI42" i="1" s="1"/>
  <c r="BL39" i="1"/>
  <c r="BK83" i="1"/>
  <c r="BK40" i="1"/>
  <c r="H39" i="6"/>
  <c r="BJ24" i="1"/>
  <c r="BK71" i="1"/>
  <c r="BK72" i="1" s="1"/>
  <c r="BJ30" i="1" l="1"/>
  <c r="BJ42" i="1" s="1"/>
  <c r="BJ81" i="1"/>
  <c r="BJ82" i="1"/>
  <c r="H40" i="6"/>
  <c r="G127" i="5"/>
  <c r="H83" i="6"/>
  <c r="BM39" i="1"/>
  <c r="BL40" i="1"/>
  <c r="BL83" i="1"/>
  <c r="BL71" i="1"/>
  <c r="BL72" i="1" s="1"/>
  <c r="BK24" i="1"/>
  <c r="BN39" i="1" l="1"/>
  <c r="BM40" i="1"/>
  <c r="BM83" i="1"/>
  <c r="G49" i="5"/>
  <c r="G187" i="5"/>
  <c r="BK30" i="1"/>
  <c r="BK42" i="1" s="1"/>
  <c r="H24" i="6"/>
  <c r="BK81" i="1"/>
  <c r="BK82" i="1"/>
  <c r="BM71" i="1"/>
  <c r="BM72" i="1" s="1"/>
  <c r="BL24" i="1"/>
  <c r="H82" i="6" l="1"/>
  <c r="H81" i="6"/>
  <c r="G126" i="5"/>
  <c r="H30" i="6"/>
  <c r="H42" i="6" s="1"/>
  <c r="BL30" i="1"/>
  <c r="BL42" i="1" s="1"/>
  <c r="BL81" i="1"/>
  <c r="BL82" i="1"/>
  <c r="BN71" i="1"/>
  <c r="BN72" i="1" s="1"/>
  <c r="BM24" i="1"/>
  <c r="BO39" i="1"/>
  <c r="BN40" i="1"/>
  <c r="BN83" i="1"/>
  <c r="BO71" i="1" l="1"/>
  <c r="BO72" i="1" s="1"/>
  <c r="BN24" i="1"/>
  <c r="BP39" i="1"/>
  <c r="BO40" i="1"/>
  <c r="BO83" i="1"/>
  <c r="BM81" i="1"/>
  <c r="BM30" i="1"/>
  <c r="BM42" i="1" s="1"/>
  <c r="BM82" i="1"/>
  <c r="BQ39" i="1" l="1"/>
  <c r="BP83" i="1"/>
  <c r="BP40" i="1"/>
  <c r="BN81" i="1"/>
  <c r="BN30" i="1"/>
  <c r="BN42" i="1" s="1"/>
  <c r="BN82" i="1"/>
  <c r="BO24" i="1"/>
  <c r="BP71" i="1"/>
  <c r="BP72" i="1" s="1"/>
  <c r="BR39" i="1" l="1"/>
  <c r="BQ40" i="1"/>
  <c r="BQ83" i="1"/>
  <c r="BP24" i="1"/>
  <c r="BQ71" i="1"/>
  <c r="BQ72" i="1" s="1"/>
  <c r="BO82" i="1"/>
  <c r="BO30" i="1"/>
  <c r="BO42" i="1" s="1"/>
  <c r="BO81" i="1"/>
  <c r="BS39" i="1" l="1"/>
  <c r="BR40" i="1"/>
  <c r="BR83" i="1"/>
  <c r="BR71" i="1"/>
  <c r="BR72" i="1" s="1"/>
  <c r="BQ24" i="1"/>
  <c r="BP30" i="1"/>
  <c r="BP42" i="1" s="1"/>
  <c r="BP82" i="1"/>
  <c r="BP81" i="1"/>
  <c r="BT39" i="1" l="1"/>
  <c r="BS40" i="1"/>
  <c r="BS83" i="1"/>
  <c r="BQ30" i="1"/>
  <c r="BQ42" i="1" s="1"/>
  <c r="BQ81" i="1"/>
  <c r="BQ82" i="1"/>
  <c r="BS71" i="1"/>
  <c r="BS72" i="1" s="1"/>
  <c r="BR24" i="1"/>
  <c r="BT71" i="1" l="1"/>
  <c r="BT72" i="1" s="1"/>
  <c r="BS24" i="1"/>
  <c r="BR81" i="1"/>
  <c r="BR82" i="1"/>
  <c r="BR30" i="1"/>
  <c r="BR42" i="1" s="1"/>
  <c r="BU39" i="1"/>
  <c r="BT40" i="1"/>
  <c r="BT83" i="1"/>
  <c r="BV39" i="1" l="1"/>
  <c r="BU83" i="1"/>
  <c r="BU40" i="1"/>
  <c r="BS81" i="1"/>
  <c r="BS82" i="1"/>
  <c r="BS30" i="1"/>
  <c r="BS42" i="1" s="1"/>
  <c r="BU71" i="1"/>
  <c r="BU72" i="1" s="1"/>
  <c r="BT24" i="1"/>
  <c r="BU24" i="1" l="1"/>
  <c r="BV71" i="1"/>
  <c r="BV72" i="1" s="1"/>
  <c r="BW39" i="1"/>
  <c r="BV40" i="1"/>
  <c r="BV83" i="1"/>
  <c r="BT82" i="1"/>
  <c r="BT81" i="1"/>
  <c r="BT30" i="1"/>
  <c r="BT42" i="1" s="1"/>
  <c r="BW83" i="1" l="1"/>
  <c r="BX39" i="1"/>
  <c r="I39" i="6"/>
  <c r="BW40" i="1"/>
  <c r="BW71" i="1"/>
  <c r="BW72" i="1" s="1"/>
  <c r="BV24" i="1"/>
  <c r="BU30" i="1"/>
  <c r="BU42" i="1" s="1"/>
  <c r="BU82" i="1"/>
  <c r="BU81" i="1"/>
  <c r="BV30" i="1" l="1"/>
  <c r="BV42" i="1" s="1"/>
  <c r="BV82" i="1"/>
  <c r="BV81" i="1"/>
  <c r="BX71" i="1"/>
  <c r="BX72" i="1" s="1"/>
  <c r="BW24" i="1"/>
  <c r="H127" i="5"/>
  <c r="I40" i="6"/>
  <c r="I83" i="6"/>
  <c r="BY39" i="1"/>
  <c r="BX83" i="1"/>
  <c r="BX40" i="1"/>
  <c r="BY71" i="1" l="1"/>
  <c r="BY72" i="1" s="1"/>
  <c r="BX24" i="1"/>
  <c r="BW82" i="1"/>
  <c r="BW81" i="1"/>
  <c r="I24" i="6"/>
  <c r="BW30" i="1"/>
  <c r="BW42" i="1" s="1"/>
  <c r="BZ39" i="1"/>
  <c r="BY83" i="1"/>
  <c r="BY40" i="1"/>
  <c r="H187" i="5"/>
  <c r="H49" i="5"/>
  <c r="CA39" i="1" l="1"/>
  <c r="BZ83" i="1"/>
  <c r="BZ40" i="1"/>
  <c r="I82" i="6"/>
  <c r="H126" i="5"/>
  <c r="I30" i="6"/>
  <c r="I42" i="6" s="1"/>
  <c r="I81" i="6"/>
  <c r="BX30" i="1"/>
  <c r="BX42" i="1" s="1"/>
  <c r="BX82" i="1"/>
  <c r="BX81" i="1"/>
  <c r="BZ71" i="1"/>
  <c r="BZ72" i="1" s="1"/>
  <c r="BY24" i="1"/>
  <c r="BY81" i="1" l="1"/>
  <c r="BY82" i="1"/>
  <c r="BY30" i="1"/>
  <c r="BY42" i="1" s="1"/>
  <c r="BZ24" i="1"/>
  <c r="CA71" i="1"/>
  <c r="CA72" i="1" s="1"/>
  <c r="CA83" i="1"/>
  <c r="CB39" i="1"/>
  <c r="CA40" i="1"/>
  <c r="CC39" i="1" l="1"/>
  <c r="CB40" i="1"/>
  <c r="CB83" i="1"/>
  <c r="CB71" i="1"/>
  <c r="CB72" i="1" s="1"/>
  <c r="CA24" i="1"/>
  <c r="BZ81" i="1"/>
  <c r="BZ82" i="1"/>
  <c r="BZ30" i="1"/>
  <c r="BZ42" i="1" s="1"/>
  <c r="CA82" i="1" l="1"/>
  <c r="CA81" i="1"/>
  <c r="CA30" i="1"/>
  <c r="CA42" i="1" s="1"/>
  <c r="CC71" i="1"/>
  <c r="CC72" i="1" s="1"/>
  <c r="CB24" i="1"/>
  <c r="CD39" i="1"/>
  <c r="CC83" i="1"/>
  <c r="CC40" i="1"/>
  <c r="CB82" i="1" l="1"/>
  <c r="CB30" i="1"/>
  <c r="CB42" i="1" s="1"/>
  <c r="CB81" i="1"/>
  <c r="CE39" i="1"/>
  <c r="CD83" i="1"/>
  <c r="CD40" i="1"/>
  <c r="CD71" i="1"/>
  <c r="CD72" i="1" s="1"/>
  <c r="CC24" i="1"/>
  <c r="CC82" i="1" l="1"/>
  <c r="CC30" i="1"/>
  <c r="CC42" i="1" s="1"/>
  <c r="CC81" i="1"/>
  <c r="CE83" i="1"/>
  <c r="CF39" i="1"/>
  <c r="CE40" i="1"/>
  <c r="CE71" i="1"/>
  <c r="CE72" i="1" s="1"/>
  <c r="CD24" i="1"/>
  <c r="CE24" i="1" l="1"/>
  <c r="CF71" i="1"/>
  <c r="CF72" i="1" s="1"/>
  <c r="CF40" i="1"/>
  <c r="CF83" i="1"/>
  <c r="CG39" i="1"/>
  <c r="CD81" i="1"/>
  <c r="CD82" i="1"/>
  <c r="CD30" i="1"/>
  <c r="CD42" i="1" s="1"/>
  <c r="CH39" i="1" l="1"/>
  <c r="CG83" i="1"/>
  <c r="CG40" i="1"/>
  <c r="CF24" i="1"/>
  <c r="CG71" i="1"/>
  <c r="CG72" i="1" s="1"/>
  <c r="CE81" i="1"/>
  <c r="CE30" i="1"/>
  <c r="CE42" i="1" s="1"/>
  <c r="CE82" i="1"/>
  <c r="CH71" i="1" l="1"/>
  <c r="CH72" i="1" s="1"/>
  <c r="CG24" i="1"/>
  <c r="CF82" i="1"/>
  <c r="CF30" i="1"/>
  <c r="CF42" i="1" s="1"/>
  <c r="CF81" i="1"/>
  <c r="CI39" i="1"/>
  <c r="CH83" i="1"/>
  <c r="CH40" i="1"/>
  <c r="CJ39" i="1" l="1"/>
  <c r="CI40" i="1"/>
  <c r="CI83" i="1"/>
  <c r="J39" i="6"/>
  <c r="CG81" i="1"/>
  <c r="CG82" i="1"/>
  <c r="CG30" i="1"/>
  <c r="CG42" i="1" s="1"/>
  <c r="CI71" i="1"/>
  <c r="CI72" i="1" s="1"/>
  <c r="CH24" i="1"/>
  <c r="J40" i="6" l="1"/>
  <c r="I127" i="5"/>
  <c r="J83" i="6"/>
  <c r="CH30" i="1"/>
  <c r="CH42" i="1" s="1"/>
  <c r="CH81" i="1"/>
  <c r="CH82" i="1"/>
  <c r="CJ71" i="1"/>
  <c r="CJ72" i="1" s="1"/>
  <c r="CI24" i="1"/>
  <c r="CK39" i="1"/>
  <c r="CJ40" i="1"/>
  <c r="CJ83" i="1"/>
  <c r="CL39" i="1" l="1"/>
  <c r="CK83" i="1"/>
  <c r="CK40" i="1"/>
  <c r="CK71" i="1"/>
  <c r="CK72" i="1" s="1"/>
  <c r="CJ24" i="1"/>
  <c r="I187" i="5"/>
  <c r="I49" i="5"/>
  <c r="CI30" i="1"/>
  <c r="CI42" i="1" s="1"/>
  <c r="J24" i="6"/>
  <c r="CI81" i="1"/>
  <c r="CI82" i="1"/>
  <c r="CJ82" i="1" l="1"/>
  <c r="CJ30" i="1"/>
  <c r="CJ42" i="1" s="1"/>
  <c r="CJ81" i="1"/>
  <c r="CK24" i="1"/>
  <c r="CL71" i="1"/>
  <c r="CL72" i="1" s="1"/>
  <c r="J81" i="6"/>
  <c r="I126" i="5"/>
  <c r="J82" i="6"/>
  <c r="J30" i="6"/>
  <c r="J42" i="6" s="1"/>
  <c r="CM39" i="1"/>
  <c r="CL40" i="1"/>
  <c r="CL83" i="1"/>
  <c r="CN39" i="1" l="1"/>
  <c r="CM40" i="1"/>
  <c r="CM83" i="1"/>
  <c r="CM71" i="1"/>
  <c r="CM72" i="1" s="1"/>
  <c r="CL24" i="1"/>
  <c r="CK81" i="1"/>
  <c r="CK82" i="1"/>
  <c r="CK30" i="1"/>
  <c r="CK42" i="1" s="1"/>
  <c r="CL81" i="1" l="1"/>
  <c r="CL30" i="1"/>
  <c r="CL42" i="1" s="1"/>
  <c r="CL82" i="1"/>
  <c r="CN71" i="1"/>
  <c r="CN72" i="1" s="1"/>
  <c r="CM24" i="1"/>
  <c r="CO39" i="1"/>
  <c r="CN83" i="1"/>
  <c r="CN40" i="1"/>
  <c r="CO40" i="1" l="1"/>
  <c r="CP39" i="1"/>
  <c r="CO83" i="1"/>
  <c r="CM81" i="1"/>
  <c r="CM30" i="1"/>
  <c r="CM42" i="1" s="1"/>
  <c r="CM82" i="1"/>
  <c r="CO71" i="1"/>
  <c r="CO72" i="1" s="1"/>
  <c r="CN24" i="1"/>
  <c r="CN81" i="1" l="1"/>
  <c r="CN30" i="1"/>
  <c r="CN42" i="1" s="1"/>
  <c r="CN82" i="1"/>
  <c r="CP71" i="1"/>
  <c r="CP72" i="1" s="1"/>
  <c r="CO24" i="1"/>
  <c r="CQ39" i="1"/>
  <c r="CP40" i="1"/>
  <c r="CP83" i="1"/>
  <c r="CR39" i="1" l="1"/>
  <c r="CQ40" i="1"/>
  <c r="CQ83" i="1"/>
  <c r="CO30" i="1"/>
  <c r="CO42" i="1" s="1"/>
  <c r="CO82" i="1"/>
  <c r="CO81" i="1"/>
  <c r="CP24" i="1"/>
  <c r="CQ71" i="1"/>
  <c r="CQ72" i="1" s="1"/>
  <c r="CR83" i="1" l="1"/>
  <c r="CR40" i="1"/>
  <c r="CS39" i="1"/>
  <c r="CP81" i="1"/>
  <c r="CP82" i="1"/>
  <c r="CP30" i="1"/>
  <c r="CP42" i="1" s="1"/>
  <c r="CR71" i="1"/>
  <c r="CR72" i="1" s="1"/>
  <c r="CQ24" i="1"/>
  <c r="CS71" i="1" l="1"/>
  <c r="CS72" i="1" s="1"/>
  <c r="CR24" i="1"/>
  <c r="CS40" i="1"/>
  <c r="CT39" i="1"/>
  <c r="CS83" i="1"/>
  <c r="CQ81" i="1"/>
  <c r="CQ82" i="1"/>
  <c r="CQ30" i="1"/>
  <c r="CQ42" i="1" s="1"/>
  <c r="CU39" i="1" l="1"/>
  <c r="CT40" i="1"/>
  <c r="CT83" i="1"/>
  <c r="CR30" i="1"/>
  <c r="CR42" i="1" s="1"/>
  <c r="CR82" i="1"/>
  <c r="CR81" i="1"/>
  <c r="CT71" i="1"/>
  <c r="CT72" i="1" s="1"/>
  <c r="CS24" i="1"/>
  <c r="CT24" i="1" l="1"/>
  <c r="CU71" i="1"/>
  <c r="CU72" i="1" s="1"/>
  <c r="CS30" i="1"/>
  <c r="CS42" i="1" s="1"/>
  <c r="CS82" i="1"/>
  <c r="CS81" i="1"/>
  <c r="CV39" i="1"/>
  <c r="CU40" i="1"/>
  <c r="K39" i="6"/>
  <c r="CU83" i="1"/>
  <c r="CW39" i="1" l="1"/>
  <c r="CV40" i="1"/>
  <c r="CV83" i="1"/>
  <c r="CV71" i="1"/>
  <c r="CV72" i="1" s="1"/>
  <c r="CU24" i="1"/>
  <c r="K40" i="6"/>
  <c r="K83" i="6"/>
  <c r="J127" i="5"/>
  <c r="CT30" i="1"/>
  <c r="CT42" i="1" s="1"/>
  <c r="CT81" i="1"/>
  <c r="CT82" i="1"/>
  <c r="J187" i="5" l="1"/>
  <c r="J49" i="5"/>
  <c r="K24" i="6"/>
  <c r="CU82" i="1"/>
  <c r="CU30" i="1"/>
  <c r="CU42" i="1" s="1"/>
  <c r="CU81" i="1"/>
  <c r="CV24" i="1"/>
  <c r="CW71" i="1"/>
  <c r="CW72" i="1" s="1"/>
  <c r="CW40" i="1"/>
  <c r="CW83" i="1"/>
  <c r="CX39" i="1"/>
  <c r="CX71" i="1" l="1"/>
  <c r="CX72" i="1" s="1"/>
  <c r="CW24" i="1"/>
  <c r="CV82" i="1"/>
  <c r="CV30" i="1"/>
  <c r="CV42" i="1" s="1"/>
  <c r="CV81" i="1"/>
  <c r="CX40" i="1"/>
  <c r="CX83" i="1"/>
  <c r="CY39" i="1"/>
  <c r="J126" i="5"/>
  <c r="K30" i="6"/>
  <c r="K42" i="6" s="1"/>
  <c r="K81" i="6"/>
  <c r="K82" i="6"/>
  <c r="CZ39" i="1" l="1"/>
  <c r="CY83" i="1"/>
  <c r="CY40" i="1"/>
  <c r="CW81" i="1"/>
  <c r="CW30" i="1"/>
  <c r="CW42" i="1" s="1"/>
  <c r="CW82" i="1"/>
  <c r="CY71" i="1"/>
  <c r="CY72" i="1" s="1"/>
  <c r="CX24" i="1"/>
  <c r="CZ71" i="1" l="1"/>
  <c r="CZ72" i="1" s="1"/>
  <c r="CY24" i="1"/>
  <c r="DA39" i="1"/>
  <c r="CZ40" i="1"/>
  <c r="CZ83" i="1"/>
  <c r="CX30" i="1"/>
  <c r="CX42" i="1" s="1"/>
  <c r="CX81" i="1"/>
  <c r="CX82" i="1"/>
  <c r="DB39" i="1" l="1"/>
  <c r="DA83" i="1"/>
  <c r="DA40" i="1"/>
  <c r="CY30" i="1"/>
  <c r="CY42" i="1" s="1"/>
  <c r="CY82" i="1"/>
  <c r="CY81" i="1"/>
  <c r="DA71" i="1"/>
  <c r="DA72" i="1" s="1"/>
  <c r="CZ24" i="1"/>
  <c r="DA24" i="1" l="1"/>
  <c r="DB71" i="1"/>
  <c r="DB72" i="1" s="1"/>
  <c r="DC39" i="1"/>
  <c r="DB40" i="1"/>
  <c r="DB83" i="1"/>
  <c r="CZ82" i="1"/>
  <c r="CZ81" i="1"/>
  <c r="CZ30" i="1"/>
  <c r="CZ42" i="1" s="1"/>
  <c r="DD39" i="1" l="1"/>
  <c r="DC83" i="1"/>
  <c r="DC40" i="1"/>
  <c r="DC71" i="1"/>
  <c r="DC72" i="1" s="1"/>
  <c r="DB24" i="1"/>
  <c r="DA82" i="1"/>
  <c r="DA81" i="1"/>
  <c r="DA30" i="1"/>
  <c r="DA42" i="1" s="1"/>
  <c r="DB81" i="1" l="1"/>
  <c r="DB82" i="1"/>
  <c r="DB30" i="1"/>
  <c r="DB42" i="1" s="1"/>
  <c r="DD71" i="1"/>
  <c r="DD72" i="1" s="1"/>
  <c r="DC24" i="1"/>
  <c r="DE39" i="1"/>
  <c r="DD40" i="1"/>
  <c r="DD83" i="1"/>
  <c r="DF39" i="1" l="1"/>
  <c r="DE83" i="1"/>
  <c r="DE40" i="1"/>
  <c r="DC82" i="1"/>
  <c r="DC81" i="1"/>
  <c r="DC30" i="1"/>
  <c r="DC42" i="1" s="1"/>
  <c r="DE71" i="1"/>
  <c r="DE72" i="1" s="1"/>
  <c r="DD24" i="1"/>
  <c r="DF71" i="1" l="1"/>
  <c r="DF72" i="1" s="1"/>
  <c r="DE24" i="1"/>
  <c r="DF40" i="1"/>
  <c r="DF83" i="1"/>
  <c r="DG39" i="1"/>
  <c r="DD30" i="1"/>
  <c r="DD42" i="1" s="1"/>
  <c r="DD81" i="1"/>
  <c r="DD82" i="1"/>
  <c r="DG40" i="1" l="1"/>
  <c r="DG83" i="1"/>
  <c r="DH39" i="1"/>
  <c r="L39" i="6"/>
  <c r="DE82" i="1"/>
  <c r="DE81" i="1"/>
  <c r="DE30" i="1"/>
  <c r="DE42" i="1" s="1"/>
  <c r="DF24" i="1"/>
  <c r="DG71" i="1"/>
  <c r="DG72" i="1" s="1"/>
  <c r="L83" i="6" l="1"/>
  <c r="K127" i="5"/>
  <c r="L40" i="6"/>
  <c r="DI39" i="1"/>
  <c r="DH40" i="1"/>
  <c r="DH83" i="1"/>
  <c r="DH71" i="1"/>
  <c r="DH72" i="1" s="1"/>
  <c r="DG24" i="1"/>
  <c r="DF81" i="1"/>
  <c r="DF82" i="1"/>
  <c r="DF30" i="1"/>
  <c r="DF42" i="1" s="1"/>
  <c r="DG30" i="1" l="1"/>
  <c r="DG42" i="1" s="1"/>
  <c r="L24" i="6"/>
  <c r="DG82" i="1"/>
  <c r="DG81" i="1"/>
  <c r="DI71" i="1"/>
  <c r="DI72" i="1" s="1"/>
  <c r="DH24" i="1"/>
  <c r="DJ39" i="1"/>
  <c r="DI83" i="1"/>
  <c r="DI40" i="1"/>
  <c r="K187" i="5"/>
  <c r="K49" i="5"/>
  <c r="DK39" i="1" l="1"/>
  <c r="DJ40" i="1"/>
  <c r="DJ83" i="1"/>
  <c r="DH30" i="1"/>
  <c r="DH42" i="1" s="1"/>
  <c r="DH82" i="1"/>
  <c r="DH81" i="1"/>
  <c r="DJ71" i="1"/>
  <c r="DJ72" i="1" s="1"/>
  <c r="DI24" i="1"/>
  <c r="L30" i="6"/>
  <c r="L42" i="6" s="1"/>
  <c r="L81" i="6"/>
  <c r="L82" i="6"/>
  <c r="K126" i="5"/>
  <c r="DI82" i="1" l="1"/>
  <c r="DI81" i="1"/>
  <c r="DI30" i="1"/>
  <c r="DI42" i="1" s="1"/>
  <c r="DK71" i="1"/>
  <c r="DK72" i="1" s="1"/>
  <c r="DJ24" i="1"/>
  <c r="DL39" i="1"/>
  <c r="DK83" i="1"/>
  <c r="DK40" i="1"/>
  <c r="DM39" i="1" l="1"/>
  <c r="DL83" i="1"/>
  <c r="DL40" i="1"/>
  <c r="DJ81" i="1"/>
  <c r="DJ82" i="1"/>
  <c r="DJ30" i="1"/>
  <c r="DJ42" i="1" s="1"/>
  <c r="DL71" i="1"/>
  <c r="DL72" i="1" s="1"/>
  <c r="DK24" i="1"/>
  <c r="DK30" i="1" l="1"/>
  <c r="DK42" i="1" s="1"/>
  <c r="DK81" i="1"/>
  <c r="DK82" i="1"/>
  <c r="DL24" i="1"/>
  <c r="DM71" i="1"/>
  <c r="DM72" i="1" s="1"/>
  <c r="DN39" i="1"/>
  <c r="DM83" i="1"/>
  <c r="DM40" i="1"/>
  <c r="DO39" i="1" l="1"/>
  <c r="DN83" i="1"/>
  <c r="DN40" i="1"/>
  <c r="DN71" i="1"/>
  <c r="DN72" i="1" s="1"/>
  <c r="DM24" i="1"/>
  <c r="DL30" i="1"/>
  <c r="DL42" i="1" s="1"/>
  <c r="DL82" i="1"/>
  <c r="DL81" i="1"/>
  <c r="DN24" i="1" l="1"/>
  <c r="DO71" i="1"/>
  <c r="DO72" i="1" s="1"/>
  <c r="DM30" i="1"/>
  <c r="DM42" i="1" s="1"/>
  <c r="DM81" i="1"/>
  <c r="DM82" i="1"/>
  <c r="DO40" i="1"/>
  <c r="DO83" i="1"/>
  <c r="DP39" i="1"/>
  <c r="DN81" i="1" l="1"/>
  <c r="DN30" i="1"/>
  <c r="DN42" i="1" s="1"/>
  <c r="DN82" i="1"/>
  <c r="DP71" i="1"/>
  <c r="DP72" i="1" s="1"/>
  <c r="DO24" i="1"/>
  <c r="DP40" i="1"/>
  <c r="DP83" i="1"/>
  <c r="DQ39" i="1"/>
  <c r="DQ71" i="1" l="1"/>
  <c r="DQ72" i="1" s="1"/>
  <c r="DP24" i="1"/>
  <c r="DO82" i="1"/>
  <c r="DO81" i="1"/>
  <c r="DO30" i="1"/>
  <c r="DO42" i="1" s="1"/>
  <c r="DQ40" i="1"/>
  <c r="DR39" i="1"/>
  <c r="DQ83" i="1"/>
  <c r="DS39" i="1" l="1"/>
  <c r="DR83" i="1"/>
  <c r="DR40" i="1"/>
  <c r="DP30" i="1"/>
  <c r="DP42" i="1" s="1"/>
  <c r="DP82" i="1"/>
  <c r="DP81" i="1"/>
  <c r="DQ24" i="1"/>
  <c r="DR71" i="1"/>
  <c r="DR72" i="1" s="1"/>
  <c r="DQ82" i="1" l="1"/>
  <c r="DQ81" i="1"/>
  <c r="DQ30" i="1"/>
  <c r="DQ42" i="1" s="1"/>
  <c r="DS71" i="1"/>
  <c r="DS72" i="1" s="1"/>
  <c r="DS24" i="1" s="1"/>
  <c r="DR24" i="1"/>
  <c r="M39" i="6"/>
  <c r="DS83" i="1"/>
  <c r="DS40" i="1"/>
  <c r="DR81" i="1" l="1"/>
  <c r="DR30" i="1"/>
  <c r="DR42" i="1" s="1"/>
  <c r="DR82" i="1"/>
  <c r="M83" i="6"/>
  <c r="M40" i="6"/>
  <c r="L127" i="5"/>
  <c r="M24" i="6"/>
  <c r="DS30" i="1"/>
  <c r="DS42" i="1" s="1"/>
  <c r="DS81" i="1"/>
  <c r="DS82" i="1"/>
  <c r="M81" i="6" l="1"/>
  <c r="L126" i="5"/>
  <c r="M30" i="6"/>
  <c r="M42" i="6" s="1"/>
  <c r="M82" i="6"/>
  <c r="L187" i="5"/>
  <c r="L49" i="5"/>
</calcChain>
</file>

<file path=xl/sharedStrings.xml><?xml version="1.0" encoding="utf-8"?>
<sst xmlns="http://schemas.openxmlformats.org/spreadsheetml/2006/main" count="381" uniqueCount="204">
  <si>
    <t>Senior Secured</t>
  </si>
  <si>
    <t>Revenue</t>
  </si>
  <si>
    <t>Suggested Terms Scenario</t>
  </si>
  <si>
    <t>Loan Amount</t>
  </si>
  <si>
    <t>Year</t>
  </si>
  <si>
    <t>Month</t>
  </si>
  <si>
    <t>January</t>
  </si>
  <si>
    <t>February</t>
  </si>
  <si>
    <t>March</t>
  </si>
  <si>
    <t>April</t>
  </si>
  <si>
    <t>May</t>
  </si>
  <si>
    <t>June</t>
  </si>
  <si>
    <t>July</t>
  </si>
  <si>
    <t>August</t>
  </si>
  <si>
    <t>September</t>
  </si>
  <si>
    <t>October</t>
  </si>
  <si>
    <t>November</t>
  </si>
  <si>
    <t>December</t>
  </si>
  <si>
    <t>Growth Rate of Revenue p.a</t>
  </si>
  <si>
    <t>Revenue per annum</t>
  </si>
  <si>
    <t>Restructured Cost</t>
  </si>
  <si>
    <t>Indirect Cost</t>
  </si>
  <si>
    <t>EBITDA</t>
  </si>
  <si>
    <t>Depreciation</t>
  </si>
  <si>
    <t>EBIT</t>
  </si>
  <si>
    <t>Interest</t>
  </si>
  <si>
    <t>EBT</t>
  </si>
  <si>
    <t>Seasonality</t>
  </si>
  <si>
    <t>Gross Profit</t>
  </si>
  <si>
    <t>Individual Debt</t>
  </si>
  <si>
    <t>Projections Year</t>
  </si>
  <si>
    <t>Opening</t>
  </si>
  <si>
    <t>Repayment</t>
  </si>
  <si>
    <t>Closing</t>
  </si>
  <si>
    <t>Outstanding after Amortization</t>
  </si>
  <si>
    <t>Net Profit</t>
  </si>
  <si>
    <t>Bank's Base Rate</t>
  </si>
  <si>
    <t>Liquitiy Premiums</t>
  </si>
  <si>
    <t>Credit Risk Premium</t>
  </si>
  <si>
    <t>Maturity (Years)</t>
  </si>
  <si>
    <t>Amortization  (Years)</t>
  </si>
  <si>
    <t>Cost of Goods Sold</t>
  </si>
  <si>
    <t>Operating Expenses</t>
  </si>
  <si>
    <t>Depreciation &amp; Amortization</t>
  </si>
  <si>
    <t>Interest Expense</t>
  </si>
  <si>
    <t>Net Income Before Tax</t>
  </si>
  <si>
    <t>Income Tax Expense</t>
  </si>
  <si>
    <t>Net Income</t>
  </si>
  <si>
    <t>Assets</t>
  </si>
  <si>
    <t>Cash</t>
  </si>
  <si>
    <t>Accounts Receivable</t>
  </si>
  <si>
    <t>Inventory</t>
  </si>
  <si>
    <t>Other Current Assets</t>
  </si>
  <si>
    <t>Property, Plant &amp; Equipment (Net)</t>
  </si>
  <si>
    <t>Total Assets</t>
  </si>
  <si>
    <t>Cash Flows from Operating Activities</t>
  </si>
  <si>
    <t>Change in Working Capital</t>
  </si>
  <si>
    <t>Interest Paid</t>
  </si>
  <si>
    <t>Net Cash from Operating Activities</t>
  </si>
  <si>
    <t>Cash Flows from Investing Activities</t>
  </si>
  <si>
    <t>Capital Expenditures</t>
  </si>
  <si>
    <t>Net Cash from Investing Activities</t>
  </si>
  <si>
    <t>Cash Flows from Financing Activities</t>
  </si>
  <si>
    <t>Proceeds from Long-term Debt</t>
  </si>
  <si>
    <t>Repayment of Long-term Debt</t>
  </si>
  <si>
    <t>Net Cash from Financing Activities</t>
  </si>
  <si>
    <t>Short Term Debt</t>
  </si>
  <si>
    <t>Long Term Debt</t>
  </si>
  <si>
    <t>Total Equity and Liability</t>
  </si>
  <si>
    <t>Individual</t>
  </si>
  <si>
    <t>Amortisation</t>
  </si>
  <si>
    <t>Tax</t>
  </si>
  <si>
    <t>Equity</t>
  </si>
  <si>
    <t>Retained Earning</t>
  </si>
  <si>
    <t>Depreciation and Amortisation</t>
  </si>
  <si>
    <t>Fixed Asset</t>
  </si>
  <si>
    <t>Capex Addition</t>
  </si>
  <si>
    <t>Tax Rates</t>
  </si>
  <si>
    <t>Debt 1 - Trache 1</t>
  </si>
  <si>
    <t>Working Capital</t>
  </si>
  <si>
    <t>Change in working capital</t>
  </si>
  <si>
    <t>Check</t>
  </si>
  <si>
    <t>Additional Loan</t>
  </si>
  <si>
    <t>Additional Loan on restructuring</t>
  </si>
  <si>
    <t>Total Repayment</t>
  </si>
  <si>
    <t>Total Interest</t>
  </si>
  <si>
    <t>Net Cash flow</t>
  </si>
  <si>
    <t>Difference</t>
  </si>
  <si>
    <t>Particulars</t>
  </si>
  <si>
    <t>Growth rate in cost p.a</t>
  </si>
  <si>
    <t>Growth rate in capex p.a</t>
  </si>
  <si>
    <t>Maturity (Months)</t>
  </si>
  <si>
    <t>Amortization (Months)</t>
  </si>
  <si>
    <t>Repayment Over (Years)</t>
  </si>
  <si>
    <t>Repayment Over (Months)</t>
  </si>
  <si>
    <t>Interest Rate per month</t>
  </si>
  <si>
    <t>Interest Rate per annum</t>
  </si>
  <si>
    <t>Statement of Profit and Loss</t>
  </si>
  <si>
    <t>Financial Ratio</t>
  </si>
  <si>
    <t>Cash Flow Statement</t>
  </si>
  <si>
    <t>Revenue Seasonality</t>
  </si>
  <si>
    <t>Amount</t>
  </si>
  <si>
    <t>Balance Sheet</t>
  </si>
  <si>
    <t>KPIS - Key Financial Ratios</t>
  </si>
  <si>
    <t>Debt Service Coverage Ratio</t>
  </si>
  <si>
    <t>Interest Coverage Ratio</t>
  </si>
  <si>
    <t>Current Ratio</t>
  </si>
  <si>
    <t>Quick Ratio (Acid Test Ratio)</t>
  </si>
  <si>
    <t>Debt to Equity Ratio</t>
  </si>
  <si>
    <t>Operating Margin</t>
  </si>
  <si>
    <t>Loan to Value (Tangible Asset) Ratio</t>
  </si>
  <si>
    <t>No of Months</t>
  </si>
  <si>
    <t>Asset Depreciated over years</t>
  </si>
  <si>
    <t>Table A</t>
  </si>
  <si>
    <t>Table B</t>
  </si>
  <si>
    <t>Table C</t>
  </si>
  <si>
    <t>Accounts payable/Provisions</t>
  </si>
  <si>
    <t>Other Assets/DTA</t>
  </si>
  <si>
    <t>Short Term</t>
  </si>
  <si>
    <t xml:space="preserve">April </t>
  </si>
  <si>
    <t>Operating Cost</t>
  </si>
  <si>
    <t>FCFF</t>
  </si>
  <si>
    <t>FCFE</t>
  </si>
  <si>
    <t>Actuals</t>
  </si>
  <si>
    <t xml:space="preserve">Actuals - Feed your high level statement of Profit and Loss and Balance Sheet below </t>
  </si>
  <si>
    <t>Capital Expenditure Additions</t>
  </si>
  <si>
    <t>Sum of % must be exact 100%</t>
  </si>
  <si>
    <t>Refinancing and Statement of Profit and Loss Projections</t>
  </si>
  <si>
    <t>Debt to EBITDA</t>
  </si>
  <si>
    <t>of 12 Months Forward Revenue</t>
  </si>
  <si>
    <t xml:space="preserve">AR as a % </t>
  </si>
  <si>
    <t>Inventory %</t>
  </si>
  <si>
    <t>of 12 Months Forward COGS</t>
  </si>
  <si>
    <t>Latest</t>
  </si>
  <si>
    <t>Other CA %</t>
  </si>
  <si>
    <t>Account Receivable</t>
  </si>
  <si>
    <t>AP as a %</t>
  </si>
  <si>
    <t>Accounts Payable</t>
  </si>
  <si>
    <t>of 12 Months Forward COGS/OPEX</t>
  </si>
  <si>
    <t>Working Capital Assumptions</t>
  </si>
  <si>
    <t>Annual</t>
  </si>
  <si>
    <t>Sum of Assets and Equity with Liability must always match i.e must be equal</t>
  </si>
  <si>
    <t>Loan Financing and Refinancing Model for Small Businesses</t>
  </si>
  <si>
    <t>Maturity of the loan period - Row 18</t>
  </si>
  <si>
    <t>Data Visual</t>
  </si>
  <si>
    <t>umesh.sharma@thetimefintech.com</t>
  </si>
  <si>
    <t xml:space="preserve">Contact us for view sample models on fund raising, valuations, conversion of commercial to residential estate, property development, investment appraisals. </t>
  </si>
  <si>
    <t>All the Green Highlighted Cells in the tab &lt;Inputs&gt; are open for editing to users. Do not delete or meddle with any formulas in other sheets.</t>
  </si>
  <si>
    <t>Balance Sheet and Statement of Profit and Loss Actuals</t>
  </si>
  <si>
    <t>Row 3 to 13 - Input the key figures of statement of Profit and Loss</t>
  </si>
  <si>
    <t>Actuals BS</t>
  </si>
  <si>
    <t>Actuals PL</t>
  </si>
  <si>
    <t>Link 1</t>
  </si>
  <si>
    <t>Link 2</t>
  </si>
  <si>
    <t>Link 3</t>
  </si>
  <si>
    <t>Additional Loan Financing, Existing Loan Refinancing</t>
  </si>
  <si>
    <t>Additional Loan to be taken - Row 45</t>
  </si>
  <si>
    <t>Banks Base Rate, Credit Premium, Liquidity Premium - Row 46 to 48</t>
  </si>
  <si>
    <t>Link 4</t>
  </si>
  <si>
    <t>Link 5</t>
  </si>
  <si>
    <t>Link 6</t>
  </si>
  <si>
    <t xml:space="preserve">Amortization Period (No repayment of principal amount but only paying interest) - Row </t>
  </si>
  <si>
    <t>Follow Link</t>
  </si>
  <si>
    <t>Row 16 to 35 - Input the key figures of Balance Sheet. The model enables you to input two types of loans.</t>
  </si>
  <si>
    <t xml:space="preserve">This is maximum of Maturity entered for Loan refinancing. You can also directly input the projection period here. </t>
  </si>
  <si>
    <t>Revenue  - The actual latest revenue acts as the base. This can indexed using growth rates based on changes in the business model in Row 67</t>
  </si>
  <si>
    <t>Cost of Goods Sold or Services</t>
  </si>
  <si>
    <t>COGS or COS</t>
  </si>
  <si>
    <t>Cost of Goods Sold (COGS) or Cost of Services - The actual latest costs acts as a base. This can indexed using growth rates in Row 70</t>
  </si>
  <si>
    <t>Operating Cost - Include all other operation cost i.e direct or indirect in Actuals which will act as base. Apply growth rates in Row 73</t>
  </si>
  <si>
    <t>Capital Expenditure - If you are looking at the loan to buy a fixed asset for your Business, input the cost of asset in CELL C75. Apply any growth rates in Capex in Row 76</t>
  </si>
  <si>
    <t>Link 7</t>
  </si>
  <si>
    <t>Link 8</t>
  </si>
  <si>
    <t>Link 9</t>
  </si>
  <si>
    <t>Link 10</t>
  </si>
  <si>
    <t>Link 11</t>
  </si>
  <si>
    <t>Link 12</t>
  </si>
  <si>
    <t>These categories can be tailored specifically to meet the unique needs of small businesses, with a focus on keeping data simple and accessible.</t>
  </si>
  <si>
    <t>Each category can be customized as a standalone service, as we recognize that every business is different, and a one-size-fits-all approach rarely works.</t>
  </si>
  <si>
    <t>Email</t>
  </si>
  <si>
    <t>Help us improve this product with your valuable feedback.</t>
  </si>
  <si>
    <t>Review the final output in tab &lt;Data Visual&gt;, &lt;Annual - BS, PL, CFS&gt;</t>
  </si>
  <si>
    <t>Link 13</t>
  </si>
  <si>
    <t>Tax Rate - Based on your country / jurisdiction, Input the Tax Rate in C78</t>
  </si>
  <si>
    <t>Adjust the seasonality of the product if you are focussed on Monthly Cash Flows - Row 81</t>
  </si>
  <si>
    <t>Depreciation - Input the years over which the capital asset will depreciate in Cell  77</t>
  </si>
  <si>
    <t>Key Notes</t>
  </si>
  <si>
    <t xml:space="preserve">If you don't know the premiums, leave above three rows blank and Input final lending rate here. </t>
  </si>
  <si>
    <t>Tab &lt;Inputs&gt;</t>
  </si>
  <si>
    <t>Please download this worksheet on your drive or laptop to input your Financial figures.</t>
  </si>
  <si>
    <t>Data Flow Map for Innovation Voucher</t>
  </si>
  <si>
    <t xml:space="preserve">Black Box - Users don't have to see these sheets. </t>
  </si>
  <si>
    <t xml:space="preserve"> Interest Paid on two loans</t>
  </si>
  <si>
    <t>Total Equity (with retained earnings)</t>
  </si>
  <si>
    <t>Gross Profit (% of Revenue)</t>
  </si>
  <si>
    <t>EBITDA (% of Revenue)</t>
  </si>
  <si>
    <t>Net Profit (% of Revenue)</t>
  </si>
  <si>
    <t>Inventory Cycle Days</t>
  </si>
  <si>
    <t>AR Cycle Days</t>
  </si>
  <si>
    <t>COGS</t>
  </si>
  <si>
    <t>Distinction and IFRS and USGAAP. Stick with IFRS but later stage USGAAP will come.</t>
  </si>
  <si>
    <t>Industry</t>
  </si>
  <si>
    <t>Sector</t>
  </si>
  <si>
    <t>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</si>
</sst>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3" formatCode="_(* #,##0.00_);_(* \(#,##0.00\);_(* &quot;-&quot;??_);_(@_)"/>
    <numFmt numFmtId="164" formatCode="_(* #,##0.0_);_(* \(#,##0.0\);_(* &quot;-&quot;??_);_(@_)"/>
    <numFmt numFmtId="165" formatCode="_(* #,##0_);_(* \(#,##0\);_(* &quot;-&quot;??_);_(@_)"/>
    <numFmt numFmtId="166" formatCode="_(* #,##0.000000_);_(* \(#,##0.000000\);_(* &quot;-&quot;??_);_(@_)"/>
    <numFmt numFmtId="167" formatCode="_(* #,##0_);_(* \(#,##0\);_(* &quot;-&quot;?_);_(@_)"/>
  </numFmts>
  <fonts count="21" x14ac:knownFonts="1">
    <font>
      <sz val="12"/>
      <color theme="1"/>
      <name val="Aptos Narrow"/>
      <family val="2"/>
      <scheme val="minor"/>
    </font>
    <font>
      <sz val="12"/>
      <color theme="1"/>
      <name val="Aptos Narrow"/>
      <family val="2"/>
      <scheme val="minor"/>
    </font>
    <font>
      <sz val="8"/>
      <name val="Aptos Narrow"/>
      <family val="2"/>
      <scheme val="minor"/>
    </font>
    <font>
      <sz val="12"/>
      <color rgb="FF000000"/>
      <name val="Aptos Narrow"/>
      <family val="2"/>
      <scheme val="minor"/>
    </font>
    <font>
      <sz val="12"/>
      <color rgb="FFFF0000"/>
      <name val="Aptos Narrow"/>
      <family val="2"/>
      <scheme val="minor"/>
    </font>
    <font>
      <sz val="10.5"/>
      <color rgb="FF0D0D0D"/>
      <name val="Arial"/>
      <family val="2"/>
    </font>
    <font>
      <sz val="10.5"/>
      <color rgb="FF0D0D0D"/>
      <name val="Arial"/>
      <family val="2"/>
    </font>
    <font>
      <b/>
      <sz val="12"/>
      <color theme="1"/>
      <name val="Aptos Narrow"/>
      <scheme val="minor"/>
    </font>
    <font>
      <sz val="12"/>
      <color theme="1"/>
      <name val="Aptos Narrow"/>
      <scheme val="minor"/>
    </font>
    <font>
      <b/>
      <sz val="10.5"/>
      <color rgb="FF0D0D0D"/>
      <name val="Arial"/>
      <family val="2"/>
    </font>
    <font>
      <sz val="10.5"/>
      <color theme="1"/>
      <name val="Arial"/>
      <family val="2"/>
    </font>
    <font>
      <b/>
      <u/>
      <sz val="10.5"/>
      <color rgb="FF0D0D0D"/>
      <name val="Arial"/>
      <family val="2"/>
    </font>
    <font>
      <sz val="10.5"/>
      <color rgb="FFFF0000"/>
      <name val="Arial"/>
      <family val="2"/>
    </font>
    <font>
      <b/>
      <sz val="12"/>
      <color theme="1"/>
      <name val="Aptos Narrow"/>
      <family val="2"/>
      <scheme val="minor"/>
    </font>
    <font>
      <i/>
      <sz val="12"/>
      <color theme="1"/>
      <name val="Aptos Narrow"/>
      <scheme val="minor"/>
    </font>
    <font>
      <i/>
      <sz val="12"/>
      <color rgb="FFFF0000"/>
      <name val="Aptos Narrow"/>
      <scheme val="minor"/>
    </font>
    <font>
      <u/>
      <sz val="12"/>
      <color theme="10"/>
      <name val="Aptos Narrow"/>
      <family val="2"/>
      <scheme val="minor"/>
    </font>
    <font>
      <sz val="12"/>
      <color theme="7" tint="-0.249977111117893"/>
      <name val="Aptos Narrow"/>
      <family val="2"/>
      <scheme val="minor"/>
    </font>
    <font>
      <i/>
      <sz val="12"/>
      <color theme="7" tint="-0.249977111117893"/>
      <name val="Aptos Narrow"/>
      <scheme val="minor"/>
    </font>
    <font>
      <sz val="48"/>
      <color theme="1"/>
      <name val="Aptos Narrow"/>
      <family val="2"/>
      <scheme val="minor"/>
    </font>
    <font>
      <sz val="15"/>
      <color theme="1"/>
      <name val="Aptos Narrow"/>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5" tint="0.39997558519241921"/>
        <bgColor indexed="64"/>
      </patternFill>
    </fill>
    <fill>
      <patternFill patternType="solid">
        <fgColor theme="0"/>
        <bgColor rgb="FF000000"/>
      </patternFill>
    </fill>
    <fill>
      <patternFill patternType="solid">
        <fgColor theme="4" tint="0.39997558519241921"/>
        <bgColor indexed="64"/>
      </patternFill>
    </fill>
    <fill>
      <patternFill patternType="solid">
        <fgColor theme="3" tint="0.74999237037263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cellStyleXfs>
  <cellXfs count="143">
    <xf numFmtId="0" fontId="0" fillId="0" borderId="0" xfId="0"/>
    <xf numFmtId="3" fontId="0" fillId="0" borderId="0" xfId="0" applyNumberFormat="1"/>
    <xf numFmtId="164" fontId="0" fillId="0" borderId="0" xfId="1" applyNumberFormat="1" applyFont="1"/>
    <xf numFmtId="165" fontId="0" fillId="0" borderId="0" xfId="1" applyNumberFormat="1" applyFont="1"/>
    <xf numFmtId="165" fontId="0" fillId="0" borderId="0" xfId="0" applyNumberFormat="1"/>
    <xf numFmtId="0" fontId="0" fillId="0" borderId="0" xfId="0" applyAlignment="1">
      <alignment horizontal="right"/>
    </xf>
    <xf numFmtId="8" fontId="0" fillId="0" borderId="0" xfId="0" applyNumberFormat="1"/>
    <xf numFmtId="0" fontId="0" fillId="3" borderId="0" xfId="0" applyFill="1"/>
    <xf numFmtId="0" fontId="0" fillId="4" borderId="0" xfId="0" applyFill="1"/>
    <xf numFmtId="0" fontId="5" fillId="0" borderId="0" xfId="0" applyFont="1"/>
    <xf numFmtId="0" fontId="6" fillId="0" borderId="0" xfId="0" applyFont="1"/>
    <xf numFmtId="165" fontId="5" fillId="0" borderId="0" xfId="1" applyNumberFormat="1" applyFont="1"/>
    <xf numFmtId="165" fontId="6" fillId="0" borderId="0" xfId="1" applyNumberFormat="1" applyFont="1"/>
    <xf numFmtId="0" fontId="0" fillId="5" borderId="0" xfId="0" applyFill="1"/>
    <xf numFmtId="43" fontId="0" fillId="0" borderId="0" xfId="0" applyNumberFormat="1"/>
    <xf numFmtId="43" fontId="0" fillId="0" borderId="0" xfId="1" applyFont="1"/>
    <xf numFmtId="165" fontId="0" fillId="4" borderId="0" xfId="1" applyNumberFormat="1" applyFont="1" applyFill="1" applyAlignment="1">
      <alignment horizontal="left"/>
    </xf>
    <xf numFmtId="165" fontId="0" fillId="4" borderId="0" xfId="1" applyNumberFormat="1" applyFont="1" applyFill="1"/>
    <xf numFmtId="164" fontId="0" fillId="4" borderId="0" xfId="1" applyNumberFormat="1" applyFont="1" applyFill="1"/>
    <xf numFmtId="10" fontId="0" fillId="4" borderId="0" xfId="0" applyNumberFormat="1" applyFill="1"/>
    <xf numFmtId="0" fontId="0" fillId="4" borderId="0" xfId="0" applyFill="1" applyAlignment="1">
      <alignment wrapText="1"/>
    </xf>
    <xf numFmtId="9" fontId="3" fillId="6" borderId="0" xfId="0" applyNumberFormat="1" applyFont="1" applyFill="1"/>
    <xf numFmtId="10" fontId="3" fillId="6" borderId="0" xfId="0" applyNumberFormat="1" applyFont="1" applyFill="1"/>
    <xf numFmtId="0" fontId="0" fillId="3" borderId="1" xfId="0" applyFill="1" applyBorder="1"/>
    <xf numFmtId="0" fontId="0" fillId="3" borderId="1" xfId="0" applyFill="1" applyBorder="1" applyAlignment="1">
      <alignment wrapText="1"/>
    </xf>
    <xf numFmtId="0" fontId="0" fillId="0" borderId="1" xfId="0" applyBorder="1"/>
    <xf numFmtId="3" fontId="0" fillId="0" borderId="1" xfId="0" applyNumberFormat="1" applyBorder="1"/>
    <xf numFmtId="165" fontId="0" fillId="0" borderId="1" xfId="0" applyNumberFormat="1" applyBorder="1"/>
    <xf numFmtId="10" fontId="0" fillId="7" borderId="1" xfId="0" applyNumberFormat="1" applyFill="1" applyBorder="1"/>
    <xf numFmtId="0" fontId="0" fillId="4" borderId="1" xfId="0" applyFill="1" applyBorder="1"/>
    <xf numFmtId="0" fontId="0" fillId="3" borderId="1" xfId="0" applyFill="1" applyBorder="1" applyAlignment="1">
      <alignment horizontal="right"/>
    </xf>
    <xf numFmtId="165" fontId="0" fillId="0" borderId="1" xfId="1" applyNumberFormat="1" applyFont="1" applyBorder="1"/>
    <xf numFmtId="165" fontId="0" fillId="2" borderId="1" xfId="1" applyNumberFormat="1" applyFont="1" applyFill="1" applyBorder="1"/>
    <xf numFmtId="165" fontId="0" fillId="4" borderId="1" xfId="1" applyNumberFormat="1" applyFont="1" applyFill="1" applyBorder="1"/>
    <xf numFmtId="0" fontId="4" fillId="6" borderId="0" xfId="0" applyFont="1" applyFill="1"/>
    <xf numFmtId="10" fontId="0" fillId="4" borderId="1" xfId="0" applyNumberFormat="1" applyFill="1" applyBorder="1"/>
    <xf numFmtId="0" fontId="0" fillId="9" borderId="0" xfId="0" applyFill="1"/>
    <xf numFmtId="0" fontId="10" fillId="0" borderId="0" xfId="0" applyFont="1"/>
    <xf numFmtId="0" fontId="11" fillId="0" borderId="0" xfId="0" applyFont="1"/>
    <xf numFmtId="0" fontId="7" fillId="0" borderId="0" xfId="0" applyFont="1"/>
    <xf numFmtId="165" fontId="0" fillId="0" borderId="1" xfId="1" applyNumberFormat="1" applyFont="1" applyFill="1" applyBorder="1"/>
    <xf numFmtId="0" fontId="0" fillId="8" borderId="2" xfId="0" applyFill="1" applyBorder="1"/>
    <xf numFmtId="0" fontId="0" fillId="8" borderId="2" xfId="0" applyFill="1" applyBorder="1" applyAlignment="1">
      <alignment horizontal="right"/>
    </xf>
    <xf numFmtId="165" fontId="0" fillId="8" borderId="2" xfId="1" applyNumberFormat="1" applyFont="1" applyFill="1" applyBorder="1"/>
    <xf numFmtId="165" fontId="0" fillId="8" borderId="2" xfId="0" applyNumberFormat="1" applyFill="1" applyBorder="1"/>
    <xf numFmtId="0" fontId="0" fillId="8" borderId="0" xfId="0" applyFill="1"/>
    <xf numFmtId="0" fontId="0" fillId="8" borderId="0" xfId="0" applyFill="1" applyAlignment="1">
      <alignment horizontal="right"/>
    </xf>
    <xf numFmtId="165" fontId="0" fillId="8" borderId="0" xfId="1" applyNumberFormat="1" applyFont="1" applyFill="1" applyBorder="1"/>
    <xf numFmtId="0" fontId="8" fillId="8" borderId="0" xfId="0" applyFont="1" applyFill="1" applyAlignment="1">
      <alignment horizontal="right"/>
    </xf>
    <xf numFmtId="165" fontId="0" fillId="8" borderId="0" xfId="1" applyNumberFormat="1" applyFont="1" applyFill="1" applyBorder="1" applyAlignment="1">
      <alignment horizontal="right"/>
    </xf>
    <xf numFmtId="165" fontId="5" fillId="0" borderId="0" xfId="1" applyNumberFormat="1" applyFont="1" applyBorder="1"/>
    <xf numFmtId="165" fontId="0" fillId="0" borderId="0" xfId="1" applyNumberFormat="1" applyFont="1" applyBorder="1"/>
    <xf numFmtId="165" fontId="6" fillId="0" borderId="0" xfId="1" applyNumberFormat="1" applyFont="1" applyBorder="1"/>
    <xf numFmtId="0" fontId="0" fillId="0" borderId="3" xfId="0" applyBorder="1"/>
    <xf numFmtId="0" fontId="5" fillId="0" borderId="3" xfId="0" applyFont="1" applyBorder="1"/>
    <xf numFmtId="165" fontId="6" fillId="0" borderId="3" xfId="1" applyNumberFormat="1" applyFont="1" applyBorder="1"/>
    <xf numFmtId="165" fontId="0" fillId="0" borderId="3" xfId="1" applyNumberFormat="1" applyFont="1" applyBorder="1"/>
    <xf numFmtId="0" fontId="0" fillId="9" borderId="1" xfId="0" applyFill="1" applyBorder="1"/>
    <xf numFmtId="0" fontId="9" fillId="9" borderId="1" xfId="0" applyFont="1" applyFill="1" applyBorder="1"/>
    <xf numFmtId="165" fontId="6" fillId="9" borderId="1" xfId="1" applyNumberFormat="1" applyFont="1" applyFill="1" applyBorder="1"/>
    <xf numFmtId="165" fontId="0" fillId="9" borderId="1" xfId="1" applyNumberFormat="1" applyFont="1" applyFill="1" applyBorder="1"/>
    <xf numFmtId="0" fontId="5" fillId="8" borderId="0" xfId="0" applyFont="1" applyFill="1"/>
    <xf numFmtId="0" fontId="4" fillId="0" borderId="0" xfId="0" applyFont="1"/>
    <xf numFmtId="165" fontId="1" fillId="0" borderId="0" xfId="1" applyNumberFormat="1" applyFont="1" applyBorder="1"/>
    <xf numFmtId="0" fontId="9" fillId="0" borderId="0" xfId="0" applyFont="1"/>
    <xf numFmtId="0" fontId="0" fillId="9" borderId="3" xfId="0" applyFill="1" applyBorder="1"/>
    <xf numFmtId="0" fontId="0" fillId="8" borderId="3" xfId="0" applyFill="1" applyBorder="1"/>
    <xf numFmtId="0" fontId="5" fillId="8" borderId="3" xfId="0" applyFont="1" applyFill="1" applyBorder="1" applyAlignment="1">
      <alignment horizontal="right"/>
    </xf>
    <xf numFmtId="165" fontId="0" fillId="8" borderId="3" xfId="1" applyNumberFormat="1" applyFont="1" applyFill="1" applyBorder="1"/>
    <xf numFmtId="0" fontId="0" fillId="8" borderId="3" xfId="0" applyFill="1" applyBorder="1" applyAlignment="1">
      <alignment horizontal="right"/>
    </xf>
    <xf numFmtId="0" fontId="5" fillId="8" borderId="2" xfId="0" applyFont="1" applyFill="1" applyBorder="1"/>
    <xf numFmtId="165" fontId="0" fillId="8" borderId="0" xfId="0" applyNumberFormat="1" applyFill="1"/>
    <xf numFmtId="0" fontId="4" fillId="8" borderId="3" xfId="0" applyFont="1" applyFill="1" applyBorder="1"/>
    <xf numFmtId="0" fontId="10" fillId="4" borderId="0" xfId="0" applyFont="1" applyFill="1"/>
    <xf numFmtId="0" fontId="5" fillId="4" borderId="0" xfId="0" applyFont="1" applyFill="1" applyAlignment="1">
      <alignment horizontal="right"/>
    </xf>
    <xf numFmtId="165" fontId="0" fillId="4" borderId="0" xfId="1" applyNumberFormat="1" applyFont="1" applyFill="1" applyBorder="1"/>
    <xf numFmtId="0" fontId="9" fillId="4" borderId="0" xfId="0" applyFont="1" applyFill="1"/>
    <xf numFmtId="0" fontId="0" fillId="9" borderId="2" xfId="0" applyFill="1" applyBorder="1"/>
    <xf numFmtId="165" fontId="0" fillId="0" borderId="3" xfId="0" applyNumberFormat="1" applyBorder="1"/>
    <xf numFmtId="0" fontId="0" fillId="0" borderId="2" xfId="0" applyBorder="1"/>
    <xf numFmtId="165" fontId="0" fillId="0" borderId="2" xfId="1" applyNumberFormat="1" applyFont="1" applyBorder="1"/>
    <xf numFmtId="165" fontId="0" fillId="0" borderId="2" xfId="0" applyNumberFormat="1" applyBorder="1"/>
    <xf numFmtId="166" fontId="0" fillId="0" borderId="3" xfId="0" applyNumberFormat="1" applyBorder="1"/>
    <xf numFmtId="0" fontId="0" fillId="9" borderId="3" xfId="0" applyFill="1" applyBorder="1" applyAlignment="1">
      <alignment horizontal="right"/>
    </xf>
    <xf numFmtId="0" fontId="0" fillId="9" borderId="3" xfId="0" applyFill="1" applyBorder="1" applyAlignment="1">
      <alignment horizontal="left"/>
    </xf>
    <xf numFmtId="0" fontId="0" fillId="9" borderId="0" xfId="0" applyFill="1" applyAlignment="1">
      <alignment horizontal="right"/>
    </xf>
    <xf numFmtId="0" fontId="0" fillId="9" borderId="2" xfId="0" applyFill="1" applyBorder="1" applyAlignment="1">
      <alignment horizontal="right"/>
    </xf>
    <xf numFmtId="9" fontId="0" fillId="9" borderId="0" xfId="0" applyNumberFormat="1" applyFill="1"/>
    <xf numFmtId="167" fontId="0" fillId="9" borderId="1" xfId="0" applyNumberFormat="1" applyFill="1" applyBorder="1"/>
    <xf numFmtId="0" fontId="7" fillId="8" borderId="3" xfId="0" applyFont="1" applyFill="1" applyBorder="1"/>
    <xf numFmtId="9" fontId="0" fillId="0" borderId="0" xfId="2" applyFont="1"/>
    <xf numFmtId="0" fontId="4" fillId="0" borderId="0" xfId="0" applyFont="1" applyAlignment="1">
      <alignment horizontal="right"/>
    </xf>
    <xf numFmtId="0" fontId="12" fillId="0" borderId="0" xfId="0" applyFont="1"/>
    <xf numFmtId="15" fontId="0" fillId="8" borderId="0" xfId="0" applyNumberFormat="1" applyFill="1" applyAlignment="1">
      <alignment horizontal="right"/>
    </xf>
    <xf numFmtId="165" fontId="0" fillId="4" borderId="0" xfId="0" applyNumberFormat="1" applyFill="1"/>
    <xf numFmtId="0" fontId="0" fillId="4" borderId="0" xfId="0" applyFill="1" applyAlignment="1">
      <alignment horizontal="right" wrapText="1"/>
    </xf>
    <xf numFmtId="9" fontId="0" fillId="4" borderId="0" xfId="2" applyFont="1" applyFill="1" applyBorder="1"/>
    <xf numFmtId="0" fontId="3" fillId="6" borderId="0" xfId="0" applyFont="1" applyFill="1"/>
    <xf numFmtId="0" fontId="14" fillId="0" borderId="0" xfId="0" applyFont="1"/>
    <xf numFmtId="0" fontId="7" fillId="3" borderId="0" xfId="0" applyFont="1" applyFill="1"/>
    <xf numFmtId="165" fontId="5" fillId="10" borderId="0" xfId="1" applyNumberFormat="1" applyFont="1" applyFill="1" applyBorder="1"/>
    <xf numFmtId="165" fontId="6" fillId="10" borderId="0" xfId="1" applyNumberFormat="1" applyFont="1" applyFill="1" applyBorder="1"/>
    <xf numFmtId="3" fontId="0" fillId="10" borderId="1" xfId="0" applyNumberFormat="1" applyFill="1" applyBorder="1"/>
    <xf numFmtId="165" fontId="0" fillId="10" borderId="1" xfId="0" applyNumberFormat="1" applyFill="1" applyBorder="1"/>
    <xf numFmtId="9" fontId="0" fillId="10" borderId="1" xfId="2" applyFont="1" applyFill="1" applyBorder="1"/>
    <xf numFmtId="0" fontId="0" fillId="10" borderId="1" xfId="0" applyFill="1" applyBorder="1"/>
    <xf numFmtId="0" fontId="7" fillId="9" borderId="0" xfId="0" applyFont="1" applyFill="1"/>
    <xf numFmtId="9" fontId="0" fillId="10" borderId="1" xfId="0" applyNumberFormat="1" applyFill="1" applyBorder="1"/>
    <xf numFmtId="0" fontId="0" fillId="10" borderId="0" xfId="0" applyFill="1"/>
    <xf numFmtId="10" fontId="0" fillId="10" borderId="1" xfId="0" applyNumberFormat="1" applyFill="1" applyBorder="1"/>
    <xf numFmtId="0" fontId="7" fillId="8" borderId="0" xfId="0" applyFont="1" applyFill="1"/>
    <xf numFmtId="9" fontId="0" fillId="10" borderId="0" xfId="2" applyFont="1" applyFill="1"/>
    <xf numFmtId="9" fontId="0" fillId="10" borderId="0" xfId="0" applyNumberFormat="1" applyFill="1"/>
    <xf numFmtId="0" fontId="8" fillId="3" borderId="1" xfId="0" applyFont="1" applyFill="1" applyBorder="1"/>
    <xf numFmtId="0" fontId="8" fillId="9" borderId="0" xfId="0" applyFont="1" applyFill="1"/>
    <xf numFmtId="0" fontId="5" fillId="4" borderId="0" xfId="0" applyFont="1" applyFill="1"/>
    <xf numFmtId="0" fontId="5" fillId="9" borderId="1" xfId="0" applyFont="1" applyFill="1" applyBorder="1"/>
    <xf numFmtId="0" fontId="8" fillId="0" borderId="0" xfId="0" applyFont="1"/>
    <xf numFmtId="165" fontId="0" fillId="8" borderId="2" xfId="1" applyNumberFormat="1" applyFont="1" applyFill="1" applyBorder="1" applyAlignment="1">
      <alignment horizontal="right"/>
    </xf>
    <xf numFmtId="165" fontId="0" fillId="8" borderId="0" xfId="1" applyNumberFormat="1" applyFont="1" applyFill="1" applyAlignment="1">
      <alignment horizontal="right"/>
    </xf>
    <xf numFmtId="165" fontId="8" fillId="8" borderId="0" xfId="1" applyNumberFormat="1" applyFont="1" applyFill="1" applyAlignment="1">
      <alignment horizontal="right"/>
    </xf>
    <xf numFmtId="165" fontId="5" fillId="8" borderId="3" xfId="1" applyNumberFormat="1" applyFont="1" applyFill="1" applyBorder="1" applyAlignment="1">
      <alignment horizontal="right"/>
    </xf>
    <xf numFmtId="165" fontId="0" fillId="9" borderId="1" xfId="0" applyNumberFormat="1" applyFill="1" applyBorder="1"/>
    <xf numFmtId="165" fontId="0" fillId="8" borderId="3" xfId="0" applyNumberFormat="1" applyFill="1" applyBorder="1"/>
    <xf numFmtId="165" fontId="8" fillId="8" borderId="3" xfId="1" applyNumberFormat="1" applyFont="1" applyFill="1" applyBorder="1" applyAlignment="1">
      <alignment horizontal="right"/>
    </xf>
    <xf numFmtId="164" fontId="0" fillId="0" borderId="0" xfId="1" applyNumberFormat="1" applyFont="1" applyAlignment="1">
      <alignment horizontal="right"/>
    </xf>
    <xf numFmtId="0" fontId="15" fillId="0" borderId="0" xfId="0" applyFont="1"/>
    <xf numFmtId="0" fontId="0" fillId="0" borderId="0" xfId="0" applyAlignment="1">
      <alignment wrapText="1"/>
    </xf>
    <xf numFmtId="0" fontId="0" fillId="2" borderId="0" xfId="0" applyFill="1" applyAlignment="1">
      <alignment horizontal="center"/>
    </xf>
    <xf numFmtId="0" fontId="16" fillId="0" borderId="0" xfId="3"/>
    <xf numFmtId="0" fontId="13" fillId="0" borderId="0" xfId="0" applyFont="1"/>
    <xf numFmtId="0" fontId="0" fillId="0" borderId="0" xfId="0" applyAlignment="1">
      <alignment horizontal="center"/>
    </xf>
    <xf numFmtId="0" fontId="0" fillId="9" borderId="1" xfId="0" applyFill="1" applyBorder="1" applyAlignment="1">
      <alignment wrapText="1"/>
    </xf>
    <xf numFmtId="0" fontId="0" fillId="0" borderId="1" xfId="0" applyBorder="1" applyAlignment="1">
      <alignment wrapText="1"/>
    </xf>
    <xf numFmtId="0" fontId="17" fillId="0" borderId="1" xfId="0" applyFont="1" applyBorder="1"/>
    <xf numFmtId="0" fontId="0" fillId="0" borderId="1" xfId="0" applyBorder="1" applyAlignment="1">
      <alignment horizontal="center"/>
    </xf>
    <xf numFmtId="0" fontId="18" fillId="0" borderId="0" xfId="0" applyFont="1"/>
    <xf numFmtId="0" fontId="5" fillId="9" borderId="1" xfId="0" applyFont="1" applyFill="1" applyBorder="1" applyAlignment="1">
      <alignment horizontal="right"/>
    </xf>
    <xf numFmtId="10" fontId="14" fillId="4" borderId="0" xfId="0" applyNumberFormat="1" applyFont="1" applyFill="1"/>
    <xf numFmtId="0" fontId="0" fillId="7" borderId="0" xfId="0" applyFill="1"/>
    <xf numFmtId="0" fontId="0" fillId="11" borderId="0" xfId="0" applyFill="1" applyAlignment="1">
      <alignment horizontal="center"/>
    </xf>
    <xf numFmtId="0" fontId="19" fillId="0" borderId="0" xfId="0" applyFont="1"/>
    <xf numFmtId="0" fontId="20" fillId="0" borderId="0" xfId="0" applyFont="1"/>
  </cellXfs>
  <cellStyles count="4">
    <cellStyle name="Comma" xfId="1" builtinId="3"/>
    <cellStyle name="Hyperlink" xfId="3" builtinId="8"/>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solidFill>
                  <a:schemeClr val="tx1"/>
                </a:solidFill>
              </a:rPr>
              <a:t>Debt to Equity, DSCR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GB"/>
        </a:p>
      </c:txPr>
    </c:title>
    <c:autoTitleDeleted val="0"/>
    <c:plotArea>
      <c:layout/>
      <c:lineChart>
        <c:grouping val="standard"/>
        <c:varyColors val="0"/>
        <c:ser>
          <c:idx val="0"/>
          <c:order val="0"/>
          <c:tx>
            <c:strRef>
              <c:f>'Data Visual'!$B$5</c:f>
              <c:strCache>
                <c:ptCount val="1"/>
                <c:pt idx="0">
                  <c:v> Debt to EBITDA </c:v>
                </c:pt>
              </c:strCache>
            </c:strRef>
          </c:tx>
          <c:spPr>
            <a:ln w="28575" cap="rnd">
              <a:solidFill>
                <a:schemeClr val="accent1"/>
              </a:solidFill>
              <a:round/>
            </a:ln>
            <a:effectLst/>
          </c:spPr>
          <c:marker>
            <c:symbol val="none"/>
          </c:marker>
          <c:dLbls>
            <c:dLbl>
              <c:idx val="1"/>
              <c:layout>
                <c:manualLayout>
                  <c:x val="6.4412238325281803E-3"/>
                  <c:y val="-2.30326295585412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66-E04D-98A3-2BC48CC75D24}"/>
                </c:ext>
              </c:extLst>
            </c:dLbl>
            <c:dLbl>
              <c:idx val="2"/>
              <c:layout>
                <c:manualLayout>
                  <c:x val="2.0397208803005905E-2"/>
                  <c:y val="-4.60652591170825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66-E04D-98A3-2BC48CC75D24}"/>
                </c:ext>
              </c:extLst>
            </c:dLbl>
            <c:dLbl>
              <c:idx val="3"/>
              <c:layout>
                <c:manualLayout>
                  <c:x val="4.2941492216854536E-3"/>
                  <c:y val="-5.7581573896353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66-E04D-98A3-2BC48CC75D24}"/>
                </c:ext>
              </c:extLst>
            </c:dLbl>
            <c:dLbl>
              <c:idx val="4"/>
              <c:layout>
                <c:manualLayout>
                  <c:x val="2.1470746108427268E-3"/>
                  <c:y val="-7.6775431861804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66-E04D-98A3-2BC48CC75D24}"/>
                </c:ext>
              </c:extLst>
            </c:dLbl>
            <c:dLbl>
              <c:idx val="5"/>
              <c:layout>
                <c:manualLayout>
                  <c:x val="-1.0735373054214421E-3"/>
                  <c:y val="-9.9808061420345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66-E04D-98A3-2BC48CC75D24}"/>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Visual'!$C$4:$L$4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Visual'!$C$5:$L$5</c:f>
              <c:numCache>
                <c:formatCode>_(* #,##0.00_);_(* \(#,##0.00\);_(* "-"??_);_(@_)</c:formatCode>
                <c:ptCount val="10"/>
                <c:pt idx="0">
                  <c:v>9.1869784333109585</c:v>
                </c:pt>
                <c:pt idx="1">
                  <c:v>2.6200503989539894</c:v>
                </c:pt>
                <c:pt idx="2">
                  <c:v>1.9149896516952409</c:v>
                </c:pt>
                <c:pt idx="3">
                  <c:v>1.2807014281657869</c:v>
                </c:pt>
                <c:pt idx="4">
                  <c:v>0.83876097950394835</c:v>
                </c:pt>
                <c:pt idx="5">
                  <c:v>0.51968827209183588</c:v>
                </c:pt>
                <c:pt idx="6">
                  <c:v>0.28750432171719759</c:v>
                </c:pt>
                <c:pt idx="7">
                  <c:v>0.13766499260296888</c:v>
                </c:pt>
                <c:pt idx="8">
                  <c:v>6.7365000693855356E-2</c:v>
                </c:pt>
                <c:pt idx="9">
                  <c:v>0</c:v>
                </c:pt>
              </c:numCache>
            </c:numRef>
          </c:val>
          <c:smooth val="0"/>
          <c:extLst>
            <c:ext xmlns:c16="http://schemas.microsoft.com/office/drawing/2014/chart" uri="{C3380CC4-5D6E-409C-BE32-E72D297353CC}">
              <c16:uniqueId val="{00000000-9D66-E04D-98A3-2BC48CC75D24}"/>
            </c:ext>
          </c:extLst>
        </c:ser>
        <c:ser>
          <c:idx val="1"/>
          <c:order val="1"/>
          <c:tx>
            <c:strRef>
              <c:f>'Data Visual'!$B$6</c:f>
              <c:strCache>
                <c:ptCount val="1"/>
                <c:pt idx="0">
                  <c:v> Debt Service Coverage Ratio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Visual'!$C$4:$L$4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Visual'!$C$6:$L$6</c:f>
              <c:numCache>
                <c:formatCode>_(* #,##0.00_);_(* \(#,##0.00\);_(* "-"??_);_(@_)</c:formatCode>
                <c:ptCount val="10"/>
                <c:pt idx="0">
                  <c:v>0</c:v>
                </c:pt>
                <c:pt idx="1">
                  <c:v>3.7744172397313092</c:v>
                </c:pt>
                <c:pt idx="2">
                  <c:v>5.0103142223032364</c:v>
                </c:pt>
                <c:pt idx="3">
                  <c:v>3.2494507454369268</c:v>
                </c:pt>
                <c:pt idx="4">
                  <c:v>4.0986380083814637</c:v>
                </c:pt>
                <c:pt idx="5">
                  <c:v>5.1176627239149033</c:v>
                </c:pt>
                <c:pt idx="6">
                  <c:v>6.3404923825550386</c:v>
                </c:pt>
                <c:pt idx="7">
                  <c:v>6.7073412801470784</c:v>
                </c:pt>
                <c:pt idx="8">
                  <c:v>14.296642694277125</c:v>
                </c:pt>
                <c:pt idx="9">
                  <c:v>15.111907205492489</c:v>
                </c:pt>
              </c:numCache>
            </c:numRef>
          </c:val>
          <c:smooth val="0"/>
          <c:extLst>
            <c:ext xmlns:c16="http://schemas.microsoft.com/office/drawing/2014/chart" uri="{C3380CC4-5D6E-409C-BE32-E72D297353CC}">
              <c16:uniqueId val="{00000001-9D66-E04D-98A3-2BC48CC75D24}"/>
            </c:ext>
          </c:extLst>
        </c:ser>
        <c:dLbls>
          <c:showLegendKey val="0"/>
          <c:showVal val="0"/>
          <c:showCatName val="0"/>
          <c:showSerName val="0"/>
          <c:showPercent val="0"/>
          <c:showBubbleSize val="0"/>
        </c:dLbls>
        <c:smooth val="0"/>
        <c:axId val="2074700080"/>
        <c:axId val="345163520"/>
      </c:lineChart>
      <c:catAx>
        <c:axId val="2074700080"/>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5163520"/>
        <c:crosses val="autoZero"/>
        <c:auto val="1"/>
        <c:lblAlgn val="ctr"/>
        <c:lblOffset val="100"/>
        <c:noMultiLvlLbl val="0"/>
      </c:catAx>
      <c:valAx>
        <c:axId val="345163520"/>
        <c:scaling>
          <c:orientation val="minMax"/>
        </c:scaling>
        <c:delete val="0"/>
        <c:axPos val="l"/>
        <c:numFmt formatCode="_(* #,##0.00_);_(* \(#,##0.00\);_(* &quot;-&quot;??_);_(@_)"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07470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LTV and Interest Coverage Ratio</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1"/>
          <c:order val="1"/>
          <c:tx>
            <c:strRef>
              <c:f>'Data Visual'!$B$27</c:f>
              <c:strCache>
                <c:ptCount val="1"/>
                <c:pt idx="0">
                  <c:v>Interest Coverage Ratio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Visual'!$C$25:$L$25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Visual'!$C$27:$L$27</c:f>
              <c:numCache>
                <c:formatCode>_(* #,##0.00_);_(* \(#,##0.00\);_(* "-"??_);_(@_)</c:formatCode>
                <c:ptCount val="10"/>
                <c:pt idx="0">
                  <c:v>1.4103932823321188</c:v>
                </c:pt>
                <c:pt idx="1">
                  <c:v>4.7726729859235624</c:v>
                </c:pt>
                <c:pt idx="2">
                  <c:v>6.5231602800875654</c:v>
                </c:pt>
                <c:pt idx="3">
                  <c:v>9.1587417726266178</c:v>
                </c:pt>
                <c:pt idx="4">
                  <c:v>13.741315425388375</c:v>
                </c:pt>
                <c:pt idx="5">
                  <c:v>21.510993347811457</c:v>
                </c:pt>
                <c:pt idx="6">
                  <c:v>36.457564811229325</c:v>
                </c:pt>
                <c:pt idx="7">
                  <c:v>62.569153212342279</c:v>
                </c:pt>
                <c:pt idx="8">
                  <c:v>131.35911659133552</c:v>
                </c:pt>
                <c:pt idx="9">
                  <c:v>382.83370203998697</c:v>
                </c:pt>
              </c:numCache>
            </c:numRef>
          </c:val>
          <c:smooth val="0"/>
          <c:extLst>
            <c:ext xmlns:c16="http://schemas.microsoft.com/office/drawing/2014/chart" uri="{C3380CC4-5D6E-409C-BE32-E72D297353CC}">
              <c16:uniqueId val="{00000001-5380-6145-8F08-2859D0A93A79}"/>
            </c:ext>
          </c:extLst>
        </c:ser>
        <c:dLbls>
          <c:showLegendKey val="0"/>
          <c:showVal val="0"/>
          <c:showCatName val="0"/>
          <c:showSerName val="0"/>
          <c:showPercent val="0"/>
          <c:showBubbleSize val="0"/>
        </c:dLbls>
        <c:marker val="1"/>
        <c:smooth val="0"/>
        <c:axId val="1320978080"/>
        <c:axId val="509278239"/>
      </c:lineChart>
      <c:lineChart>
        <c:grouping val="standard"/>
        <c:varyColors val="0"/>
        <c:ser>
          <c:idx val="0"/>
          <c:order val="0"/>
          <c:tx>
            <c:strRef>
              <c:f>'Data Visual'!$B$26</c:f>
              <c:strCache>
                <c:ptCount val="1"/>
                <c:pt idx="0">
                  <c:v>Loan to Value (Tangible Asset) Ratio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Visual'!$C$25:$L$25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Visual'!$C$26:$L$26</c:f>
              <c:numCache>
                <c:formatCode>_(* #,##0.00_);_(* \(#,##0.00\);_(* "-"??_);_(@_)</c:formatCode>
                <c:ptCount val="10"/>
                <c:pt idx="0">
                  <c:v>4.3736800457352691</c:v>
                </c:pt>
                <c:pt idx="1">
                  <c:v>2.8510717687264533</c:v>
                </c:pt>
                <c:pt idx="2">
                  <c:v>2.1235471965743211</c:v>
                </c:pt>
                <c:pt idx="3">
                  <c:v>1.5066684258924912</c:v>
                </c:pt>
                <c:pt idx="4">
                  <c:v>1.0715880290191389</c:v>
                </c:pt>
                <c:pt idx="5">
                  <c:v>0.73497505518580541</c:v>
                </c:pt>
                <c:pt idx="6">
                  <c:v>0.4560650809712703</c:v>
                </c:pt>
                <c:pt idx="7">
                  <c:v>0.21243457998098533</c:v>
                </c:pt>
                <c:pt idx="8">
                  <c:v>0.10230926218550179</c:v>
                </c:pt>
                <c:pt idx="9">
                  <c:v>-3.4259126228867238E-16</c:v>
                </c:pt>
              </c:numCache>
            </c:numRef>
          </c:val>
          <c:smooth val="0"/>
          <c:extLst>
            <c:ext xmlns:c16="http://schemas.microsoft.com/office/drawing/2014/chart" uri="{C3380CC4-5D6E-409C-BE32-E72D297353CC}">
              <c16:uniqueId val="{00000000-5380-6145-8F08-2859D0A93A79}"/>
            </c:ext>
          </c:extLst>
        </c:ser>
        <c:dLbls>
          <c:showLegendKey val="0"/>
          <c:showVal val="0"/>
          <c:showCatName val="0"/>
          <c:showSerName val="0"/>
          <c:showPercent val="0"/>
          <c:showBubbleSize val="0"/>
        </c:dLbls>
        <c:marker val="1"/>
        <c:smooth val="0"/>
        <c:axId val="226188127"/>
        <c:axId val="108571695"/>
      </c:lineChart>
      <c:catAx>
        <c:axId val="1320978080"/>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09278239"/>
        <c:crosses val="autoZero"/>
        <c:auto val="1"/>
        <c:lblAlgn val="ctr"/>
        <c:lblOffset val="100"/>
        <c:noMultiLvlLbl val="0"/>
      </c:catAx>
      <c:valAx>
        <c:axId val="509278239"/>
        <c:scaling>
          <c:orientation val="minMax"/>
        </c:scaling>
        <c:delete val="0"/>
        <c:axPos val="l"/>
        <c:numFmt formatCode="_(* #,##0.00_);_(* \(#,##0.00\);_(* &quot;-&quot;??_);_(@_)"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20978080"/>
        <c:crosses val="autoZero"/>
        <c:crossBetween val="between"/>
      </c:valAx>
      <c:valAx>
        <c:axId val="108571695"/>
        <c:scaling>
          <c:orientation val="minMax"/>
        </c:scaling>
        <c:delete val="0"/>
        <c:axPos val="r"/>
        <c:numFmt formatCode="_(* #,##0.00_);_(* \(#,##0.00\);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26188127"/>
        <c:crosses val="max"/>
        <c:crossBetween val="between"/>
      </c:valAx>
      <c:catAx>
        <c:axId val="226188127"/>
        <c:scaling>
          <c:orientation val="minMax"/>
        </c:scaling>
        <c:delete val="1"/>
        <c:axPos val="b"/>
        <c:numFmt formatCode="General" sourceLinked="1"/>
        <c:majorTickMark val="out"/>
        <c:minorTickMark val="none"/>
        <c:tickLblPos val="nextTo"/>
        <c:crossAx val="1085716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Debt to Equity Ratio, Operating Margin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GB"/>
        </a:p>
      </c:txPr>
    </c:title>
    <c:autoTitleDeleted val="0"/>
    <c:plotArea>
      <c:layout/>
      <c:lineChart>
        <c:grouping val="standard"/>
        <c:varyColors val="0"/>
        <c:ser>
          <c:idx val="1"/>
          <c:order val="1"/>
          <c:tx>
            <c:strRef>
              <c:f>'Data Visual'!$B$50</c:f>
              <c:strCache>
                <c:ptCount val="1"/>
                <c:pt idx="0">
                  <c:v>Operating Margin</c:v>
                </c:pt>
              </c:strCache>
            </c:strRef>
          </c:tx>
          <c:spPr>
            <a:ln w="28575" cap="rnd">
              <a:solidFill>
                <a:schemeClr val="accent2"/>
              </a:solidFill>
              <a:round/>
            </a:ln>
            <a:effectLst/>
          </c:spPr>
          <c:marker>
            <c:symbol val="none"/>
          </c:marker>
          <c:dLbls>
            <c:dLbl>
              <c:idx val="2"/>
              <c:layout>
                <c:manualLayout>
                  <c:x val="1.0775862068965517E-3"/>
                  <c:y val="-5.87155963302752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06-094F-A412-8D2EDAF66667}"/>
                </c:ext>
              </c:extLst>
            </c:dLbl>
            <c:dLbl>
              <c:idx val="3"/>
              <c:layout>
                <c:manualLayout>
                  <c:x val="0"/>
                  <c:y val="-6.6055045871559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06-094F-A412-8D2EDAF66667}"/>
                </c:ext>
              </c:extLst>
            </c:dLbl>
            <c:dLbl>
              <c:idx val="4"/>
              <c:layout>
                <c:manualLayout>
                  <c:x val="-3.2327586206896551E-3"/>
                  <c:y val="-6.2385321100917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06-094F-A412-8D2EDAF66667}"/>
                </c:ext>
              </c:extLst>
            </c:dLbl>
            <c:dLbl>
              <c:idx val="5"/>
              <c:layout>
                <c:manualLayout>
                  <c:x val="-9.6982758620689658E-3"/>
                  <c:y val="-4.03669724770642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06-094F-A412-8D2EDAF66667}"/>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Visual'!$C$48:$L$48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Visual'!$C$50:$L$50</c:f>
              <c:numCache>
                <c:formatCode>0%</c:formatCode>
                <c:ptCount val="10"/>
                <c:pt idx="0">
                  <c:v>0.34021978021978022</c:v>
                </c:pt>
                <c:pt idx="1">
                  <c:v>0.64503785103785116</c:v>
                </c:pt>
                <c:pt idx="2">
                  <c:v>0.71354112739112729</c:v>
                </c:pt>
                <c:pt idx="3">
                  <c:v>0.76530840421923763</c:v>
                </c:pt>
                <c:pt idx="4">
                  <c:v>0.804423670182698</c:v>
                </c:pt>
                <c:pt idx="5">
                  <c:v>0.83701972515224821</c:v>
                </c:pt>
                <c:pt idx="6">
                  <c:v>0.86418310429354028</c:v>
                </c:pt>
                <c:pt idx="7">
                  <c:v>0.87065057551765734</c:v>
                </c:pt>
                <c:pt idx="8">
                  <c:v>0.87681007192157845</c:v>
                </c:pt>
                <c:pt idx="9">
                  <c:v>0.88267625897293178</c:v>
                </c:pt>
              </c:numCache>
            </c:numRef>
          </c:val>
          <c:smooth val="0"/>
          <c:extLst>
            <c:ext xmlns:c16="http://schemas.microsoft.com/office/drawing/2014/chart" uri="{C3380CC4-5D6E-409C-BE32-E72D297353CC}">
              <c16:uniqueId val="{00000001-1806-094F-A412-8D2EDAF66667}"/>
            </c:ext>
          </c:extLst>
        </c:ser>
        <c:dLbls>
          <c:showLegendKey val="0"/>
          <c:showVal val="0"/>
          <c:showCatName val="0"/>
          <c:showSerName val="0"/>
          <c:showPercent val="0"/>
          <c:showBubbleSize val="0"/>
        </c:dLbls>
        <c:marker val="1"/>
        <c:smooth val="0"/>
        <c:axId val="497234639"/>
        <c:axId val="497245615"/>
      </c:lineChart>
      <c:lineChart>
        <c:grouping val="standard"/>
        <c:varyColors val="0"/>
        <c:ser>
          <c:idx val="0"/>
          <c:order val="0"/>
          <c:tx>
            <c:strRef>
              <c:f>'Data Visual'!$B$49</c:f>
              <c:strCache>
                <c:ptCount val="1"/>
                <c:pt idx="0">
                  <c:v>Debt to Equity Ratio</c:v>
                </c:pt>
              </c:strCache>
            </c:strRef>
          </c:tx>
          <c:spPr>
            <a:ln w="28575" cap="rnd">
              <a:solidFill>
                <a:schemeClr val="accent1"/>
              </a:solidFill>
              <a:round/>
            </a:ln>
            <a:effectLst/>
          </c:spPr>
          <c:marker>
            <c:symbol val="none"/>
          </c:marker>
          <c:dLbls>
            <c:dLbl>
              <c:idx val="3"/>
              <c:layout>
                <c:manualLayout>
                  <c:x val="3.2327586206896551E-3"/>
                  <c:y val="-4.4036697247706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06-094F-A412-8D2EDAF66667}"/>
                </c:ext>
              </c:extLst>
            </c:dLbl>
            <c:dLbl>
              <c:idx val="4"/>
              <c:layout>
                <c:manualLayout>
                  <c:x val="0"/>
                  <c:y val="-6.2385321100917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06-094F-A412-8D2EDAF66667}"/>
                </c:ext>
              </c:extLst>
            </c:dLbl>
            <c:dLbl>
              <c:idx val="5"/>
              <c:layout>
                <c:manualLayout>
                  <c:x val="-1.0775862068965517E-3"/>
                  <c:y val="-5.87155963302752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06-094F-A412-8D2EDAF66667}"/>
                </c:ext>
              </c:extLst>
            </c:dLbl>
            <c:dLbl>
              <c:idx val="6"/>
              <c:layout>
                <c:manualLayout>
                  <c:x val="3.2327586206896551E-3"/>
                  <c:y val="-4.4036697247706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06-094F-A412-8D2EDAF66667}"/>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Visual'!$C$48:$L$48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Visual'!$C$49:$L$49</c:f>
              <c:numCache>
                <c:formatCode>_(* #,##0.00_);_(* \(#,##0.00\);_(* "-"??_);_(@_)</c:formatCode>
                <c:ptCount val="10"/>
                <c:pt idx="0">
                  <c:v>14.02296356356157</c:v>
                </c:pt>
                <c:pt idx="1">
                  <c:v>2.9309991889327489</c:v>
                </c:pt>
                <c:pt idx="2">
                  <c:v>1.3370606266231402</c:v>
                </c:pt>
                <c:pt idx="3">
                  <c:v>0.66752203078022276</c:v>
                </c:pt>
                <c:pt idx="4">
                  <c:v>0.35419987099173822</c:v>
                </c:pt>
                <c:pt idx="5">
                  <c:v>0.18719541861415412</c:v>
                </c:pt>
                <c:pt idx="6">
                  <c:v>9.136957887874915E-2</c:v>
                </c:pt>
                <c:pt idx="7">
                  <c:v>3.5394670633971718E-2</c:v>
                </c:pt>
                <c:pt idx="8">
                  <c:v>1.4644543346918899E-2</c:v>
                </c:pt>
                <c:pt idx="9">
                  <c:v>-4.303037910961386E-17</c:v>
                </c:pt>
              </c:numCache>
            </c:numRef>
          </c:val>
          <c:smooth val="0"/>
          <c:extLst>
            <c:ext xmlns:c16="http://schemas.microsoft.com/office/drawing/2014/chart" uri="{C3380CC4-5D6E-409C-BE32-E72D297353CC}">
              <c16:uniqueId val="{00000000-1806-094F-A412-8D2EDAF66667}"/>
            </c:ext>
          </c:extLst>
        </c:ser>
        <c:dLbls>
          <c:showLegendKey val="0"/>
          <c:showVal val="0"/>
          <c:showCatName val="0"/>
          <c:showSerName val="0"/>
          <c:showPercent val="0"/>
          <c:showBubbleSize val="0"/>
        </c:dLbls>
        <c:marker val="1"/>
        <c:smooth val="0"/>
        <c:axId val="497353327"/>
        <c:axId val="1544839136"/>
      </c:lineChart>
      <c:catAx>
        <c:axId val="497234639"/>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7245615"/>
        <c:crosses val="autoZero"/>
        <c:auto val="1"/>
        <c:lblAlgn val="ctr"/>
        <c:lblOffset val="100"/>
        <c:noMultiLvlLbl val="0"/>
      </c:catAx>
      <c:valAx>
        <c:axId val="497245615"/>
        <c:scaling>
          <c:orientation val="minMax"/>
        </c:scaling>
        <c:delete val="0"/>
        <c:axPos val="l"/>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7234639"/>
        <c:crosses val="autoZero"/>
        <c:crossBetween val="between"/>
      </c:valAx>
      <c:valAx>
        <c:axId val="1544839136"/>
        <c:scaling>
          <c:orientation val="minMax"/>
        </c:scaling>
        <c:delete val="0"/>
        <c:axPos val="r"/>
        <c:numFmt formatCode="_(* #,##0.00_);_(* \(#,##0.00\);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7353327"/>
        <c:crosses val="max"/>
        <c:crossBetween val="between"/>
      </c:valAx>
      <c:catAx>
        <c:axId val="497353327"/>
        <c:scaling>
          <c:orientation val="minMax"/>
        </c:scaling>
        <c:delete val="1"/>
        <c:axPos val="b"/>
        <c:numFmt formatCode="General" sourceLinked="1"/>
        <c:majorTickMark val="out"/>
        <c:minorTickMark val="none"/>
        <c:tickLblPos val="nextTo"/>
        <c:crossAx val="1544839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Revenue and EBITDA</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'Data Visual'!$B$79</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Visual'!$C$78:$L$78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Visual'!$C$79:$L$79</c:f>
              <c:numCache>
                <c:formatCode>_(* #,##0_);_(* \(#,##0\);_(* "-"??_);_(@_)</c:formatCode>
                <c:ptCount val="10"/>
                <c:pt idx="0">
                  <c:v>45500</c:v>
                </c:pt>
                <c:pt idx="1">
                  <c:v>81900</c:v>
                </c:pt>
                <c:pt idx="2">
                  <c:v>98280</c:v>
                </c:pt>
                <c:pt idx="3">
                  <c:v>117936.00000000003</c:v>
                </c:pt>
                <c:pt idx="4">
                  <c:v>141523.20000000004</c:v>
                </c:pt>
                <c:pt idx="5">
                  <c:v>169827.83999999994</c:v>
                </c:pt>
                <c:pt idx="6">
                  <c:v>203793.40800000002</c:v>
                </c:pt>
                <c:pt idx="7">
                  <c:v>213983.07840000003</c:v>
                </c:pt>
                <c:pt idx="8">
                  <c:v>224682.23232000001</c:v>
                </c:pt>
                <c:pt idx="9">
                  <c:v>235916.34393599996</c:v>
                </c:pt>
              </c:numCache>
            </c:numRef>
          </c:val>
          <c:extLst>
            <c:ext xmlns:c16="http://schemas.microsoft.com/office/drawing/2014/chart" uri="{C3380CC4-5D6E-409C-BE32-E72D297353CC}">
              <c16:uniqueId val="{00000000-CDDC-6046-94FF-239F91DE9A54}"/>
            </c:ext>
          </c:extLst>
        </c:ser>
        <c:ser>
          <c:idx val="1"/>
          <c:order val="1"/>
          <c:tx>
            <c:strRef>
              <c:f>'Data Visual'!$B$80</c:f>
              <c:strCache>
                <c:ptCount val="1"/>
                <c:pt idx="0">
                  <c:v>EBITDA</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Visual'!$C$78:$L$78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Visual'!$C$80:$L$80</c:f>
              <c:numCache>
                <c:formatCode>_(* #,##0_);_(* \(#,##0\);_(* "-"??_);_(@_)</c:formatCode>
                <c:ptCount val="10"/>
                <c:pt idx="0">
                  <c:v>4000</c:v>
                </c:pt>
                <c:pt idx="1">
                  <c:v>15480</c:v>
                </c:pt>
                <c:pt idx="2">
                  <c:v>52828.600000000006</c:v>
                </c:pt>
                <c:pt idx="3">
                  <c:v>70126.821999999986</c:v>
                </c:pt>
                <c:pt idx="4">
                  <c:v>90257.411960000027</c:v>
                </c:pt>
                <c:pt idx="5">
                  <c:v>113844.61196000004</c:v>
                </c:pt>
                <c:pt idx="6">
                  <c:v>142149.25195999994</c:v>
                </c:pt>
                <c:pt idx="7">
                  <c:v>176114.81996000002</c:v>
                </c:pt>
                <c:pt idx="8">
                  <c:v>186304.49036000003</c:v>
                </c:pt>
                <c:pt idx="9">
                  <c:v>197003.64428000001</c:v>
                </c:pt>
              </c:numCache>
            </c:numRef>
          </c:val>
          <c:extLst>
            <c:ext xmlns:c16="http://schemas.microsoft.com/office/drawing/2014/chart" uri="{C3380CC4-5D6E-409C-BE32-E72D297353CC}">
              <c16:uniqueId val="{00000001-CDDC-6046-94FF-239F91DE9A54}"/>
            </c:ext>
          </c:extLst>
        </c:ser>
        <c:dLbls>
          <c:showLegendKey val="0"/>
          <c:showVal val="0"/>
          <c:showCatName val="0"/>
          <c:showSerName val="0"/>
          <c:showPercent val="0"/>
          <c:showBubbleSize val="0"/>
        </c:dLbls>
        <c:gapWidth val="219"/>
        <c:overlap val="-27"/>
        <c:axId val="1798669648"/>
        <c:axId val="693915807"/>
      </c:barChart>
      <c:catAx>
        <c:axId val="1798669648"/>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93915807"/>
        <c:crosses val="autoZero"/>
        <c:auto val="1"/>
        <c:lblAlgn val="ctr"/>
        <c:lblOffset val="100"/>
        <c:noMultiLvlLbl val="0"/>
      </c:catAx>
      <c:valAx>
        <c:axId val="693915807"/>
        <c:scaling>
          <c:orientation val="minMax"/>
        </c:scaling>
        <c:delete val="0"/>
        <c:axPos val="l"/>
        <c:numFmt formatCode="_(* #,##0_);_(* \(#,##0\);_(* &quot;-&quot;??_);_(@_)"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9866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Outstanding Debt Balance and Interest Paid</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2"/>
          <c:order val="2"/>
          <c:tx>
            <c:strRef>
              <c:f>'Data Visual'!$B$111</c:f>
              <c:strCache>
                <c:ptCount val="1"/>
                <c:pt idx="0">
                  <c:v> Interest Paid on two loans</c:v>
                </c:pt>
              </c:strCache>
            </c:strRef>
          </c:tx>
          <c:spPr>
            <a:solidFill>
              <a:schemeClr val="accent3"/>
            </a:solidFill>
            <a:ln>
              <a:noFill/>
            </a:ln>
            <a:effectLst/>
          </c:spPr>
          <c:invertIfNegative val="0"/>
          <c:cat>
            <c:numRef>
              <c:f>'Data Visual'!$C$108:$L$108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Visual'!$C$111:$L$111</c:f>
              <c:numCache>
                <c:formatCode>_(* #,##0_);_(* \(#,##0\);_(* "-"??_);_(@_)</c:formatCode>
                <c:ptCount val="10"/>
                <c:pt idx="0">
                  <c:v>9214.4261476536249</c:v>
                </c:pt>
                <c:pt idx="1">
                  <c:v>10195.660172919303</c:v>
                </c:pt>
                <c:pt idx="2">
                  <c:v>9875.0357444856127</c:v>
                </c:pt>
                <c:pt idx="3">
                  <c:v>9076.8635534964269</c:v>
                </c:pt>
                <c:pt idx="4">
                  <c:v>7671.8274291475673</c:v>
                </c:pt>
                <c:pt idx="5">
                  <c:v>6161.0864814736897</c:v>
                </c:pt>
                <c:pt idx="6">
                  <c:v>4536.6783167576414</c:v>
                </c:pt>
                <c:pt idx="7">
                  <c:v>2790.0400204139564</c:v>
                </c:pt>
                <c:pt idx="8">
                  <c:v>1403.2581219635954</c:v>
                </c:pt>
                <c:pt idx="9">
                  <c:v>508.56314204436524</c:v>
                </c:pt>
              </c:numCache>
            </c:numRef>
          </c:val>
          <c:extLst>
            <c:ext xmlns:c16="http://schemas.microsoft.com/office/drawing/2014/chart" uri="{C3380CC4-5D6E-409C-BE32-E72D297353CC}">
              <c16:uniqueId val="{00000002-E453-D64E-BB29-377E9560A7A0}"/>
            </c:ext>
          </c:extLst>
        </c:ser>
        <c:dLbls>
          <c:showLegendKey val="0"/>
          <c:showVal val="0"/>
          <c:showCatName val="0"/>
          <c:showSerName val="0"/>
          <c:showPercent val="0"/>
          <c:showBubbleSize val="0"/>
        </c:dLbls>
        <c:gapWidth val="150"/>
        <c:axId val="428158239"/>
        <c:axId val="428017407"/>
      </c:barChart>
      <c:lineChart>
        <c:grouping val="standard"/>
        <c:varyColors val="0"/>
        <c:ser>
          <c:idx val="0"/>
          <c:order val="0"/>
          <c:tx>
            <c:strRef>
              <c:f>'Data Visual'!$B$109</c:f>
              <c:strCache>
                <c:ptCount val="1"/>
                <c:pt idx="0">
                  <c:v>Senior Secured</c:v>
                </c:pt>
              </c:strCache>
            </c:strRef>
          </c:tx>
          <c:spPr>
            <a:ln w="28575" cap="rnd">
              <a:solidFill>
                <a:schemeClr val="accent1"/>
              </a:solidFill>
              <a:round/>
            </a:ln>
            <a:effectLst/>
          </c:spPr>
          <c:marker>
            <c:symbol val="none"/>
          </c:marker>
          <c:cat>
            <c:numRef>
              <c:f>'Data Visual'!$C$108:$L$108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Visual'!$C$109:$L$109</c:f>
              <c:numCache>
                <c:formatCode>_(* #,##0_);_(* \(#,##0\);_(* "-"??_);_(@_)</c:formatCode>
                <c:ptCount val="10"/>
                <c:pt idx="0">
                  <c:v>66171.047541421576</c:v>
                </c:pt>
                <c:pt idx="1">
                  <c:v>70954.557918532766</c:v>
                </c:pt>
                <c:pt idx="2">
                  <c:v>76083.868647581941</c:v>
                </c:pt>
                <c:pt idx="3">
                  <c:v>67353.45447799738</c:v>
                </c:pt>
                <c:pt idx="4">
                  <c:v>57991.917962185056</c:v>
                </c:pt>
                <c:pt idx="5">
                  <c:v>47953.635214706039</c:v>
                </c:pt>
                <c:pt idx="6">
                  <c:v>37189.684195754002</c:v>
                </c:pt>
                <c:pt idx="7">
                  <c:v>25647.606287309369</c:v>
                </c:pt>
                <c:pt idx="8">
                  <c:v>13271.150633614312</c:v>
                </c:pt>
                <c:pt idx="9">
                  <c:v>3.1150193535722792E-11</c:v>
                </c:pt>
              </c:numCache>
            </c:numRef>
          </c:val>
          <c:smooth val="0"/>
          <c:extLst>
            <c:ext xmlns:c16="http://schemas.microsoft.com/office/drawing/2014/chart" uri="{C3380CC4-5D6E-409C-BE32-E72D297353CC}">
              <c16:uniqueId val="{00000000-E453-D64E-BB29-377E9560A7A0}"/>
            </c:ext>
          </c:extLst>
        </c:ser>
        <c:ser>
          <c:idx val="1"/>
          <c:order val="1"/>
          <c:tx>
            <c:strRef>
              <c:f>'Data Visual'!$B$110</c:f>
              <c:strCache>
                <c:ptCount val="1"/>
                <c:pt idx="0">
                  <c:v>Debt 1 - Trache 1</c:v>
                </c:pt>
              </c:strCache>
            </c:strRef>
          </c:tx>
          <c:spPr>
            <a:ln w="28575" cap="rnd">
              <a:solidFill>
                <a:schemeClr val="accent2"/>
              </a:solidFill>
              <a:round/>
            </a:ln>
            <a:effectLst/>
          </c:spPr>
          <c:marker>
            <c:symbol val="none"/>
          </c:marker>
          <c:cat>
            <c:numRef>
              <c:f>'Data Visual'!$C$108:$L$108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Visual'!$C$110:$L$110</c:f>
              <c:numCache>
                <c:formatCode>_(* #,##0_);_(* \(#,##0\);_(* "-"??_);_(@_)</c:formatCode>
                <c:ptCount val="10"/>
                <c:pt idx="0">
                  <c:v>76043.378606232058</c:v>
                </c:pt>
                <c:pt idx="1">
                  <c:v>67459.036587647977</c:v>
                </c:pt>
                <c:pt idx="2">
                  <c:v>58208.269788692203</c:v>
                </c:pt>
                <c:pt idx="3">
                  <c:v>48239.341921722429</c:v>
                </c:pt>
                <c:pt idx="4">
                  <c:v>37496.500276631494</c:v>
                </c:pt>
                <c:pt idx="5">
                  <c:v>25919.663915533343</c:v>
                </c:pt>
                <c:pt idx="6">
                  <c:v>13444.087661192176</c:v>
                </c:pt>
                <c:pt idx="7">
                  <c:v>-7.8443918027915061E-11</c:v>
                </c:pt>
                <c:pt idx="8">
                  <c:v>-7.8443918027915061E-11</c:v>
                </c:pt>
                <c:pt idx="9">
                  <c:v>-7.8443918027915061E-11</c:v>
                </c:pt>
              </c:numCache>
            </c:numRef>
          </c:val>
          <c:smooth val="0"/>
          <c:extLst>
            <c:ext xmlns:c16="http://schemas.microsoft.com/office/drawing/2014/chart" uri="{C3380CC4-5D6E-409C-BE32-E72D297353CC}">
              <c16:uniqueId val="{00000001-E453-D64E-BB29-377E9560A7A0}"/>
            </c:ext>
          </c:extLst>
        </c:ser>
        <c:dLbls>
          <c:showLegendKey val="0"/>
          <c:showVal val="0"/>
          <c:showCatName val="0"/>
          <c:showSerName val="0"/>
          <c:showPercent val="0"/>
          <c:showBubbleSize val="0"/>
        </c:dLbls>
        <c:marker val="1"/>
        <c:smooth val="0"/>
        <c:axId val="2003034656"/>
        <c:axId val="511175343"/>
      </c:lineChart>
      <c:catAx>
        <c:axId val="200303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11175343"/>
        <c:crosses val="autoZero"/>
        <c:auto val="1"/>
        <c:lblAlgn val="ctr"/>
        <c:lblOffset val="100"/>
        <c:noMultiLvlLbl val="0"/>
      </c:catAx>
      <c:valAx>
        <c:axId val="511175343"/>
        <c:scaling>
          <c:orientation val="minMax"/>
        </c:scaling>
        <c:delete val="0"/>
        <c:axPos val="l"/>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003034656"/>
        <c:crosses val="autoZero"/>
        <c:crossBetween val="between"/>
      </c:valAx>
      <c:valAx>
        <c:axId val="428017407"/>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28158239"/>
        <c:crosses val="max"/>
        <c:crossBetween val="between"/>
      </c:valAx>
      <c:catAx>
        <c:axId val="428158239"/>
        <c:scaling>
          <c:orientation val="minMax"/>
        </c:scaling>
        <c:delete val="1"/>
        <c:axPos val="b"/>
        <c:numFmt formatCode="General" sourceLinked="1"/>
        <c:majorTickMark val="out"/>
        <c:minorTickMark val="none"/>
        <c:tickLblPos val="nextTo"/>
        <c:crossAx val="428017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Cash, PPE and Total Equity</a:t>
            </a:r>
            <a:r>
              <a:rPr lang="en-GB" baseline="0"/>
              <a:t> Balance</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0"/>
          <c:order val="0"/>
          <c:tx>
            <c:strRef>
              <c:f>'Data Visual'!$B$126</c:f>
              <c:strCache>
                <c:ptCount val="1"/>
                <c:pt idx="0">
                  <c:v>Cash</c:v>
                </c:pt>
              </c:strCache>
            </c:strRef>
          </c:tx>
          <c:spPr>
            <a:solidFill>
              <a:schemeClr val="accent1"/>
            </a:solidFill>
            <a:ln>
              <a:noFill/>
            </a:ln>
            <a:effectLst/>
          </c:spPr>
          <c:invertIfNegative val="0"/>
          <c:cat>
            <c:numRef>
              <c:f>'Data Visual'!$C$125:$L$125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Visual'!$C$126:$L$126</c:f>
              <c:numCache>
                <c:formatCode>_(* #,##0_);_(* \(#,##0\);_(* "-"??_);_(@_)</c:formatCode>
                <c:ptCount val="10"/>
                <c:pt idx="0">
                  <c:v>86085.526000000013</c:v>
                </c:pt>
                <c:pt idx="1">
                  <c:v>94442.315605607844</c:v>
                </c:pt>
                <c:pt idx="2">
                  <c:v>118997.16587881563</c:v>
                </c:pt>
                <c:pt idx="3">
                  <c:v>147845.18234916482</c:v>
                </c:pt>
                <c:pt idx="4">
                  <c:v>197740.02051911395</c:v>
                </c:pt>
                <c:pt idx="5">
                  <c:v>272924.50108706305</c:v>
                </c:pt>
                <c:pt idx="6">
                  <c:v>393016.3758049921</c:v>
                </c:pt>
                <c:pt idx="7">
                  <c:v>523438.00966080109</c:v>
                </c:pt>
                <c:pt idx="8">
                  <c:v>678074.02018698107</c:v>
                </c:pt>
                <c:pt idx="9">
                  <c:v>955431.48210523534</c:v>
                </c:pt>
              </c:numCache>
            </c:numRef>
          </c:val>
          <c:extLst>
            <c:ext xmlns:c16="http://schemas.microsoft.com/office/drawing/2014/chart" uri="{C3380CC4-5D6E-409C-BE32-E72D297353CC}">
              <c16:uniqueId val="{00000000-D99D-2641-835D-7C07C6C8EEAB}"/>
            </c:ext>
          </c:extLst>
        </c:ser>
        <c:dLbls>
          <c:showLegendKey val="0"/>
          <c:showVal val="0"/>
          <c:showCatName val="0"/>
          <c:showSerName val="0"/>
          <c:showPercent val="0"/>
          <c:showBubbleSize val="0"/>
        </c:dLbls>
        <c:gapWidth val="150"/>
        <c:axId val="832632959"/>
        <c:axId val="832629983"/>
      </c:barChart>
      <c:lineChart>
        <c:grouping val="standard"/>
        <c:varyColors val="0"/>
        <c:ser>
          <c:idx val="1"/>
          <c:order val="1"/>
          <c:tx>
            <c:strRef>
              <c:f>'Data Visual'!$B$127</c:f>
              <c:strCache>
                <c:ptCount val="1"/>
                <c:pt idx="0">
                  <c:v>Total Equity (with retained earnings)</c:v>
                </c:pt>
              </c:strCache>
            </c:strRef>
          </c:tx>
          <c:spPr>
            <a:ln w="28575" cap="rnd">
              <a:solidFill>
                <a:schemeClr val="accent2"/>
              </a:solidFill>
              <a:round/>
            </a:ln>
            <a:effectLst/>
          </c:spPr>
          <c:marker>
            <c:symbol val="none"/>
          </c:marker>
          <c:cat>
            <c:numRef>
              <c:f>'Data Visual'!$C$125:$L$125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Visual'!$C$127:$L$127</c:f>
              <c:numCache>
                <c:formatCode>_(* #,##0_);_(* \(#,##0\);_(* "-"??_);_(@_)</c:formatCode>
                <c:ptCount val="10"/>
                <c:pt idx="0">
                  <c:v>10141.538591542474</c:v>
                </c:pt>
                <c:pt idx="1">
                  <c:v>47224.030299571874</c:v>
                </c:pt>
                <c:pt idx="2">
                  <c:v>100438.33148795976</c:v>
                </c:pt>
                <c:pt idx="3">
                  <c:v>173167.01332630319</c:v>
                </c:pt>
                <c:pt idx="4">
                  <c:v>269589.08249021875</c:v>
                </c:pt>
                <c:pt idx="5">
                  <c:v>394631.98232701677</c:v>
                </c:pt>
                <c:pt idx="6">
                  <c:v>554164.44377114938</c:v>
                </c:pt>
                <c:pt idx="7">
                  <c:v>724617.74125658278</c:v>
                </c:pt>
                <c:pt idx="8">
                  <c:v>906218.12638537365</c:v>
                </c:pt>
                <c:pt idx="9">
                  <c:v>1099077.5696332615</c:v>
                </c:pt>
              </c:numCache>
            </c:numRef>
          </c:val>
          <c:smooth val="0"/>
          <c:extLst>
            <c:ext xmlns:c16="http://schemas.microsoft.com/office/drawing/2014/chart" uri="{C3380CC4-5D6E-409C-BE32-E72D297353CC}">
              <c16:uniqueId val="{00000001-D99D-2641-835D-7C07C6C8EEAB}"/>
            </c:ext>
          </c:extLst>
        </c:ser>
        <c:ser>
          <c:idx val="2"/>
          <c:order val="2"/>
          <c:tx>
            <c:strRef>
              <c:f>'Data Visual'!$B$128</c:f>
              <c:strCache>
                <c:ptCount val="1"/>
                <c:pt idx="0">
                  <c:v>Property, Plant &amp; Equipment (Net)</c:v>
                </c:pt>
              </c:strCache>
            </c:strRef>
          </c:tx>
          <c:spPr>
            <a:ln w="28575" cap="rnd">
              <a:solidFill>
                <a:schemeClr val="accent2">
                  <a:lumMod val="75000"/>
                </a:schemeClr>
              </a:solidFill>
              <a:round/>
            </a:ln>
            <a:effectLst/>
          </c:spPr>
          <c:marker>
            <c:symbol val="none"/>
          </c:marker>
          <c:cat>
            <c:numRef>
              <c:f>'Data Visual'!$C$125:$L$125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Visual'!$C$128:$L$128</c:f>
              <c:numCache>
                <c:formatCode>_(* #,##0_);_(* \(#,##0\);_(* "-"??_);_(@_)</c:formatCode>
                <c:ptCount val="10"/>
                <c:pt idx="0">
                  <c:v>32515.964739196108</c:v>
                </c:pt>
                <c:pt idx="1">
                  <c:v>48547.916620144839</c:v>
                </c:pt>
                <c:pt idx="2">
                  <c:v>63239.535553018308</c:v>
                </c:pt>
                <c:pt idx="3">
                  <c:v>76720.792984858082</c:v>
                </c:pt>
                <c:pt idx="4">
                  <c:v>89109.261817921171</c:v>
                </c:pt>
                <c:pt idx="5">
                  <c:v>100511.30117819282</c:v>
                </c:pt>
                <c:pt idx="6">
                  <c:v>111023.12799110319</c:v>
                </c:pt>
                <c:pt idx="7">
                  <c:v>120731.78617909082</c:v>
                </c:pt>
                <c:pt idx="8">
                  <c:v>129716.02326240686</c:v>
                </c:pt>
                <c:pt idx="9">
                  <c:v>138047.08321002621</c:v>
                </c:pt>
              </c:numCache>
            </c:numRef>
          </c:val>
          <c:smooth val="0"/>
          <c:extLst>
            <c:ext xmlns:c16="http://schemas.microsoft.com/office/drawing/2014/chart" uri="{C3380CC4-5D6E-409C-BE32-E72D297353CC}">
              <c16:uniqueId val="{00000003-D99D-2641-835D-7C07C6C8EEAB}"/>
            </c:ext>
          </c:extLst>
        </c:ser>
        <c:dLbls>
          <c:showLegendKey val="0"/>
          <c:showVal val="0"/>
          <c:showCatName val="0"/>
          <c:showSerName val="0"/>
          <c:showPercent val="0"/>
          <c:showBubbleSize val="0"/>
        </c:dLbls>
        <c:marker val="1"/>
        <c:smooth val="0"/>
        <c:axId val="187622559"/>
        <c:axId val="186833711"/>
      </c:lineChart>
      <c:catAx>
        <c:axId val="18762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86833711"/>
        <c:crosses val="autoZero"/>
        <c:auto val="1"/>
        <c:lblAlgn val="ctr"/>
        <c:lblOffset val="100"/>
        <c:noMultiLvlLbl val="0"/>
      </c:catAx>
      <c:valAx>
        <c:axId val="1868337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87622559"/>
        <c:crosses val="autoZero"/>
        <c:crossBetween val="between"/>
      </c:valAx>
      <c:valAx>
        <c:axId val="832629983"/>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32632959"/>
        <c:crosses val="max"/>
        <c:crossBetween val="between"/>
      </c:valAx>
      <c:catAx>
        <c:axId val="832632959"/>
        <c:scaling>
          <c:orientation val="minMax"/>
        </c:scaling>
        <c:delete val="1"/>
        <c:axPos val="b"/>
        <c:numFmt formatCode="General" sourceLinked="1"/>
        <c:majorTickMark val="out"/>
        <c:minorTickMark val="none"/>
        <c:tickLblPos val="nextTo"/>
        <c:crossAx val="8326299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Gross</a:t>
            </a:r>
            <a:r>
              <a:rPr lang="en-GB" baseline="0"/>
              <a:t> Profit, EBITDA, Net Profit - as % of Revenue</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GB"/>
        </a:p>
      </c:txPr>
    </c:title>
    <c:autoTitleDeleted val="0"/>
    <c:plotArea>
      <c:layout/>
      <c:lineChart>
        <c:grouping val="standard"/>
        <c:varyColors val="0"/>
        <c:ser>
          <c:idx val="0"/>
          <c:order val="0"/>
          <c:tx>
            <c:strRef>
              <c:f>'Data Visual'!$B$144</c:f>
              <c:strCache>
                <c:ptCount val="1"/>
                <c:pt idx="0">
                  <c:v>Gross Profit (% of Revenue)</c:v>
                </c:pt>
              </c:strCache>
            </c:strRef>
          </c:tx>
          <c:spPr>
            <a:ln w="28575" cap="rnd">
              <a:solidFill>
                <a:schemeClr val="accent1"/>
              </a:solidFill>
              <a:round/>
            </a:ln>
            <a:effectLst/>
          </c:spPr>
          <c:marker>
            <c:symbol val="none"/>
          </c:marker>
          <c:cat>
            <c:numRef>
              <c:f>'Data Visual'!$C$143:$L$143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Visual'!$C$144:$L$144</c:f>
              <c:numCache>
                <c:formatCode>0%</c:formatCode>
                <c:ptCount val="10"/>
                <c:pt idx="0">
                  <c:v>0.44571428571428573</c:v>
                </c:pt>
                <c:pt idx="1">
                  <c:v>0.70130158730158743</c:v>
                </c:pt>
                <c:pt idx="2">
                  <c:v>0.75855211640211628</c:v>
                </c:pt>
                <c:pt idx="3">
                  <c:v>0.80281756172839513</c:v>
                </c:pt>
                <c:pt idx="4">
                  <c:v>0.83568130144032926</c:v>
                </c:pt>
                <c:pt idx="5">
                  <c:v>0.86306775120027424</c:v>
                </c:pt>
                <c:pt idx="6">
                  <c:v>0.88588979266689527</c:v>
                </c:pt>
                <c:pt idx="7">
                  <c:v>0.8913236120637098</c:v>
                </c:pt>
                <c:pt idx="8">
                  <c:v>0.89649867815591411</c:v>
                </c:pt>
                <c:pt idx="9">
                  <c:v>0.90142731252944197</c:v>
                </c:pt>
              </c:numCache>
            </c:numRef>
          </c:val>
          <c:smooth val="0"/>
          <c:extLst>
            <c:ext xmlns:c16="http://schemas.microsoft.com/office/drawing/2014/chart" uri="{C3380CC4-5D6E-409C-BE32-E72D297353CC}">
              <c16:uniqueId val="{00000000-9F87-AF41-9139-5C11DA491E39}"/>
            </c:ext>
          </c:extLst>
        </c:ser>
        <c:ser>
          <c:idx val="1"/>
          <c:order val="1"/>
          <c:tx>
            <c:strRef>
              <c:f>'Data Visual'!$B$145</c:f>
              <c:strCache>
                <c:ptCount val="1"/>
                <c:pt idx="0">
                  <c:v>EBITDA (% of Revenue)</c:v>
                </c:pt>
              </c:strCache>
            </c:strRef>
          </c:tx>
          <c:spPr>
            <a:ln w="28575" cap="rnd">
              <a:solidFill>
                <a:schemeClr val="accent2"/>
              </a:solidFill>
              <a:round/>
            </a:ln>
            <a:effectLst/>
          </c:spPr>
          <c:marker>
            <c:symbol val="none"/>
          </c:marker>
          <c:cat>
            <c:numRef>
              <c:f>'Data Visual'!$C$143:$L$143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Visual'!$C$145:$L$145</c:f>
              <c:numCache>
                <c:formatCode>0%</c:formatCode>
                <c:ptCount val="10"/>
                <c:pt idx="0">
                  <c:v>0.34021978021978022</c:v>
                </c:pt>
                <c:pt idx="1">
                  <c:v>0.64503785103785116</c:v>
                </c:pt>
                <c:pt idx="2">
                  <c:v>0.71354112739112729</c:v>
                </c:pt>
                <c:pt idx="3">
                  <c:v>0.76530840421923763</c:v>
                </c:pt>
                <c:pt idx="4">
                  <c:v>0.804423670182698</c:v>
                </c:pt>
                <c:pt idx="5">
                  <c:v>0.83701972515224821</c:v>
                </c:pt>
                <c:pt idx="6">
                  <c:v>0.86418310429354028</c:v>
                </c:pt>
                <c:pt idx="7">
                  <c:v>0.87065057551765734</c:v>
                </c:pt>
                <c:pt idx="8">
                  <c:v>0.87681007192157845</c:v>
                </c:pt>
                <c:pt idx="9">
                  <c:v>0.88267625897293178</c:v>
                </c:pt>
              </c:numCache>
            </c:numRef>
          </c:val>
          <c:smooth val="0"/>
          <c:extLst>
            <c:ext xmlns:c16="http://schemas.microsoft.com/office/drawing/2014/chart" uri="{C3380CC4-5D6E-409C-BE32-E72D297353CC}">
              <c16:uniqueId val="{00000001-9F87-AF41-9139-5C11DA491E39}"/>
            </c:ext>
          </c:extLst>
        </c:ser>
        <c:ser>
          <c:idx val="2"/>
          <c:order val="2"/>
          <c:tx>
            <c:strRef>
              <c:f>'Data Visual'!$B$146</c:f>
              <c:strCache>
                <c:ptCount val="1"/>
                <c:pt idx="0">
                  <c:v>Net Profit (% of Revenue)</c:v>
                </c:pt>
              </c:strCache>
            </c:strRef>
          </c:tx>
          <c:spPr>
            <a:ln w="28575" cap="rnd">
              <a:solidFill>
                <a:schemeClr val="accent3"/>
              </a:solidFill>
              <a:round/>
            </a:ln>
            <a:effectLst/>
          </c:spPr>
          <c:marker>
            <c:symbol val="none"/>
          </c:marker>
          <c:cat>
            <c:numRef>
              <c:f>'Data Visual'!$C$143:$L$143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Visual'!$C$146:$L$146</c:f>
              <c:numCache>
                <c:formatCode>0%</c:formatCode>
                <c:ptCount val="10"/>
                <c:pt idx="0">
                  <c:v>5.146238662730708E-2</c:v>
                </c:pt>
                <c:pt idx="1">
                  <c:v>0.45277767653271556</c:v>
                </c:pt>
                <c:pt idx="2">
                  <c:v>0.5414560560479027</c:v>
                </c:pt>
                <c:pt idx="3">
                  <c:v>0.61667923143351777</c:v>
                </c:pt>
                <c:pt idx="4">
                  <c:v>0.6813163436377605</c:v>
                </c:pt>
                <c:pt idx="5">
                  <c:v>0.73629211698622543</c:v>
                </c:pt>
                <c:pt idx="6">
                  <c:v>0.78281463080558933</c:v>
                </c:pt>
                <c:pt idx="7">
                  <c:v>0.79657372330537257</c:v>
                </c:pt>
                <c:pt idx="8">
                  <c:v>0.80825432101880434</c:v>
                </c:pt>
                <c:pt idx="9">
                  <c:v>0.81749081064178919</c:v>
                </c:pt>
              </c:numCache>
            </c:numRef>
          </c:val>
          <c:smooth val="0"/>
          <c:extLst>
            <c:ext xmlns:c16="http://schemas.microsoft.com/office/drawing/2014/chart" uri="{C3380CC4-5D6E-409C-BE32-E72D297353CC}">
              <c16:uniqueId val="{00000002-9F87-AF41-9139-5C11DA491E39}"/>
            </c:ext>
          </c:extLst>
        </c:ser>
        <c:dLbls>
          <c:showLegendKey val="0"/>
          <c:showVal val="0"/>
          <c:showCatName val="0"/>
          <c:showSerName val="0"/>
          <c:showPercent val="0"/>
          <c:showBubbleSize val="0"/>
        </c:dLbls>
        <c:smooth val="0"/>
        <c:axId val="2069323104"/>
        <c:axId val="730030208"/>
      </c:lineChart>
      <c:catAx>
        <c:axId val="20693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30030208"/>
        <c:crosses val="autoZero"/>
        <c:auto val="1"/>
        <c:lblAlgn val="ctr"/>
        <c:lblOffset val="100"/>
        <c:noMultiLvlLbl val="0"/>
      </c:catAx>
      <c:valAx>
        <c:axId val="730030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069323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AR and Inventory</a:t>
            </a:r>
            <a:r>
              <a:rPr lang="en-GB" baseline="0"/>
              <a:t> Cycle Days</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2"/>
          <c:tx>
            <c:strRef>
              <c:f>'Data Visual'!$B$166</c:f>
              <c:strCache>
                <c:ptCount val="1"/>
                <c:pt idx="0">
                  <c:v>Revenue</c:v>
                </c:pt>
              </c:strCache>
            </c:strRef>
          </c:tx>
          <c:spPr>
            <a:solidFill>
              <a:schemeClr val="accent3"/>
            </a:solidFill>
            <a:ln>
              <a:noFill/>
            </a:ln>
            <a:effectLst/>
          </c:spPr>
          <c:invertIfNegative val="0"/>
          <c:cat>
            <c:numRef>
              <c:f>'Data Visual'!$C$163:$L$163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Visual'!$C$166:$L$166</c:f>
              <c:numCache>
                <c:formatCode>_(* #,##0_);_(* \(#,##0\);_(* "-"??_);_(@_)</c:formatCode>
                <c:ptCount val="10"/>
                <c:pt idx="0">
                  <c:v>45500</c:v>
                </c:pt>
                <c:pt idx="1">
                  <c:v>81900</c:v>
                </c:pt>
                <c:pt idx="2">
                  <c:v>98280</c:v>
                </c:pt>
                <c:pt idx="3">
                  <c:v>117936.00000000003</c:v>
                </c:pt>
                <c:pt idx="4">
                  <c:v>141523.20000000004</c:v>
                </c:pt>
                <c:pt idx="5">
                  <c:v>169827.83999999994</c:v>
                </c:pt>
                <c:pt idx="6">
                  <c:v>203793.40800000002</c:v>
                </c:pt>
                <c:pt idx="7">
                  <c:v>213983.07840000003</c:v>
                </c:pt>
                <c:pt idx="8">
                  <c:v>224682.23232000001</c:v>
                </c:pt>
                <c:pt idx="9">
                  <c:v>235916.34393599996</c:v>
                </c:pt>
              </c:numCache>
            </c:numRef>
          </c:val>
          <c:extLst>
            <c:ext xmlns:c16="http://schemas.microsoft.com/office/drawing/2014/chart" uri="{C3380CC4-5D6E-409C-BE32-E72D297353CC}">
              <c16:uniqueId val="{00000005-FAA1-CE47-9912-5972163DF6CC}"/>
            </c:ext>
          </c:extLst>
        </c:ser>
        <c:ser>
          <c:idx val="3"/>
          <c:order val="3"/>
          <c:tx>
            <c:strRef>
              <c:f>'Data Visual'!$B$167</c:f>
              <c:strCache>
                <c:ptCount val="1"/>
                <c:pt idx="0">
                  <c:v>COGS</c:v>
                </c:pt>
              </c:strCache>
            </c:strRef>
          </c:tx>
          <c:spPr>
            <a:solidFill>
              <a:schemeClr val="accent4"/>
            </a:solidFill>
            <a:ln>
              <a:noFill/>
            </a:ln>
            <a:effectLst/>
          </c:spPr>
          <c:invertIfNegative val="0"/>
          <c:cat>
            <c:numRef>
              <c:f>'Data Visual'!$C$163:$L$163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Visual'!$C$167:$L$167</c:f>
              <c:numCache>
                <c:formatCode>_(* #,##0_);_(* \(#,##0\);_(* "-"??_);_(@_)</c:formatCode>
                <c:ptCount val="10"/>
                <c:pt idx="0">
                  <c:v>25220</c:v>
                </c:pt>
                <c:pt idx="1">
                  <c:v>24463.399999999991</c:v>
                </c:pt>
                <c:pt idx="2">
                  <c:v>23729.498000000003</c:v>
                </c:pt>
                <c:pt idx="3">
                  <c:v>23254.908039999998</c:v>
                </c:pt>
                <c:pt idx="4">
                  <c:v>23254.908039999998</c:v>
                </c:pt>
                <c:pt idx="5">
                  <c:v>23254.908039999998</c:v>
                </c:pt>
                <c:pt idx="6">
                  <c:v>23254.908039999998</c:v>
                </c:pt>
                <c:pt idx="7">
                  <c:v>23254.908039999998</c:v>
                </c:pt>
                <c:pt idx="8">
                  <c:v>23254.908039999998</c:v>
                </c:pt>
                <c:pt idx="9">
                  <c:v>23254.908039999998</c:v>
                </c:pt>
              </c:numCache>
            </c:numRef>
          </c:val>
          <c:extLst>
            <c:ext xmlns:c16="http://schemas.microsoft.com/office/drawing/2014/chart" uri="{C3380CC4-5D6E-409C-BE32-E72D297353CC}">
              <c16:uniqueId val="{00000006-FAA1-CE47-9912-5972163DF6CC}"/>
            </c:ext>
          </c:extLst>
        </c:ser>
        <c:dLbls>
          <c:showLegendKey val="0"/>
          <c:showVal val="0"/>
          <c:showCatName val="0"/>
          <c:showSerName val="0"/>
          <c:showPercent val="0"/>
          <c:showBubbleSize val="0"/>
        </c:dLbls>
        <c:gapWidth val="150"/>
        <c:axId val="775496240"/>
        <c:axId val="20124031"/>
      </c:barChart>
      <c:lineChart>
        <c:grouping val="standard"/>
        <c:varyColors val="0"/>
        <c:ser>
          <c:idx val="0"/>
          <c:order val="0"/>
          <c:tx>
            <c:strRef>
              <c:f>'Data Visual'!$B$164</c:f>
              <c:strCache>
                <c:ptCount val="1"/>
                <c:pt idx="0">
                  <c:v>AR Cycle Days</c:v>
                </c:pt>
              </c:strCache>
            </c:strRef>
          </c:tx>
          <c:spPr>
            <a:ln w="28575" cap="rnd">
              <a:solidFill>
                <a:schemeClr val="accent1"/>
              </a:solidFill>
              <a:round/>
            </a:ln>
            <a:effectLst/>
          </c:spPr>
          <c:marker>
            <c:symbol val="none"/>
          </c:marker>
          <c:cat>
            <c:numRef>
              <c:f>'Data Visual'!$C$163:$L$163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Visual'!$C$164:$L$164</c:f>
              <c:numCache>
                <c:formatCode>_(* #,##0_);_(* \(#,##0\);_(* "-"??_);_(@_)</c:formatCode>
                <c:ptCount val="10"/>
                <c:pt idx="0">
                  <c:v>192.72</c:v>
                </c:pt>
                <c:pt idx="1">
                  <c:v>130.30500000000001</c:v>
                </c:pt>
                <c:pt idx="2">
                  <c:v>130.30500000000001</c:v>
                </c:pt>
                <c:pt idx="3">
                  <c:v>130.30500000000001</c:v>
                </c:pt>
                <c:pt idx="4">
                  <c:v>130.30499999999992</c:v>
                </c:pt>
                <c:pt idx="5">
                  <c:v>130.30500000000006</c:v>
                </c:pt>
                <c:pt idx="6">
                  <c:v>114.70124999999997</c:v>
                </c:pt>
                <c:pt idx="7">
                  <c:v>114.70124999999997</c:v>
                </c:pt>
                <c:pt idx="8">
                  <c:v>114.70124999999997</c:v>
                </c:pt>
                <c:pt idx="9">
                  <c:v>5.4750000000000014</c:v>
                </c:pt>
              </c:numCache>
            </c:numRef>
          </c:val>
          <c:smooth val="0"/>
          <c:extLst>
            <c:ext xmlns:c16="http://schemas.microsoft.com/office/drawing/2014/chart" uri="{C3380CC4-5D6E-409C-BE32-E72D297353CC}">
              <c16:uniqueId val="{00000000-FAA1-CE47-9912-5972163DF6CC}"/>
            </c:ext>
          </c:extLst>
        </c:ser>
        <c:ser>
          <c:idx val="1"/>
          <c:order val="1"/>
          <c:tx>
            <c:strRef>
              <c:f>'Data Visual'!$B$165</c:f>
              <c:strCache>
                <c:ptCount val="1"/>
                <c:pt idx="0">
                  <c:v>Inventory Cycle Days</c:v>
                </c:pt>
              </c:strCache>
            </c:strRef>
          </c:tx>
          <c:spPr>
            <a:ln w="28575" cap="rnd">
              <a:solidFill>
                <a:schemeClr val="accent2"/>
              </a:solidFill>
              <a:round/>
            </a:ln>
            <a:effectLst/>
          </c:spPr>
          <c:marker>
            <c:symbol val="none"/>
          </c:marker>
          <c:cat>
            <c:numRef>
              <c:f>'Data Visual'!$C$163:$L$163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Visual'!$C$165:$L$165</c:f>
              <c:numCache>
                <c:formatCode>_(* #,##0_);_(* \(#,##0\);_(* "-"??_);_(@_)</c:formatCode>
                <c:ptCount val="10"/>
                <c:pt idx="0">
                  <c:v>35.459749999999993</c:v>
                </c:pt>
                <c:pt idx="1">
                  <c:v>35.459750000000014</c:v>
                </c:pt>
                <c:pt idx="2">
                  <c:v>35.806499999999993</c:v>
                </c:pt>
                <c:pt idx="3">
                  <c:v>36.5</c:v>
                </c:pt>
                <c:pt idx="4">
                  <c:v>36.5</c:v>
                </c:pt>
                <c:pt idx="5">
                  <c:v>36.5</c:v>
                </c:pt>
                <c:pt idx="6">
                  <c:v>36.5</c:v>
                </c:pt>
                <c:pt idx="7">
                  <c:v>36.5</c:v>
                </c:pt>
                <c:pt idx="8">
                  <c:v>36.5</c:v>
                </c:pt>
                <c:pt idx="9">
                  <c:v>1.825</c:v>
                </c:pt>
              </c:numCache>
            </c:numRef>
          </c:val>
          <c:smooth val="0"/>
          <c:extLst>
            <c:ext xmlns:c16="http://schemas.microsoft.com/office/drawing/2014/chart" uri="{C3380CC4-5D6E-409C-BE32-E72D297353CC}">
              <c16:uniqueId val="{00000001-FAA1-CE47-9912-5972163DF6CC}"/>
            </c:ext>
          </c:extLst>
        </c:ser>
        <c:dLbls>
          <c:showLegendKey val="0"/>
          <c:showVal val="0"/>
          <c:showCatName val="0"/>
          <c:showSerName val="0"/>
          <c:showPercent val="0"/>
          <c:showBubbleSize val="0"/>
        </c:dLbls>
        <c:marker val="1"/>
        <c:smooth val="0"/>
        <c:axId val="790610848"/>
        <c:axId val="835431999"/>
      </c:lineChart>
      <c:catAx>
        <c:axId val="7906108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35431999"/>
        <c:crosses val="autoZero"/>
        <c:auto val="1"/>
        <c:lblAlgn val="ctr"/>
        <c:lblOffset val="100"/>
        <c:noMultiLvlLbl val="0"/>
      </c:catAx>
      <c:valAx>
        <c:axId val="83543199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90610848"/>
        <c:crosses val="autoZero"/>
        <c:crossBetween val="between"/>
      </c:valAx>
      <c:valAx>
        <c:axId val="20124031"/>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75496240"/>
        <c:crosses val="max"/>
        <c:crossBetween val="between"/>
      </c:valAx>
      <c:catAx>
        <c:axId val="775496240"/>
        <c:scaling>
          <c:orientation val="minMax"/>
        </c:scaling>
        <c:delete val="1"/>
        <c:axPos val="b"/>
        <c:numFmt formatCode="General" sourceLinked="1"/>
        <c:majorTickMark val="out"/>
        <c:minorTickMark val="none"/>
        <c:tickLblPos val="nextTo"/>
        <c:crossAx val="201240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GB"/>
              <a:t>Key Ratios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tx>
            <c:strRef>
              <c:f>'Data Visual'!$B$186</c:f>
              <c:strCache>
                <c:ptCount val="1"/>
                <c:pt idx="0">
                  <c:v> Debt Service Coverage Ratio </c:v>
                </c:pt>
              </c:strCache>
            </c:strRef>
          </c:tx>
          <c:spPr>
            <a:solidFill>
              <a:schemeClr val="accent2"/>
            </a:solidFill>
            <a:ln>
              <a:noFill/>
            </a:ln>
            <a:effectLst/>
          </c:spPr>
          <c:invertIfNegative val="0"/>
          <c:cat>
            <c:numRef>
              <c:f>'Data Visual'!$C$184:$L$184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Visual'!$C$186:$L$186</c:f>
              <c:numCache>
                <c:formatCode>_(* #,##0.00_);_(* \(#,##0.00\);_(* "-"??_);_(@_)</c:formatCode>
                <c:ptCount val="10"/>
                <c:pt idx="0">
                  <c:v>0</c:v>
                </c:pt>
                <c:pt idx="1">
                  <c:v>3.7744172397313092</c:v>
                </c:pt>
                <c:pt idx="2">
                  <c:v>5.0103142223032364</c:v>
                </c:pt>
                <c:pt idx="3">
                  <c:v>3.2494507454369268</c:v>
                </c:pt>
                <c:pt idx="4">
                  <c:v>4.0986380083814637</c:v>
                </c:pt>
                <c:pt idx="5">
                  <c:v>5.1176627239149033</c:v>
                </c:pt>
                <c:pt idx="6">
                  <c:v>6.3404923825550386</c:v>
                </c:pt>
                <c:pt idx="7">
                  <c:v>6.7073412801470784</c:v>
                </c:pt>
                <c:pt idx="8">
                  <c:v>14.296642694277125</c:v>
                </c:pt>
                <c:pt idx="9">
                  <c:v>15.111907205492489</c:v>
                </c:pt>
              </c:numCache>
            </c:numRef>
          </c:val>
          <c:extLst>
            <c:ext xmlns:c16="http://schemas.microsoft.com/office/drawing/2014/chart" uri="{C3380CC4-5D6E-409C-BE32-E72D297353CC}">
              <c16:uniqueId val="{00000001-3756-4245-9A1B-726F00EA9CDF}"/>
            </c:ext>
          </c:extLst>
        </c:ser>
        <c:dLbls>
          <c:showLegendKey val="0"/>
          <c:showVal val="0"/>
          <c:showCatName val="0"/>
          <c:showSerName val="0"/>
          <c:showPercent val="0"/>
          <c:showBubbleSize val="0"/>
        </c:dLbls>
        <c:gapWidth val="150"/>
        <c:axId val="28454719"/>
        <c:axId val="29117439"/>
      </c:barChart>
      <c:lineChart>
        <c:grouping val="standard"/>
        <c:varyColors val="0"/>
        <c:ser>
          <c:idx val="0"/>
          <c:order val="0"/>
          <c:tx>
            <c:strRef>
              <c:f>'Data Visual'!$B$185</c:f>
              <c:strCache>
                <c:ptCount val="1"/>
                <c:pt idx="0">
                  <c:v> Debt to EBITDA </c:v>
                </c:pt>
              </c:strCache>
            </c:strRef>
          </c:tx>
          <c:spPr>
            <a:ln w="28575" cap="rnd">
              <a:solidFill>
                <a:schemeClr val="accent1"/>
              </a:solidFill>
              <a:round/>
            </a:ln>
            <a:effectLst/>
          </c:spPr>
          <c:marker>
            <c:symbol val="none"/>
          </c:marker>
          <c:cat>
            <c:numRef>
              <c:f>'Data Visual'!$C$184:$L$184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Visual'!$C$185:$L$185</c:f>
              <c:numCache>
                <c:formatCode>_(* #,##0.00_);_(* \(#,##0.00\);_(* "-"??_);_(@_)</c:formatCode>
                <c:ptCount val="10"/>
                <c:pt idx="0">
                  <c:v>9.1869784333109585</c:v>
                </c:pt>
                <c:pt idx="1">
                  <c:v>2.6200503989539894</c:v>
                </c:pt>
                <c:pt idx="2">
                  <c:v>1.9149896516952409</c:v>
                </c:pt>
                <c:pt idx="3">
                  <c:v>1.2807014281657869</c:v>
                </c:pt>
                <c:pt idx="4">
                  <c:v>0.83876097950394835</c:v>
                </c:pt>
                <c:pt idx="5">
                  <c:v>0.51968827209183588</c:v>
                </c:pt>
                <c:pt idx="6">
                  <c:v>0.28750432171719759</c:v>
                </c:pt>
                <c:pt idx="7">
                  <c:v>0.13766499260296888</c:v>
                </c:pt>
                <c:pt idx="8">
                  <c:v>6.7365000693855356E-2</c:v>
                </c:pt>
                <c:pt idx="9">
                  <c:v>0</c:v>
                </c:pt>
              </c:numCache>
            </c:numRef>
          </c:val>
          <c:smooth val="0"/>
          <c:extLst>
            <c:ext xmlns:c16="http://schemas.microsoft.com/office/drawing/2014/chart" uri="{C3380CC4-5D6E-409C-BE32-E72D297353CC}">
              <c16:uniqueId val="{00000000-3756-4245-9A1B-726F00EA9CDF}"/>
            </c:ext>
          </c:extLst>
        </c:ser>
        <c:ser>
          <c:idx val="2"/>
          <c:order val="2"/>
          <c:tx>
            <c:strRef>
              <c:f>'Data Visual'!$B$187</c:f>
              <c:strCache>
                <c:ptCount val="1"/>
                <c:pt idx="0">
                  <c:v>Debt to Equity Ratio</c:v>
                </c:pt>
              </c:strCache>
            </c:strRef>
          </c:tx>
          <c:spPr>
            <a:ln w="28575" cap="rnd">
              <a:solidFill>
                <a:schemeClr val="accent3"/>
              </a:solidFill>
              <a:round/>
            </a:ln>
            <a:effectLst/>
          </c:spPr>
          <c:marker>
            <c:symbol val="none"/>
          </c:marker>
          <c:cat>
            <c:numRef>
              <c:f>'Data Visual'!$C$184:$L$184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'Data Visual'!$C$187:$L$187</c:f>
              <c:numCache>
                <c:formatCode>_(* #,##0.00_);_(* \(#,##0.00\);_(* "-"??_);_(@_)</c:formatCode>
                <c:ptCount val="10"/>
                <c:pt idx="0">
                  <c:v>14.02296356356157</c:v>
                </c:pt>
                <c:pt idx="1">
                  <c:v>2.9309991889327489</c:v>
                </c:pt>
                <c:pt idx="2">
                  <c:v>1.3370606266231402</c:v>
                </c:pt>
                <c:pt idx="3">
                  <c:v>0.66752203078022276</c:v>
                </c:pt>
                <c:pt idx="4">
                  <c:v>0.35419987099173822</c:v>
                </c:pt>
                <c:pt idx="5">
                  <c:v>0.18719541861415412</c:v>
                </c:pt>
                <c:pt idx="6">
                  <c:v>9.136957887874915E-2</c:v>
                </c:pt>
                <c:pt idx="7">
                  <c:v>3.5394670633971718E-2</c:v>
                </c:pt>
                <c:pt idx="8">
                  <c:v>1.4644543346918899E-2</c:v>
                </c:pt>
                <c:pt idx="9">
                  <c:v>-4.303037910961386E-17</c:v>
                </c:pt>
              </c:numCache>
            </c:numRef>
          </c:val>
          <c:smooth val="0"/>
          <c:extLst>
            <c:ext xmlns:c16="http://schemas.microsoft.com/office/drawing/2014/chart" uri="{C3380CC4-5D6E-409C-BE32-E72D297353CC}">
              <c16:uniqueId val="{00000002-3756-4245-9A1B-726F00EA9CDF}"/>
            </c:ext>
          </c:extLst>
        </c:ser>
        <c:dLbls>
          <c:showLegendKey val="0"/>
          <c:showVal val="0"/>
          <c:showCatName val="0"/>
          <c:showSerName val="0"/>
          <c:showPercent val="0"/>
          <c:showBubbleSize val="0"/>
        </c:dLbls>
        <c:marker val="1"/>
        <c:smooth val="0"/>
        <c:axId val="428648895"/>
        <c:axId val="472256159"/>
      </c:lineChart>
      <c:catAx>
        <c:axId val="284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9117439"/>
        <c:crosses val="autoZero"/>
        <c:auto val="1"/>
        <c:lblAlgn val="ctr"/>
        <c:lblOffset val="100"/>
        <c:noMultiLvlLbl val="0"/>
      </c:catAx>
      <c:valAx>
        <c:axId val="2911743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8454719"/>
        <c:crosses val="autoZero"/>
        <c:crossBetween val="between"/>
      </c:valAx>
      <c:valAx>
        <c:axId val="472256159"/>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28648895"/>
        <c:crosses val="max"/>
        <c:crossBetween val="between"/>
      </c:valAx>
      <c:catAx>
        <c:axId val="428648895"/>
        <c:scaling>
          <c:orientation val="minMax"/>
        </c:scaling>
        <c:delete val="1"/>
        <c:axPos val="b"/>
        <c:numFmt formatCode="General" sourceLinked="1"/>
        <c:majorTickMark val="out"/>
        <c:minorTickMark val="none"/>
        <c:tickLblPos val="nextTo"/>
        <c:crossAx val="4722561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122767</xdr:colOff>
      <xdr:row>38</xdr:row>
      <xdr:rowOff>2116</xdr:rowOff>
    </xdr:from>
    <xdr:to>
      <xdr:col>2</xdr:col>
      <xdr:colOff>5414434</xdr:colOff>
      <xdr:row>44</xdr:row>
      <xdr:rowOff>152399</xdr:rowOff>
    </xdr:to>
    <xdr:sp macro="" textlink="">
      <xdr:nvSpPr>
        <xdr:cNvPr id="2" name="TextBox 1">
          <a:extLst>
            <a:ext uri="{FF2B5EF4-FFF2-40B4-BE49-F238E27FC236}">
              <a16:creationId xmlns:a16="http://schemas.microsoft.com/office/drawing/2014/main" id="{C7AF9BF1-482A-B640-8805-FAF7C8B520BB}"/>
            </a:ext>
          </a:extLst>
        </xdr:cNvPr>
        <xdr:cNvSpPr txBox="1"/>
      </xdr:nvSpPr>
      <xdr:spPr>
        <a:xfrm>
          <a:off x="122767" y="8070849"/>
          <a:ext cx="6968067" cy="1369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Model is the Property of TTF Collaboration Limited. No attempt should be made to duplicate or reproduce this model in any form, physical or digital, without the express written consent of TTF Collaboration Limited. Unauthorized access, copying, or distribution of this model is strictly prohibited and may result in legal action, including claims for damages. </a:t>
          </a:r>
        </a:p>
        <a:p>
          <a:endParaRPr lang="en-GB" sz="1100"/>
        </a:p>
        <a:p>
          <a:r>
            <a:rPr lang="en-GB" sz="1100"/>
            <a:t>Additionally, any use of this model for financial purposes, including but not limited to investment, forecasting, or analysis, must be conducted in compliance with relevant financial regulations and jusridiction.</a:t>
          </a:r>
          <a:r>
            <a:rPr lang="en-GB" sz="1100" baseline="0"/>
            <a:t> TTF takes neither takes responsibility on the accuracy of the forecast nor certify any business propositions. </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793750</xdr:colOff>
      <xdr:row>1</xdr:row>
      <xdr:rowOff>107950</xdr:rowOff>
    </xdr:from>
    <xdr:to>
      <xdr:col>16</xdr:col>
      <xdr:colOff>38100</xdr:colOff>
      <xdr:row>21</xdr:row>
      <xdr:rowOff>127000</xdr:rowOff>
    </xdr:to>
    <xdr:graphicFrame macro="">
      <xdr:nvGraphicFramePr>
        <xdr:cNvPr id="2" name="Chart 1">
          <a:extLst>
            <a:ext uri="{FF2B5EF4-FFF2-40B4-BE49-F238E27FC236}">
              <a16:creationId xmlns:a16="http://schemas.microsoft.com/office/drawing/2014/main" id="{1E38C2AA-2D6B-EE40-E0A6-85118BA43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812800</xdr:colOff>
      <xdr:row>22</xdr:row>
      <xdr:rowOff>107950</xdr:rowOff>
    </xdr:from>
    <xdr:to>
      <xdr:col>16</xdr:col>
      <xdr:colOff>50800</xdr:colOff>
      <xdr:row>43</xdr:row>
      <xdr:rowOff>88900</xdr:rowOff>
    </xdr:to>
    <xdr:graphicFrame macro="">
      <xdr:nvGraphicFramePr>
        <xdr:cNvPr id="3" name="Chart 2">
          <a:extLst>
            <a:ext uri="{FF2B5EF4-FFF2-40B4-BE49-F238E27FC236}">
              <a16:creationId xmlns:a16="http://schemas.microsoft.com/office/drawing/2014/main" id="{E368E3C9-7E89-09FE-4496-F4F142ECB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812800</xdr:colOff>
      <xdr:row>46</xdr:row>
      <xdr:rowOff>6350</xdr:rowOff>
    </xdr:from>
    <xdr:to>
      <xdr:col>15</xdr:col>
      <xdr:colOff>685800</xdr:colOff>
      <xdr:row>70</xdr:row>
      <xdr:rowOff>76200</xdr:rowOff>
    </xdr:to>
    <xdr:graphicFrame macro="">
      <xdr:nvGraphicFramePr>
        <xdr:cNvPr id="4" name="Chart 3">
          <a:extLst>
            <a:ext uri="{FF2B5EF4-FFF2-40B4-BE49-F238E27FC236}">
              <a16:creationId xmlns:a16="http://schemas.microsoft.com/office/drawing/2014/main" id="{1988174D-9CE3-8633-233B-DB271B6C9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762000</xdr:colOff>
      <xdr:row>73</xdr:row>
      <xdr:rowOff>95250</xdr:rowOff>
    </xdr:from>
    <xdr:to>
      <xdr:col>15</xdr:col>
      <xdr:colOff>622300</xdr:colOff>
      <xdr:row>97</xdr:row>
      <xdr:rowOff>139700</xdr:rowOff>
    </xdr:to>
    <xdr:graphicFrame macro="">
      <xdr:nvGraphicFramePr>
        <xdr:cNvPr id="5" name="Chart 4">
          <a:extLst>
            <a:ext uri="{FF2B5EF4-FFF2-40B4-BE49-F238E27FC236}">
              <a16:creationId xmlns:a16="http://schemas.microsoft.com/office/drawing/2014/main" id="{2F26541F-FEBF-0188-0CCB-03CC26C16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755650</xdr:colOff>
      <xdr:row>99</xdr:row>
      <xdr:rowOff>184150</xdr:rowOff>
    </xdr:from>
    <xdr:to>
      <xdr:col>15</xdr:col>
      <xdr:colOff>546100</xdr:colOff>
      <xdr:row>118</xdr:row>
      <xdr:rowOff>127000</xdr:rowOff>
    </xdr:to>
    <xdr:graphicFrame macro="">
      <xdr:nvGraphicFramePr>
        <xdr:cNvPr id="6" name="Chart 5">
          <a:extLst>
            <a:ext uri="{FF2B5EF4-FFF2-40B4-BE49-F238E27FC236}">
              <a16:creationId xmlns:a16="http://schemas.microsoft.com/office/drawing/2014/main" id="{E7B570EB-E2D3-BE1B-EDD0-5F9240B55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774700</xdr:colOff>
      <xdr:row>121</xdr:row>
      <xdr:rowOff>6350</xdr:rowOff>
    </xdr:from>
    <xdr:to>
      <xdr:col>15</xdr:col>
      <xdr:colOff>508000</xdr:colOff>
      <xdr:row>138</xdr:row>
      <xdr:rowOff>114300</xdr:rowOff>
    </xdr:to>
    <xdr:graphicFrame macro="">
      <xdr:nvGraphicFramePr>
        <xdr:cNvPr id="7" name="Chart 6">
          <a:extLst>
            <a:ext uri="{FF2B5EF4-FFF2-40B4-BE49-F238E27FC236}">
              <a16:creationId xmlns:a16="http://schemas.microsoft.com/office/drawing/2014/main" id="{E611D8AE-66CD-EBBA-84F7-8F83120D3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787400</xdr:colOff>
      <xdr:row>140</xdr:row>
      <xdr:rowOff>6350</xdr:rowOff>
    </xdr:from>
    <xdr:to>
      <xdr:col>15</xdr:col>
      <xdr:colOff>495300</xdr:colOff>
      <xdr:row>158</xdr:row>
      <xdr:rowOff>127000</xdr:rowOff>
    </xdr:to>
    <xdr:graphicFrame macro="">
      <xdr:nvGraphicFramePr>
        <xdr:cNvPr id="8" name="Chart 7">
          <a:extLst>
            <a:ext uri="{FF2B5EF4-FFF2-40B4-BE49-F238E27FC236}">
              <a16:creationId xmlns:a16="http://schemas.microsoft.com/office/drawing/2014/main" id="{A19E291D-E71E-8BB3-6E72-9C4975929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774700</xdr:colOff>
      <xdr:row>159</xdr:row>
      <xdr:rowOff>107950</xdr:rowOff>
    </xdr:from>
    <xdr:to>
      <xdr:col>15</xdr:col>
      <xdr:colOff>469900</xdr:colOff>
      <xdr:row>179</xdr:row>
      <xdr:rowOff>12700</xdr:rowOff>
    </xdr:to>
    <xdr:graphicFrame macro="">
      <xdr:nvGraphicFramePr>
        <xdr:cNvPr id="9" name="Chart 8">
          <a:extLst>
            <a:ext uri="{FF2B5EF4-FFF2-40B4-BE49-F238E27FC236}">
              <a16:creationId xmlns:a16="http://schemas.microsoft.com/office/drawing/2014/main" id="{24D99E50-A41A-75F5-63DA-21C28B73A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812800</xdr:colOff>
      <xdr:row>181</xdr:row>
      <xdr:rowOff>44450</xdr:rowOff>
    </xdr:from>
    <xdr:to>
      <xdr:col>15</xdr:col>
      <xdr:colOff>406400</xdr:colOff>
      <xdr:row>196</xdr:row>
      <xdr:rowOff>190500</xdr:rowOff>
    </xdr:to>
    <xdr:graphicFrame macro="">
      <xdr:nvGraphicFramePr>
        <xdr:cNvPr id="10" name="Chart 9">
          <a:extLst>
            <a:ext uri="{FF2B5EF4-FFF2-40B4-BE49-F238E27FC236}">
              <a16:creationId xmlns:a16="http://schemas.microsoft.com/office/drawing/2014/main" id="{0B517961-25BF-D48D-5E0F-D8E937B10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812800</xdr:colOff>
      <xdr:row>18</xdr:row>
      <xdr:rowOff>190500</xdr:rowOff>
    </xdr:from>
    <xdr:to>
      <xdr:col>3</xdr:col>
      <xdr:colOff>609600</xdr:colOff>
      <xdr:row>22</xdr:row>
      <xdr:rowOff>139700</xdr:rowOff>
    </xdr:to>
    <xdr:sp macro="" textlink="">
      <xdr:nvSpPr>
        <xdr:cNvPr id="2" name="Rectangle 1">
          <a:extLst>
            <a:ext uri="{FF2B5EF4-FFF2-40B4-BE49-F238E27FC236}">
              <a16:creationId xmlns:a16="http://schemas.microsoft.com/office/drawing/2014/main" id="{9A9B2356-446D-7B23-DB0A-BBC9728163EA}"/>
            </a:ext>
          </a:extLst>
        </xdr:cNvPr>
        <xdr:cNvSpPr/>
      </xdr:nvSpPr>
      <xdr:spPr>
        <a:xfrm>
          <a:off x="812800" y="4495800"/>
          <a:ext cx="2273300" cy="7620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2400" kern="1200"/>
            <a:t>Input</a:t>
          </a:r>
          <a:r>
            <a:rPr lang="en-GB" sz="2400" kern="1200" baseline="0"/>
            <a:t> Sheet</a:t>
          </a:r>
          <a:endParaRPr lang="en-GB" sz="2400" kern="1200"/>
        </a:p>
      </xdr:txBody>
    </xdr:sp>
    <xdr:clientData/>
  </xdr:twoCellAnchor>
  <xdr:twoCellAnchor>
    <xdr:from>
      <xdr:col>4</xdr:col>
      <xdr:colOff>114300</xdr:colOff>
      <xdr:row>18</xdr:row>
      <xdr:rowOff>139700</xdr:rowOff>
    </xdr:from>
    <xdr:to>
      <xdr:col>6</xdr:col>
      <xdr:colOff>736600</xdr:colOff>
      <xdr:row>22</xdr:row>
      <xdr:rowOff>88900</xdr:rowOff>
    </xdr:to>
    <xdr:sp macro="" textlink="">
      <xdr:nvSpPr>
        <xdr:cNvPr id="3" name="Rectangle 2">
          <a:extLst>
            <a:ext uri="{FF2B5EF4-FFF2-40B4-BE49-F238E27FC236}">
              <a16:creationId xmlns:a16="http://schemas.microsoft.com/office/drawing/2014/main" id="{57D6BC18-C722-2E43-A8BF-62571A5928F8}"/>
            </a:ext>
          </a:extLst>
        </xdr:cNvPr>
        <xdr:cNvSpPr/>
      </xdr:nvSpPr>
      <xdr:spPr>
        <a:xfrm>
          <a:off x="3416300" y="3797300"/>
          <a:ext cx="2273300" cy="7620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Cost</a:t>
          </a:r>
          <a:r>
            <a:rPr lang="en-GB" sz="1300" kern="1200" baseline="0"/>
            <a:t> Assumptions</a:t>
          </a:r>
          <a:endParaRPr lang="en-GB" sz="1300" kern="1200"/>
        </a:p>
      </xdr:txBody>
    </xdr:sp>
    <xdr:clientData/>
  </xdr:twoCellAnchor>
  <xdr:twoCellAnchor>
    <xdr:from>
      <xdr:col>4</xdr:col>
      <xdr:colOff>127000</xdr:colOff>
      <xdr:row>13</xdr:row>
      <xdr:rowOff>50800</xdr:rowOff>
    </xdr:from>
    <xdr:to>
      <xdr:col>6</xdr:col>
      <xdr:colOff>749300</xdr:colOff>
      <xdr:row>17</xdr:row>
      <xdr:rowOff>0</xdr:rowOff>
    </xdr:to>
    <xdr:sp macro="" textlink="">
      <xdr:nvSpPr>
        <xdr:cNvPr id="4" name="Rectangle 3">
          <a:extLst>
            <a:ext uri="{FF2B5EF4-FFF2-40B4-BE49-F238E27FC236}">
              <a16:creationId xmlns:a16="http://schemas.microsoft.com/office/drawing/2014/main" id="{A93B8DF0-5052-D943-8EE4-3C6FBFE72681}"/>
            </a:ext>
          </a:extLst>
        </xdr:cNvPr>
        <xdr:cNvSpPr/>
      </xdr:nvSpPr>
      <xdr:spPr>
        <a:xfrm>
          <a:off x="3429000" y="2692400"/>
          <a:ext cx="2273300" cy="7620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Revenue Assumptions</a:t>
          </a:r>
        </a:p>
      </xdr:txBody>
    </xdr:sp>
    <xdr:clientData/>
  </xdr:twoCellAnchor>
  <xdr:twoCellAnchor>
    <xdr:from>
      <xdr:col>4</xdr:col>
      <xdr:colOff>114300</xdr:colOff>
      <xdr:row>23</xdr:row>
      <xdr:rowOff>190500</xdr:rowOff>
    </xdr:from>
    <xdr:to>
      <xdr:col>6</xdr:col>
      <xdr:colOff>736600</xdr:colOff>
      <xdr:row>27</xdr:row>
      <xdr:rowOff>139700</xdr:rowOff>
    </xdr:to>
    <xdr:sp macro="" textlink="">
      <xdr:nvSpPr>
        <xdr:cNvPr id="5" name="Rectangle 4">
          <a:extLst>
            <a:ext uri="{FF2B5EF4-FFF2-40B4-BE49-F238E27FC236}">
              <a16:creationId xmlns:a16="http://schemas.microsoft.com/office/drawing/2014/main" id="{D9621AA1-7656-554F-B4B6-E8C936EB0DAF}"/>
            </a:ext>
          </a:extLst>
        </xdr:cNvPr>
        <xdr:cNvSpPr/>
      </xdr:nvSpPr>
      <xdr:spPr>
        <a:xfrm>
          <a:off x="3416300" y="4864100"/>
          <a:ext cx="2273300" cy="7620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Debt and Capital Structure Assumptions</a:t>
          </a:r>
        </a:p>
      </xdr:txBody>
    </xdr:sp>
    <xdr:clientData/>
  </xdr:twoCellAnchor>
  <xdr:twoCellAnchor>
    <xdr:from>
      <xdr:col>7</xdr:col>
      <xdr:colOff>419100</xdr:colOff>
      <xdr:row>23</xdr:row>
      <xdr:rowOff>190500</xdr:rowOff>
    </xdr:from>
    <xdr:to>
      <xdr:col>10</xdr:col>
      <xdr:colOff>215900</xdr:colOff>
      <xdr:row>27</xdr:row>
      <xdr:rowOff>139700</xdr:rowOff>
    </xdr:to>
    <xdr:sp macro="" textlink="">
      <xdr:nvSpPr>
        <xdr:cNvPr id="6" name="Rectangle 5">
          <a:extLst>
            <a:ext uri="{FF2B5EF4-FFF2-40B4-BE49-F238E27FC236}">
              <a16:creationId xmlns:a16="http://schemas.microsoft.com/office/drawing/2014/main" id="{4091AEB7-819A-7242-B0C1-F8C0902CB0E3}"/>
            </a:ext>
          </a:extLst>
        </xdr:cNvPr>
        <xdr:cNvSpPr/>
      </xdr:nvSpPr>
      <xdr:spPr>
        <a:xfrm>
          <a:off x="6197600" y="4864100"/>
          <a:ext cx="2273300" cy="762000"/>
        </a:xfrm>
        <a:prstGeom prst="rect">
          <a:avLst/>
        </a:prstGeom>
        <a:solidFill>
          <a:schemeClr val="accent1">
            <a:lumMod val="75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Goes into Tab</a:t>
          </a:r>
          <a:r>
            <a:rPr lang="en-GB" sz="1300" kern="1200" baseline="0"/>
            <a:t> &lt;</a:t>
          </a:r>
          <a:r>
            <a:rPr lang="en-GB" sz="1300" kern="1200"/>
            <a:t>Debt Calculations&gt;</a:t>
          </a:r>
        </a:p>
      </xdr:txBody>
    </xdr:sp>
    <xdr:clientData/>
  </xdr:twoCellAnchor>
  <xdr:twoCellAnchor>
    <xdr:from>
      <xdr:col>10</xdr:col>
      <xdr:colOff>787400</xdr:colOff>
      <xdr:row>19</xdr:row>
      <xdr:rowOff>0</xdr:rowOff>
    </xdr:from>
    <xdr:to>
      <xdr:col>13</xdr:col>
      <xdr:colOff>584200</xdr:colOff>
      <xdr:row>22</xdr:row>
      <xdr:rowOff>152400</xdr:rowOff>
    </xdr:to>
    <xdr:sp macro="" textlink="">
      <xdr:nvSpPr>
        <xdr:cNvPr id="7" name="Rectangle 6">
          <a:extLst>
            <a:ext uri="{FF2B5EF4-FFF2-40B4-BE49-F238E27FC236}">
              <a16:creationId xmlns:a16="http://schemas.microsoft.com/office/drawing/2014/main" id="{D11C7E01-D51F-E540-99D2-518EE4660CE7}"/>
            </a:ext>
          </a:extLst>
        </xdr:cNvPr>
        <xdr:cNvSpPr/>
      </xdr:nvSpPr>
      <xdr:spPr>
        <a:xfrm>
          <a:off x="9042400" y="3860800"/>
          <a:ext cx="2273300" cy="762000"/>
        </a:xfrm>
        <a:prstGeom prst="rect">
          <a:avLst/>
        </a:prstGeom>
        <a:solidFill>
          <a:schemeClr val="accent6">
            <a:lumMod val="60000"/>
            <a:lumOff val="40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Revenue, Cost, Debt and Depreciation gets consolidated</a:t>
          </a:r>
          <a:r>
            <a:rPr lang="en-GB" sz="1300" kern="1200" baseline="0"/>
            <a:t> into Monthly - BS, PL, CFS tab</a:t>
          </a:r>
          <a:endParaRPr lang="en-GB" sz="1300" kern="1200"/>
        </a:p>
      </xdr:txBody>
    </xdr:sp>
    <xdr:clientData/>
  </xdr:twoCellAnchor>
  <xdr:twoCellAnchor>
    <xdr:from>
      <xdr:col>4</xdr:col>
      <xdr:colOff>101600</xdr:colOff>
      <xdr:row>29</xdr:row>
      <xdr:rowOff>50800</xdr:rowOff>
    </xdr:from>
    <xdr:to>
      <xdr:col>6</xdr:col>
      <xdr:colOff>723900</xdr:colOff>
      <xdr:row>33</xdr:row>
      <xdr:rowOff>0</xdr:rowOff>
    </xdr:to>
    <xdr:sp macro="" textlink="">
      <xdr:nvSpPr>
        <xdr:cNvPr id="8" name="Rectangle 7">
          <a:extLst>
            <a:ext uri="{FF2B5EF4-FFF2-40B4-BE49-F238E27FC236}">
              <a16:creationId xmlns:a16="http://schemas.microsoft.com/office/drawing/2014/main" id="{1914061C-4DDA-6C41-95AC-9A53ED9E9065}"/>
            </a:ext>
          </a:extLst>
        </xdr:cNvPr>
        <xdr:cNvSpPr/>
      </xdr:nvSpPr>
      <xdr:spPr>
        <a:xfrm>
          <a:off x="3403600" y="5943600"/>
          <a:ext cx="2273300" cy="7620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Depreciation and Capex Assumptions</a:t>
          </a:r>
        </a:p>
      </xdr:txBody>
    </xdr:sp>
    <xdr:clientData/>
  </xdr:twoCellAnchor>
  <xdr:twoCellAnchor>
    <xdr:from>
      <xdr:col>7</xdr:col>
      <xdr:colOff>444500</xdr:colOff>
      <xdr:row>29</xdr:row>
      <xdr:rowOff>38100</xdr:rowOff>
    </xdr:from>
    <xdr:to>
      <xdr:col>10</xdr:col>
      <xdr:colOff>241300</xdr:colOff>
      <xdr:row>32</xdr:row>
      <xdr:rowOff>190500</xdr:rowOff>
    </xdr:to>
    <xdr:sp macro="" textlink="">
      <xdr:nvSpPr>
        <xdr:cNvPr id="9" name="Rectangle 8">
          <a:extLst>
            <a:ext uri="{FF2B5EF4-FFF2-40B4-BE49-F238E27FC236}">
              <a16:creationId xmlns:a16="http://schemas.microsoft.com/office/drawing/2014/main" id="{41FBA17A-02E0-FB42-BAF8-566DB3D8665F}"/>
            </a:ext>
          </a:extLst>
        </xdr:cNvPr>
        <xdr:cNvSpPr/>
      </xdr:nvSpPr>
      <xdr:spPr>
        <a:xfrm>
          <a:off x="6223000" y="5930900"/>
          <a:ext cx="2273300" cy="762000"/>
        </a:xfrm>
        <a:prstGeom prst="rect">
          <a:avLst/>
        </a:prstGeom>
        <a:solidFill>
          <a:schemeClr val="accent1">
            <a:lumMod val="75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Goes</a:t>
          </a:r>
          <a:r>
            <a:rPr lang="en-GB" sz="1300" kern="1200" baseline="0"/>
            <a:t> into Tab &lt;Depreciation Schedule&gt;</a:t>
          </a:r>
          <a:endParaRPr lang="en-GB" sz="1300" kern="1200"/>
        </a:p>
      </xdr:txBody>
    </xdr:sp>
    <xdr:clientData/>
  </xdr:twoCellAnchor>
  <xdr:twoCellAnchor>
    <xdr:from>
      <xdr:col>14</xdr:col>
      <xdr:colOff>190500</xdr:colOff>
      <xdr:row>18</xdr:row>
      <xdr:rowOff>190500</xdr:rowOff>
    </xdr:from>
    <xdr:to>
      <xdr:col>16</xdr:col>
      <xdr:colOff>812800</xdr:colOff>
      <xdr:row>22</xdr:row>
      <xdr:rowOff>139700</xdr:rowOff>
    </xdr:to>
    <xdr:sp macro="" textlink="">
      <xdr:nvSpPr>
        <xdr:cNvPr id="10" name="Rectangle 9">
          <a:extLst>
            <a:ext uri="{FF2B5EF4-FFF2-40B4-BE49-F238E27FC236}">
              <a16:creationId xmlns:a16="http://schemas.microsoft.com/office/drawing/2014/main" id="{7E24E545-588B-184A-9FAE-72FACF2C6C43}"/>
            </a:ext>
          </a:extLst>
        </xdr:cNvPr>
        <xdr:cNvSpPr/>
      </xdr:nvSpPr>
      <xdr:spPr>
        <a:xfrm>
          <a:off x="11747500" y="3848100"/>
          <a:ext cx="2273300" cy="762000"/>
        </a:xfrm>
        <a:prstGeom prst="rect">
          <a:avLst/>
        </a:prstGeom>
        <a:solidFill>
          <a:schemeClr val="accent5">
            <a:lumMod val="60000"/>
            <a:lumOff val="40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Revenue, Cost, Debt and Depreciation gets annualised</a:t>
          </a:r>
          <a:r>
            <a:rPr lang="en-GB" sz="1300" kern="1200" baseline="0"/>
            <a:t> into Annual - BS, PL, CFS tab</a:t>
          </a:r>
          <a:endParaRPr lang="en-GB" sz="1300" kern="1200"/>
        </a:p>
      </xdr:txBody>
    </xdr:sp>
    <xdr:clientData/>
  </xdr:twoCellAnchor>
  <xdr:twoCellAnchor>
    <xdr:from>
      <xdr:col>17</xdr:col>
      <xdr:colOff>558800</xdr:colOff>
      <xdr:row>18</xdr:row>
      <xdr:rowOff>190500</xdr:rowOff>
    </xdr:from>
    <xdr:to>
      <xdr:col>20</xdr:col>
      <xdr:colOff>355600</xdr:colOff>
      <xdr:row>22</xdr:row>
      <xdr:rowOff>139700</xdr:rowOff>
    </xdr:to>
    <xdr:sp macro="" textlink="">
      <xdr:nvSpPr>
        <xdr:cNvPr id="11" name="Rectangle 10">
          <a:extLst>
            <a:ext uri="{FF2B5EF4-FFF2-40B4-BE49-F238E27FC236}">
              <a16:creationId xmlns:a16="http://schemas.microsoft.com/office/drawing/2014/main" id="{63E68F4A-D113-6B44-BFE8-6995D62AEB33}"/>
            </a:ext>
          </a:extLst>
        </xdr:cNvPr>
        <xdr:cNvSpPr/>
      </xdr:nvSpPr>
      <xdr:spPr>
        <a:xfrm>
          <a:off x="14592300" y="3848100"/>
          <a:ext cx="2273300" cy="762000"/>
        </a:xfrm>
        <a:prstGeom prst="rect">
          <a:avLst/>
        </a:prstGeom>
        <a:solidFill>
          <a:schemeClr val="accent2">
            <a:lumMod val="75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300" kern="1200"/>
            <a:t>The Annual results are then visualised in tab &lt;Data Visual&gt;</a:t>
          </a:r>
        </a:p>
      </xdr:txBody>
    </xdr:sp>
    <xdr:clientData/>
  </xdr:twoCellAnchor>
  <xdr:twoCellAnchor>
    <xdr:from>
      <xdr:col>10</xdr:col>
      <xdr:colOff>215900</xdr:colOff>
      <xdr:row>22</xdr:row>
      <xdr:rowOff>152400</xdr:rowOff>
    </xdr:from>
    <xdr:to>
      <xdr:col>12</xdr:col>
      <xdr:colOff>273050</xdr:colOff>
      <xdr:row>25</xdr:row>
      <xdr:rowOff>165100</xdr:rowOff>
    </xdr:to>
    <xdr:cxnSp macro="">
      <xdr:nvCxnSpPr>
        <xdr:cNvPr id="13" name="Straight Arrow Connector 12">
          <a:extLst>
            <a:ext uri="{FF2B5EF4-FFF2-40B4-BE49-F238E27FC236}">
              <a16:creationId xmlns:a16="http://schemas.microsoft.com/office/drawing/2014/main" id="{EAFB50C2-34B5-F362-A863-12A4A77A6CC2}"/>
            </a:ext>
          </a:extLst>
        </xdr:cNvPr>
        <xdr:cNvCxnSpPr>
          <a:stCxn id="6" idx="3"/>
          <a:endCxn id="7" idx="2"/>
        </xdr:cNvCxnSpPr>
      </xdr:nvCxnSpPr>
      <xdr:spPr>
        <a:xfrm flipV="1">
          <a:off x="8470900" y="4622800"/>
          <a:ext cx="1708150" cy="6223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241300</xdr:colOff>
      <xdr:row>22</xdr:row>
      <xdr:rowOff>152400</xdr:rowOff>
    </xdr:from>
    <xdr:to>
      <xdr:col>12</xdr:col>
      <xdr:colOff>273050</xdr:colOff>
      <xdr:row>31</xdr:row>
      <xdr:rowOff>12700</xdr:rowOff>
    </xdr:to>
    <xdr:cxnSp macro="">
      <xdr:nvCxnSpPr>
        <xdr:cNvPr id="15" name="Straight Arrow Connector 14">
          <a:extLst>
            <a:ext uri="{FF2B5EF4-FFF2-40B4-BE49-F238E27FC236}">
              <a16:creationId xmlns:a16="http://schemas.microsoft.com/office/drawing/2014/main" id="{3A422A68-9FB7-0918-8AC0-D3B14444893D}"/>
            </a:ext>
          </a:extLst>
        </xdr:cNvPr>
        <xdr:cNvCxnSpPr>
          <a:stCxn id="9" idx="3"/>
          <a:endCxn id="7" idx="2"/>
        </xdr:cNvCxnSpPr>
      </xdr:nvCxnSpPr>
      <xdr:spPr>
        <a:xfrm flipV="1">
          <a:off x="8496300" y="4622800"/>
          <a:ext cx="1682750" cy="1689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749300</xdr:colOff>
      <xdr:row>15</xdr:row>
      <xdr:rowOff>25400</xdr:rowOff>
    </xdr:from>
    <xdr:to>
      <xdr:col>10</xdr:col>
      <xdr:colOff>787400</xdr:colOff>
      <xdr:row>20</xdr:row>
      <xdr:rowOff>177800</xdr:rowOff>
    </xdr:to>
    <xdr:cxnSp macro="">
      <xdr:nvCxnSpPr>
        <xdr:cNvPr id="17" name="Straight Arrow Connector 16">
          <a:extLst>
            <a:ext uri="{FF2B5EF4-FFF2-40B4-BE49-F238E27FC236}">
              <a16:creationId xmlns:a16="http://schemas.microsoft.com/office/drawing/2014/main" id="{8A70AC7D-AEF5-35BE-6968-26D9A619DB55}"/>
            </a:ext>
          </a:extLst>
        </xdr:cNvPr>
        <xdr:cNvCxnSpPr>
          <a:stCxn id="4" idx="3"/>
          <a:endCxn id="7" idx="1"/>
        </xdr:cNvCxnSpPr>
      </xdr:nvCxnSpPr>
      <xdr:spPr>
        <a:xfrm>
          <a:off x="5702300" y="3073400"/>
          <a:ext cx="3340100" cy="1168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736600</xdr:colOff>
      <xdr:row>20</xdr:row>
      <xdr:rowOff>114300</xdr:rowOff>
    </xdr:from>
    <xdr:to>
      <xdr:col>10</xdr:col>
      <xdr:colOff>787400</xdr:colOff>
      <xdr:row>20</xdr:row>
      <xdr:rowOff>177800</xdr:rowOff>
    </xdr:to>
    <xdr:cxnSp macro="">
      <xdr:nvCxnSpPr>
        <xdr:cNvPr id="19" name="Straight Arrow Connector 18">
          <a:extLst>
            <a:ext uri="{FF2B5EF4-FFF2-40B4-BE49-F238E27FC236}">
              <a16:creationId xmlns:a16="http://schemas.microsoft.com/office/drawing/2014/main" id="{29863DDE-2CD6-CBA3-851E-30D77C270E80}"/>
            </a:ext>
          </a:extLst>
        </xdr:cNvPr>
        <xdr:cNvCxnSpPr>
          <a:stCxn id="3" idx="3"/>
          <a:endCxn id="7" idx="1"/>
        </xdr:cNvCxnSpPr>
      </xdr:nvCxnSpPr>
      <xdr:spPr>
        <a:xfrm>
          <a:off x="5689600" y="4178300"/>
          <a:ext cx="3352800" cy="63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584200</xdr:colOff>
      <xdr:row>20</xdr:row>
      <xdr:rowOff>165100</xdr:rowOff>
    </xdr:from>
    <xdr:to>
      <xdr:col>14</xdr:col>
      <xdr:colOff>190500</xdr:colOff>
      <xdr:row>20</xdr:row>
      <xdr:rowOff>177800</xdr:rowOff>
    </xdr:to>
    <xdr:cxnSp macro="">
      <xdr:nvCxnSpPr>
        <xdr:cNvPr id="23" name="Straight Arrow Connector 22">
          <a:extLst>
            <a:ext uri="{FF2B5EF4-FFF2-40B4-BE49-F238E27FC236}">
              <a16:creationId xmlns:a16="http://schemas.microsoft.com/office/drawing/2014/main" id="{0FCEEFB6-6A0B-088C-348F-CEEE8F279214}"/>
            </a:ext>
          </a:extLst>
        </xdr:cNvPr>
        <xdr:cNvCxnSpPr>
          <a:stCxn id="7" idx="3"/>
          <a:endCxn id="10" idx="1"/>
        </xdr:cNvCxnSpPr>
      </xdr:nvCxnSpPr>
      <xdr:spPr>
        <a:xfrm flipV="1">
          <a:off x="11315700" y="4229100"/>
          <a:ext cx="431800" cy="12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0</xdr:colOff>
      <xdr:row>20</xdr:row>
      <xdr:rowOff>165100</xdr:rowOff>
    </xdr:from>
    <xdr:to>
      <xdr:col>17</xdr:col>
      <xdr:colOff>558800</xdr:colOff>
      <xdr:row>20</xdr:row>
      <xdr:rowOff>165100</xdr:rowOff>
    </xdr:to>
    <xdr:cxnSp macro="">
      <xdr:nvCxnSpPr>
        <xdr:cNvPr id="24" name="Straight Arrow Connector 23">
          <a:extLst>
            <a:ext uri="{FF2B5EF4-FFF2-40B4-BE49-F238E27FC236}">
              <a16:creationId xmlns:a16="http://schemas.microsoft.com/office/drawing/2014/main" id="{B6ABEAB9-FA3D-8C41-B9C6-BF65CEE70E8C}"/>
            </a:ext>
          </a:extLst>
        </xdr:cNvPr>
        <xdr:cNvCxnSpPr>
          <a:endCxn id="11" idx="1"/>
        </xdr:cNvCxnSpPr>
      </xdr:nvCxnSpPr>
      <xdr:spPr>
        <a:xfrm>
          <a:off x="14033500" y="4229100"/>
          <a:ext cx="5588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736600</xdr:colOff>
      <xdr:row>25</xdr:row>
      <xdr:rowOff>165100</xdr:rowOff>
    </xdr:from>
    <xdr:to>
      <xdr:col>7</xdr:col>
      <xdr:colOff>419100</xdr:colOff>
      <xdr:row>25</xdr:row>
      <xdr:rowOff>165100</xdr:rowOff>
    </xdr:to>
    <xdr:cxnSp macro="">
      <xdr:nvCxnSpPr>
        <xdr:cNvPr id="27" name="Straight Arrow Connector 26">
          <a:extLst>
            <a:ext uri="{FF2B5EF4-FFF2-40B4-BE49-F238E27FC236}">
              <a16:creationId xmlns:a16="http://schemas.microsoft.com/office/drawing/2014/main" id="{956F2C69-83C5-DF3D-332A-24881EBD6DC2}"/>
            </a:ext>
          </a:extLst>
        </xdr:cNvPr>
        <xdr:cNvCxnSpPr>
          <a:stCxn id="5" idx="3"/>
          <a:endCxn id="6" idx="1"/>
        </xdr:cNvCxnSpPr>
      </xdr:nvCxnSpPr>
      <xdr:spPr>
        <a:xfrm>
          <a:off x="5689600" y="5245100"/>
          <a:ext cx="5080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723900</xdr:colOff>
      <xdr:row>31</xdr:row>
      <xdr:rowOff>12700</xdr:rowOff>
    </xdr:from>
    <xdr:to>
      <xdr:col>7</xdr:col>
      <xdr:colOff>444500</xdr:colOff>
      <xdr:row>31</xdr:row>
      <xdr:rowOff>12700</xdr:rowOff>
    </xdr:to>
    <xdr:cxnSp macro="">
      <xdr:nvCxnSpPr>
        <xdr:cNvPr id="28" name="Straight Arrow Connector 27">
          <a:extLst>
            <a:ext uri="{FF2B5EF4-FFF2-40B4-BE49-F238E27FC236}">
              <a16:creationId xmlns:a16="http://schemas.microsoft.com/office/drawing/2014/main" id="{6BC93F0D-A424-E346-808B-376FC514358C}"/>
            </a:ext>
          </a:extLst>
        </xdr:cNvPr>
        <xdr:cNvCxnSpPr>
          <a:endCxn id="9" idx="1"/>
        </xdr:cNvCxnSpPr>
      </xdr:nvCxnSpPr>
      <xdr:spPr>
        <a:xfrm>
          <a:off x="5676900" y="6311900"/>
          <a:ext cx="5461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774700</xdr:colOff>
      <xdr:row>8</xdr:row>
      <xdr:rowOff>139700</xdr:rowOff>
    </xdr:from>
    <xdr:to>
      <xdr:col>17</xdr:col>
      <xdr:colOff>368300</xdr:colOff>
      <xdr:row>11</xdr:row>
      <xdr:rowOff>25400</xdr:rowOff>
    </xdr:to>
    <xdr:sp macro="" textlink="">
      <xdr:nvSpPr>
        <xdr:cNvPr id="30" name="Left Brace 29">
          <a:extLst>
            <a:ext uri="{FF2B5EF4-FFF2-40B4-BE49-F238E27FC236}">
              <a16:creationId xmlns:a16="http://schemas.microsoft.com/office/drawing/2014/main" id="{F1D85C88-5C60-0168-62AD-9BBCAA99EFAF}"/>
            </a:ext>
          </a:extLst>
        </xdr:cNvPr>
        <xdr:cNvSpPr/>
      </xdr:nvSpPr>
      <xdr:spPr>
        <a:xfrm rot="5400000">
          <a:off x="9817100" y="-2324100"/>
          <a:ext cx="495300" cy="8674100"/>
        </a:xfrm>
        <a:prstGeom prst="leftBrace">
          <a:avLst>
            <a:gd name="adj1" fmla="val 0"/>
            <a:gd name="adj2" fmla="val 5000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GB" sz="1100" kern="1200"/>
        </a:p>
      </xdr:txBody>
    </xdr:sp>
    <xdr:clientData/>
  </xdr:twoCellAnchor>
  <xdr:twoCellAnchor>
    <xdr:from>
      <xdr:col>0</xdr:col>
      <xdr:colOff>533400</xdr:colOff>
      <xdr:row>11</xdr:row>
      <xdr:rowOff>190500</xdr:rowOff>
    </xdr:from>
    <xdr:to>
      <xdr:col>7</xdr:col>
      <xdr:colOff>50800</xdr:colOff>
      <xdr:row>34</xdr:row>
      <xdr:rowOff>127000</xdr:rowOff>
    </xdr:to>
    <xdr:sp macro="" textlink="">
      <xdr:nvSpPr>
        <xdr:cNvPr id="31" name="Rectangle 30">
          <a:extLst>
            <a:ext uri="{FF2B5EF4-FFF2-40B4-BE49-F238E27FC236}">
              <a16:creationId xmlns:a16="http://schemas.microsoft.com/office/drawing/2014/main" id="{4EF8B9A3-E906-8CA6-5C6E-3837A3116E4D}"/>
            </a:ext>
          </a:extLst>
        </xdr:cNvPr>
        <xdr:cNvSpPr/>
      </xdr:nvSpPr>
      <xdr:spPr>
        <a:xfrm>
          <a:off x="533400" y="3073400"/>
          <a:ext cx="5295900" cy="4610100"/>
        </a:xfrm>
        <a:prstGeom prst="rect">
          <a:avLst/>
        </a:prstGeom>
        <a:noFill/>
        <a:ln>
          <a:solidFill>
            <a:schemeClr val="accent1">
              <a:shade val="15000"/>
            </a:schemeClr>
          </a:solidFill>
          <a:prstDash val="lgDashDot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umesh.sharma@thetimefintech.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3F38-9C69-5D41-8F2A-27DDB1275CC0}">
  <dimension ref="A1:H39"/>
  <sheetViews>
    <sheetView showGridLines="0" topLeftCell="A2" zoomScaleNormal="100" workbookViewId="0">
      <selection activeCell="A3" sqref="A3"/>
    </sheetView>
  </sheetViews>
  <sheetFormatPr baseColWidth="10" defaultColWidth="11" defaultRowHeight="16" x14ac:dyDescent="0.2"/>
  <cols>
    <col min="3" max="3" width="74.33203125" style="127" customWidth="1"/>
  </cols>
  <sheetData>
    <row r="1" spans="1:3" x14ac:dyDescent="0.2">
      <c r="A1" s="39" t="s">
        <v>142</v>
      </c>
    </row>
    <row r="2" spans="1:3" x14ac:dyDescent="0.2">
      <c r="A2" s="39" t="s">
        <v>186</v>
      </c>
    </row>
    <row r="3" spans="1:3" x14ac:dyDescent="0.2">
      <c r="A3" s="128"/>
      <c r="B3" t="s">
        <v>147</v>
      </c>
    </row>
    <row r="4" spans="1:3" x14ac:dyDescent="0.2">
      <c r="A4" s="131"/>
    </row>
    <row r="5" spans="1:3" x14ac:dyDescent="0.2">
      <c r="A5" s="140" t="s">
        <v>188</v>
      </c>
    </row>
    <row r="6" spans="1:3" x14ac:dyDescent="0.2">
      <c r="A6" s="57" t="s">
        <v>162</v>
      </c>
      <c r="B6" s="57" t="s">
        <v>148</v>
      </c>
      <c r="C6" s="132"/>
    </row>
    <row r="7" spans="1:3" ht="17" x14ac:dyDescent="0.2">
      <c r="A7" s="134" t="str">
        <f>Inputs!B3</f>
        <v>Link 1</v>
      </c>
      <c r="B7" s="25" t="s">
        <v>151</v>
      </c>
      <c r="C7" s="133" t="s">
        <v>149</v>
      </c>
    </row>
    <row r="8" spans="1:3" ht="34" x14ac:dyDescent="0.2">
      <c r="A8" s="134" t="str">
        <f>Inputs!B16</f>
        <v>Link 2</v>
      </c>
      <c r="B8" s="25" t="s">
        <v>150</v>
      </c>
      <c r="C8" s="133" t="s">
        <v>163</v>
      </c>
    </row>
    <row r="11" spans="1:3" x14ac:dyDescent="0.2">
      <c r="A11" s="57" t="s">
        <v>162</v>
      </c>
      <c r="B11" s="57" t="s">
        <v>155</v>
      </c>
      <c r="C11" s="57"/>
    </row>
    <row r="12" spans="1:3" ht="17" x14ac:dyDescent="0.2">
      <c r="A12" s="134" t="s">
        <v>154</v>
      </c>
      <c r="B12" s="135">
        <v>1.1000000000000001</v>
      </c>
      <c r="C12" s="133" t="s">
        <v>156</v>
      </c>
    </row>
    <row r="13" spans="1:3" ht="17" x14ac:dyDescent="0.2">
      <c r="A13" s="134" t="str">
        <f>Inputs!A46</f>
        <v>Link 4</v>
      </c>
      <c r="B13" s="135">
        <v>1.2</v>
      </c>
      <c r="C13" s="133" t="s">
        <v>157</v>
      </c>
    </row>
    <row r="14" spans="1:3" ht="17" x14ac:dyDescent="0.2">
      <c r="A14" s="134" t="str">
        <f>Inputs!A51</f>
        <v>Link 5</v>
      </c>
      <c r="B14" s="135">
        <v>1.3</v>
      </c>
      <c r="C14" s="133" t="s">
        <v>143</v>
      </c>
    </row>
    <row r="15" spans="1:3" ht="17" x14ac:dyDescent="0.2">
      <c r="A15" s="134" t="str">
        <f>Inputs!A53</f>
        <v>Link 6</v>
      </c>
      <c r="B15" s="135">
        <v>1.4</v>
      </c>
      <c r="C15" s="133" t="s">
        <v>161</v>
      </c>
    </row>
    <row r="17" spans="1:8" x14ac:dyDescent="0.2">
      <c r="A17" t="s">
        <v>97</v>
      </c>
    </row>
    <row r="18" spans="1:8" x14ac:dyDescent="0.2">
      <c r="A18" s="57" t="s">
        <v>162</v>
      </c>
      <c r="B18" s="57" t="s">
        <v>155</v>
      </c>
      <c r="C18" s="57"/>
      <c r="D18" s="57"/>
      <c r="E18" s="57"/>
      <c r="F18" s="57"/>
      <c r="G18" s="57"/>
      <c r="H18" s="57"/>
    </row>
    <row r="19" spans="1:8" x14ac:dyDescent="0.2">
      <c r="A19" s="134" t="str">
        <f>Inputs!A67</f>
        <v>Link 7</v>
      </c>
      <c r="B19" s="25">
        <v>2.1</v>
      </c>
      <c r="C19" s="25" t="s">
        <v>165</v>
      </c>
      <c r="D19" s="25"/>
      <c r="E19" s="25"/>
      <c r="F19" s="25"/>
      <c r="G19" s="25"/>
      <c r="H19" s="25"/>
    </row>
    <row r="20" spans="1:8" x14ac:dyDescent="0.2">
      <c r="A20" s="134" t="str">
        <f>Inputs!A70</f>
        <v>Link 8</v>
      </c>
      <c r="B20" s="25">
        <v>2.2000000000000002</v>
      </c>
      <c r="C20" s="25" t="s">
        <v>168</v>
      </c>
      <c r="D20" s="25"/>
      <c r="E20" s="25"/>
      <c r="F20" s="25"/>
      <c r="G20" s="25"/>
      <c r="H20" s="25"/>
    </row>
    <row r="21" spans="1:8" x14ac:dyDescent="0.2">
      <c r="A21" s="134" t="str">
        <f>Inputs!A73</f>
        <v>Link 9</v>
      </c>
      <c r="B21" s="25">
        <v>2.2999999999999998</v>
      </c>
      <c r="C21" s="25" t="s">
        <v>169</v>
      </c>
      <c r="D21" s="25"/>
      <c r="E21" s="25"/>
      <c r="F21" s="25"/>
      <c r="G21" s="25"/>
      <c r="H21" s="25"/>
    </row>
    <row r="22" spans="1:8" x14ac:dyDescent="0.2">
      <c r="A22" s="134" t="str">
        <f>Inputs!A75</f>
        <v>Link 10</v>
      </c>
      <c r="B22" s="25">
        <v>2.4</v>
      </c>
      <c r="C22" s="25" t="s">
        <v>170</v>
      </c>
      <c r="D22" s="25"/>
      <c r="E22" s="25"/>
      <c r="F22" s="25"/>
      <c r="G22" s="25"/>
      <c r="H22" s="25"/>
    </row>
    <row r="23" spans="1:8" x14ac:dyDescent="0.2">
      <c r="A23" s="134" t="str">
        <f>Inputs!A77</f>
        <v>Link 11</v>
      </c>
      <c r="B23" s="25">
        <v>2.5</v>
      </c>
      <c r="C23" s="25" t="s">
        <v>185</v>
      </c>
      <c r="D23" s="25"/>
      <c r="E23" s="25"/>
      <c r="F23" s="25"/>
      <c r="G23" s="25"/>
      <c r="H23" s="25"/>
    </row>
    <row r="24" spans="1:8" ht="17" x14ac:dyDescent="0.2">
      <c r="A24" s="134" t="str">
        <f>Inputs!A78</f>
        <v>Link 12</v>
      </c>
      <c r="B24" s="25">
        <v>2.6</v>
      </c>
      <c r="C24" s="133" t="s">
        <v>183</v>
      </c>
      <c r="D24" s="25"/>
      <c r="E24" s="25"/>
      <c r="F24" s="25"/>
      <c r="G24" s="25"/>
      <c r="H24" s="25"/>
    </row>
    <row r="25" spans="1:8" ht="17" x14ac:dyDescent="0.2">
      <c r="A25" s="134" t="str">
        <f>Inputs!A81</f>
        <v>Link 13</v>
      </c>
      <c r="B25" s="25">
        <v>2.7</v>
      </c>
      <c r="C25" s="133" t="s">
        <v>184</v>
      </c>
      <c r="D25" s="25"/>
      <c r="E25" s="25"/>
      <c r="F25" s="25"/>
      <c r="G25" s="25"/>
      <c r="H25" s="25"/>
    </row>
    <row r="27" spans="1:8" x14ac:dyDescent="0.2">
      <c r="A27" t="s">
        <v>177</v>
      </c>
    </row>
    <row r="28" spans="1:8" x14ac:dyDescent="0.2">
      <c r="A28" t="s">
        <v>178</v>
      </c>
    </row>
    <row r="29" spans="1:8" x14ac:dyDescent="0.2">
      <c r="A29" s="98"/>
    </row>
    <row r="31" spans="1:8" x14ac:dyDescent="0.2">
      <c r="A31" s="139" t="s">
        <v>144</v>
      </c>
      <c r="B31" t="s">
        <v>181</v>
      </c>
    </row>
    <row r="33" spans="1:2" x14ac:dyDescent="0.2">
      <c r="A33" t="s">
        <v>146</v>
      </c>
    </row>
    <row r="34" spans="1:2" x14ac:dyDescent="0.2">
      <c r="A34" t="s">
        <v>180</v>
      </c>
    </row>
    <row r="35" spans="1:2" x14ac:dyDescent="0.2">
      <c r="A35" t="s">
        <v>179</v>
      </c>
      <c r="B35" s="129" t="s">
        <v>145</v>
      </c>
    </row>
    <row r="37" spans="1:2" x14ac:dyDescent="0.2">
      <c r="A37" s="130" t="s">
        <v>189</v>
      </c>
    </row>
    <row r="39" spans="1:2" x14ac:dyDescent="0.2">
      <c r="A39" s="130"/>
    </row>
  </sheetData>
  <hyperlinks>
    <hyperlink ref="B35" r:id="rId1" xr:uid="{35C79BC3-B3DA-2F48-AED6-483A9121AE9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5C257-8490-CF4C-99B9-5EA28FD93C2D}">
  <sheetPr>
    <tabColor theme="4" tint="0.39997558519241921"/>
  </sheetPr>
  <dimension ref="A1:P87"/>
  <sheetViews>
    <sheetView showGridLines="0" tabSelected="1" topLeftCell="A62" zoomScale="190" zoomScaleNormal="190" workbookViewId="0">
      <selection activeCell="C85" sqref="C85"/>
    </sheetView>
  </sheetViews>
  <sheetFormatPr baseColWidth="10" defaultRowHeight="16" x14ac:dyDescent="0.2"/>
  <cols>
    <col min="2" max="2" width="28.6640625" customWidth="1"/>
    <col min="3" max="3" width="14.83203125" customWidth="1"/>
    <col min="4" max="4" width="17.1640625" bestFit="1" customWidth="1"/>
    <col min="5" max="5" width="12.5" customWidth="1"/>
    <col min="6" max="6" width="12.6640625" customWidth="1"/>
    <col min="7" max="7" width="12.5" bestFit="1" customWidth="1"/>
    <col min="8" max="8" width="12.33203125" customWidth="1"/>
    <col min="9" max="9" width="13.6640625" customWidth="1"/>
    <col min="10" max="10" width="14" customWidth="1"/>
    <col min="11" max="12" width="12.5" bestFit="1" customWidth="1"/>
  </cols>
  <sheetData>
    <row r="1" spans="1:5" s="7" customFormat="1" x14ac:dyDescent="0.2">
      <c r="A1" s="99" t="s">
        <v>124</v>
      </c>
    </row>
    <row r="2" spans="1:5" x14ac:dyDescent="0.2">
      <c r="E2" t="s">
        <v>201</v>
      </c>
    </row>
    <row r="3" spans="1:5" x14ac:dyDescent="0.2">
      <c r="B3" t="s">
        <v>152</v>
      </c>
      <c r="E3" t="s">
        <v>202</v>
      </c>
    </row>
    <row r="4" spans="1:5" x14ac:dyDescent="0.2">
      <c r="B4" s="114" t="s">
        <v>88</v>
      </c>
      <c r="C4" s="85" t="s">
        <v>101</v>
      </c>
      <c r="E4" t="s">
        <v>203</v>
      </c>
    </row>
    <row r="5" spans="1:5" x14ac:dyDescent="0.2">
      <c r="B5" s="9" t="s">
        <v>1</v>
      </c>
      <c r="C5" s="100">
        <v>35000</v>
      </c>
    </row>
    <row r="6" spans="1:5" x14ac:dyDescent="0.2">
      <c r="B6" s="9" t="s">
        <v>166</v>
      </c>
      <c r="C6" s="101">
        <v>-26000</v>
      </c>
    </row>
    <row r="7" spans="1:5" x14ac:dyDescent="0.2">
      <c r="B7" s="9" t="s">
        <v>28</v>
      </c>
      <c r="C7" s="52">
        <f>C5+C6</f>
        <v>9000</v>
      </c>
    </row>
    <row r="8" spans="1:5" x14ac:dyDescent="0.2">
      <c r="B8" s="9" t="s">
        <v>42</v>
      </c>
      <c r="C8" s="101">
        <v>-5000</v>
      </c>
    </row>
    <row r="9" spans="1:5" x14ac:dyDescent="0.2">
      <c r="B9" s="9" t="s">
        <v>22</v>
      </c>
      <c r="C9" s="52">
        <f>C7+C8</f>
        <v>4000</v>
      </c>
    </row>
    <row r="10" spans="1:5" x14ac:dyDescent="0.2">
      <c r="B10" s="9" t="s">
        <v>43</v>
      </c>
      <c r="C10" s="101">
        <v>-700</v>
      </c>
    </row>
    <row r="11" spans="1:5" x14ac:dyDescent="0.2">
      <c r="B11" s="9" t="s">
        <v>44</v>
      </c>
      <c r="C11" s="101">
        <v>-600</v>
      </c>
    </row>
    <row r="12" spans="1:5" x14ac:dyDescent="0.2">
      <c r="B12" s="9" t="s">
        <v>45</v>
      </c>
      <c r="C12" s="52">
        <f>C9+C10+C11</f>
        <v>2700</v>
      </c>
    </row>
    <row r="13" spans="1:5" x14ac:dyDescent="0.2">
      <c r="B13" s="9" t="s">
        <v>46</v>
      </c>
      <c r="C13" s="101">
        <v>-300</v>
      </c>
    </row>
    <row r="14" spans="1:5" x14ac:dyDescent="0.2">
      <c r="B14" s="54" t="s">
        <v>47</v>
      </c>
      <c r="C14" s="55">
        <f>C12+C13</f>
        <v>2400</v>
      </c>
    </row>
    <row r="16" spans="1:5" x14ac:dyDescent="0.2">
      <c r="B16" s="9" t="s">
        <v>153</v>
      </c>
    </row>
    <row r="17" spans="2:3" x14ac:dyDescent="0.2">
      <c r="B17" s="39" t="s">
        <v>102</v>
      </c>
    </row>
    <row r="18" spans="2:3" x14ac:dyDescent="0.2">
      <c r="B18" s="116" t="s">
        <v>88</v>
      </c>
      <c r="C18" s="137" t="s">
        <v>101</v>
      </c>
    </row>
    <row r="19" spans="2:3" x14ac:dyDescent="0.2">
      <c r="B19" s="115" t="s">
        <v>48</v>
      </c>
    </row>
    <row r="20" spans="2:3" x14ac:dyDescent="0.2">
      <c r="B20" s="9" t="s">
        <v>49</v>
      </c>
      <c r="C20" s="101">
        <v>1000</v>
      </c>
    </row>
    <row r="21" spans="2:3" x14ac:dyDescent="0.2">
      <c r="B21" s="9" t="s">
        <v>50</v>
      </c>
      <c r="C21" s="101">
        <v>7000</v>
      </c>
    </row>
    <row r="22" spans="2:3" x14ac:dyDescent="0.2">
      <c r="B22" s="9" t="s">
        <v>51</v>
      </c>
      <c r="C22" s="101">
        <v>3000</v>
      </c>
    </row>
    <row r="23" spans="2:3" x14ac:dyDescent="0.2">
      <c r="B23" s="9" t="s">
        <v>52</v>
      </c>
      <c r="C23" s="101">
        <v>800</v>
      </c>
    </row>
    <row r="24" spans="2:3" x14ac:dyDescent="0.2">
      <c r="B24" s="9" t="s">
        <v>53</v>
      </c>
      <c r="C24" s="101">
        <v>15000</v>
      </c>
    </row>
    <row r="25" spans="2:3" x14ac:dyDescent="0.2">
      <c r="B25" s="9" t="s">
        <v>117</v>
      </c>
      <c r="C25" s="101">
        <v>2000</v>
      </c>
    </row>
    <row r="26" spans="2:3" x14ac:dyDescent="0.2">
      <c r="B26" s="116" t="s">
        <v>54</v>
      </c>
      <c r="C26" s="59">
        <f>SUM(C20:C25)</f>
        <v>28800</v>
      </c>
    </row>
    <row r="27" spans="2:3" x14ac:dyDescent="0.2">
      <c r="B27" s="9"/>
      <c r="C27" s="52"/>
    </row>
    <row r="28" spans="2:3" x14ac:dyDescent="0.2">
      <c r="B28" s="9" t="s">
        <v>66</v>
      </c>
      <c r="C28" s="52"/>
    </row>
    <row r="29" spans="2:3" x14ac:dyDescent="0.2">
      <c r="B29" s="9" t="s">
        <v>116</v>
      </c>
      <c r="C29" s="101">
        <v>8000</v>
      </c>
    </row>
    <row r="30" spans="2:3" x14ac:dyDescent="0.2">
      <c r="B30" s="10" t="s">
        <v>67</v>
      </c>
      <c r="C30" s="101"/>
    </row>
    <row r="31" spans="2:3" x14ac:dyDescent="0.2">
      <c r="B31" s="10" t="s">
        <v>0</v>
      </c>
      <c r="C31" s="101">
        <v>12000</v>
      </c>
    </row>
    <row r="32" spans="2:3" x14ac:dyDescent="0.2">
      <c r="B32" s="9" t="s">
        <v>78</v>
      </c>
      <c r="C32" s="101">
        <v>1000</v>
      </c>
    </row>
    <row r="33" spans="1:12" x14ac:dyDescent="0.2">
      <c r="B33" s="10"/>
      <c r="C33" s="52"/>
    </row>
    <row r="34" spans="1:12" x14ac:dyDescent="0.2">
      <c r="B34" s="10" t="s">
        <v>72</v>
      </c>
      <c r="C34" s="101">
        <v>7000</v>
      </c>
    </row>
    <row r="35" spans="1:12" x14ac:dyDescent="0.2">
      <c r="B35" s="10" t="s">
        <v>73</v>
      </c>
      <c r="C35" s="101">
        <v>800</v>
      </c>
    </row>
    <row r="36" spans="1:12" x14ac:dyDescent="0.2">
      <c r="B36" s="116" t="s">
        <v>68</v>
      </c>
      <c r="C36" s="60">
        <f>SUM(C29:C35)</f>
        <v>28800</v>
      </c>
    </row>
    <row r="37" spans="1:12" x14ac:dyDescent="0.2">
      <c r="B37" s="9" t="s">
        <v>81</v>
      </c>
      <c r="C37" s="4">
        <f>C36-C26</f>
        <v>0</v>
      </c>
      <c r="D37" s="126" t="s">
        <v>141</v>
      </c>
    </row>
    <row r="39" spans="1:12" s="36" customFormat="1" x14ac:dyDescent="0.2">
      <c r="A39" s="106" t="s">
        <v>127</v>
      </c>
    </row>
    <row r="41" spans="1:12" x14ac:dyDescent="0.2">
      <c r="B41" s="117" t="s">
        <v>2</v>
      </c>
      <c r="J41" s="8"/>
      <c r="K41" s="8"/>
      <c r="L41" s="8"/>
    </row>
    <row r="42" spans="1:12" ht="32" customHeight="1" x14ac:dyDescent="0.2">
      <c r="B42" s="23" t="s">
        <v>88</v>
      </c>
      <c r="C42" s="23" t="s">
        <v>0</v>
      </c>
      <c r="D42" s="24" t="s">
        <v>118</v>
      </c>
      <c r="E42" s="95"/>
      <c r="F42" s="95"/>
      <c r="G42" s="95"/>
      <c r="H42" s="8"/>
      <c r="I42" s="8"/>
      <c r="J42" s="20"/>
      <c r="K42" s="8"/>
      <c r="L42" s="8"/>
    </row>
    <row r="43" spans="1:12" x14ac:dyDescent="0.2">
      <c r="B43" s="25" t="s">
        <v>29</v>
      </c>
      <c r="C43" s="29" t="s">
        <v>69</v>
      </c>
      <c r="D43" s="29" t="s">
        <v>69</v>
      </c>
      <c r="E43" s="8"/>
      <c r="F43" s="8"/>
      <c r="G43" s="8"/>
      <c r="H43" s="8"/>
      <c r="I43" s="8"/>
      <c r="J43" s="8"/>
      <c r="K43" s="8"/>
      <c r="L43" s="8"/>
    </row>
    <row r="44" spans="1:12" x14ac:dyDescent="0.2">
      <c r="A44" s="91"/>
      <c r="B44" s="25" t="s">
        <v>3</v>
      </c>
      <c r="C44" s="26">
        <f>C31</f>
        <v>12000</v>
      </c>
      <c r="D44" s="27">
        <f>C32</f>
        <v>1000</v>
      </c>
      <c r="E44" s="94"/>
      <c r="F44" s="94"/>
      <c r="G44" s="94"/>
      <c r="H44" s="8"/>
      <c r="I44" s="94"/>
      <c r="J44" s="17"/>
      <c r="K44" s="8"/>
      <c r="L44" s="8"/>
    </row>
    <row r="45" spans="1:12" x14ac:dyDescent="0.2">
      <c r="A45" t="s">
        <v>154</v>
      </c>
      <c r="B45" s="25" t="s">
        <v>83</v>
      </c>
      <c r="C45" s="102">
        <v>50000</v>
      </c>
      <c r="D45" s="103">
        <v>70000</v>
      </c>
      <c r="E45" s="94"/>
      <c r="F45" s="94"/>
      <c r="G45" s="94"/>
      <c r="H45" s="8"/>
      <c r="I45" s="94"/>
      <c r="J45" s="17"/>
      <c r="K45" s="8"/>
      <c r="L45" s="8"/>
    </row>
    <row r="46" spans="1:12" x14ac:dyDescent="0.2">
      <c r="A46" t="s">
        <v>158</v>
      </c>
      <c r="B46" s="25" t="s">
        <v>36</v>
      </c>
      <c r="C46" s="104">
        <v>0.04</v>
      </c>
      <c r="D46" s="104">
        <v>0.04</v>
      </c>
      <c r="E46" s="96"/>
      <c r="F46" s="21"/>
      <c r="G46" s="21"/>
      <c r="H46" s="8"/>
      <c r="I46" s="21"/>
      <c r="J46" s="21"/>
      <c r="K46" s="8"/>
      <c r="L46" s="8"/>
    </row>
    <row r="47" spans="1:12" x14ac:dyDescent="0.2">
      <c r="A47" t="s">
        <v>158</v>
      </c>
      <c r="B47" s="25" t="s">
        <v>37</v>
      </c>
      <c r="C47" s="104">
        <v>0.02</v>
      </c>
      <c r="D47" s="104">
        <v>0.03</v>
      </c>
      <c r="E47" s="96"/>
      <c r="F47" s="21"/>
      <c r="G47" s="21"/>
      <c r="H47" s="8"/>
      <c r="I47" s="21"/>
      <c r="J47" s="21"/>
      <c r="K47" s="8"/>
      <c r="L47" s="8"/>
    </row>
    <row r="48" spans="1:12" x14ac:dyDescent="0.2">
      <c r="A48" t="s">
        <v>158</v>
      </c>
      <c r="B48" s="25" t="s">
        <v>38</v>
      </c>
      <c r="C48" s="104">
        <v>0.01</v>
      </c>
      <c r="D48" s="104">
        <v>5.0000000000000001E-3</v>
      </c>
      <c r="E48" s="96"/>
      <c r="F48" s="21"/>
      <c r="G48" s="21"/>
      <c r="H48" s="8"/>
      <c r="I48" s="21"/>
      <c r="J48" s="21"/>
      <c r="K48" s="8"/>
      <c r="L48" s="8"/>
    </row>
    <row r="49" spans="1:12" x14ac:dyDescent="0.2">
      <c r="B49" s="25" t="s">
        <v>96</v>
      </c>
      <c r="C49" s="28">
        <f>SUM(C46:C48)</f>
        <v>6.9999999999999993E-2</v>
      </c>
      <c r="D49" s="28">
        <f>SUM(D46:D48)</f>
        <v>7.5000000000000011E-2</v>
      </c>
      <c r="E49" s="138" t="s">
        <v>187</v>
      </c>
      <c r="F49" s="22"/>
      <c r="G49" s="22"/>
      <c r="H49" s="8"/>
      <c r="I49" s="22"/>
      <c r="J49" s="22"/>
      <c r="K49" s="8"/>
      <c r="L49" s="8"/>
    </row>
    <row r="50" spans="1:12" x14ac:dyDescent="0.2">
      <c r="B50" s="25" t="s">
        <v>95</v>
      </c>
      <c r="C50" s="35">
        <f>C49/12</f>
        <v>5.8333333333333327E-3</v>
      </c>
      <c r="D50" s="35">
        <f t="shared" ref="D50" si="0">D49/12</f>
        <v>6.2500000000000012E-3</v>
      </c>
      <c r="E50" s="19"/>
      <c r="F50" s="19"/>
      <c r="G50" s="19"/>
      <c r="H50" s="8"/>
      <c r="I50" s="19"/>
      <c r="J50" s="22"/>
      <c r="K50" s="8"/>
      <c r="L50" s="8"/>
    </row>
    <row r="51" spans="1:12" x14ac:dyDescent="0.2">
      <c r="A51" t="s">
        <v>159</v>
      </c>
      <c r="B51" s="25" t="s">
        <v>39</v>
      </c>
      <c r="C51" s="105">
        <v>10</v>
      </c>
      <c r="D51" s="105">
        <v>8</v>
      </c>
      <c r="E51" s="8"/>
      <c r="F51" s="97"/>
      <c r="G51" s="97"/>
      <c r="H51" s="8"/>
      <c r="I51" s="97"/>
      <c r="J51" s="34"/>
      <c r="K51" s="8"/>
      <c r="L51" s="8"/>
    </row>
    <row r="52" spans="1:12" x14ac:dyDescent="0.2">
      <c r="B52" s="25" t="s">
        <v>91</v>
      </c>
      <c r="C52" s="29">
        <f>C51*12</f>
        <v>120</v>
      </c>
      <c r="D52" s="29">
        <f t="shared" ref="D52" si="1">D51*12</f>
        <v>96</v>
      </c>
      <c r="E52" s="8"/>
      <c r="F52" s="8"/>
      <c r="G52" s="8"/>
      <c r="H52" s="8"/>
      <c r="I52" s="8"/>
      <c r="J52" s="34"/>
      <c r="K52" s="8"/>
      <c r="L52" s="8"/>
    </row>
    <row r="53" spans="1:12" x14ac:dyDescent="0.2">
      <c r="A53" t="s">
        <v>160</v>
      </c>
      <c r="B53" s="25" t="s">
        <v>40</v>
      </c>
      <c r="C53" s="105">
        <v>3</v>
      </c>
      <c r="D53" s="105">
        <v>1</v>
      </c>
      <c r="E53" s="8"/>
      <c r="F53" s="97"/>
      <c r="G53" s="97"/>
      <c r="H53" s="8"/>
      <c r="I53" s="97"/>
      <c r="J53" s="34"/>
      <c r="K53" s="8"/>
      <c r="L53" s="8"/>
    </row>
    <row r="54" spans="1:12" x14ac:dyDescent="0.2">
      <c r="B54" s="25" t="s">
        <v>92</v>
      </c>
      <c r="C54" s="29">
        <f>C53*12</f>
        <v>36</v>
      </c>
      <c r="D54" s="29">
        <f t="shared" ref="D54" si="2">D53*12</f>
        <v>12</v>
      </c>
      <c r="E54" s="8"/>
      <c r="F54" s="8"/>
      <c r="G54" s="8"/>
      <c r="H54" s="8"/>
      <c r="I54" s="8"/>
      <c r="J54" s="34"/>
      <c r="K54" s="8"/>
      <c r="L54" s="8"/>
    </row>
    <row r="55" spans="1:12" x14ac:dyDescent="0.2">
      <c r="B55" t="s">
        <v>93</v>
      </c>
      <c r="C55">
        <f>IF(C51=C53,C53,C51-C53)</f>
        <v>7</v>
      </c>
      <c r="D55">
        <f t="shared" ref="D55" si="3">D51-D53</f>
        <v>7</v>
      </c>
      <c r="E55" s="8"/>
      <c r="F55" s="8"/>
      <c r="G55" s="8"/>
      <c r="H55" s="8"/>
      <c r="I55" s="8"/>
      <c r="J55" s="8"/>
      <c r="K55" s="8"/>
      <c r="L55" s="8"/>
    </row>
    <row r="56" spans="1:12" x14ac:dyDescent="0.2">
      <c r="B56" s="25" t="s">
        <v>94</v>
      </c>
      <c r="C56" s="25">
        <f>C55*12</f>
        <v>84</v>
      </c>
      <c r="D56" s="25">
        <f t="shared" ref="D56" si="4">D55*12</f>
        <v>84</v>
      </c>
      <c r="E56" s="8"/>
      <c r="F56" s="8"/>
      <c r="G56" s="8"/>
      <c r="H56" s="8"/>
      <c r="I56" s="8"/>
      <c r="J56" s="8"/>
      <c r="K56" s="8"/>
      <c r="L56" s="8"/>
    </row>
    <row r="57" spans="1:12" x14ac:dyDescent="0.2">
      <c r="B57" s="25" t="s">
        <v>34</v>
      </c>
      <c r="C57" s="40">
        <f>IF(C53=0,(C44+C45),HLOOKUP(C53+1,'Debt Calculations'!24:26,3,0))</f>
        <v>76083.868647581941</v>
      </c>
      <c r="D57" s="40">
        <f>IF(D53=0,(D44+D45),HLOOKUP(D53+1,'Debt Calculations'!35:37,3,0))</f>
        <v>76043.378606232058</v>
      </c>
      <c r="E57" s="75"/>
      <c r="F57" s="75"/>
      <c r="G57" s="75"/>
      <c r="H57" s="8"/>
      <c r="I57" s="75"/>
      <c r="J57" s="17"/>
      <c r="K57" s="8"/>
      <c r="L57" s="8"/>
    </row>
    <row r="58" spans="1:12" x14ac:dyDescent="0.2">
      <c r="B58" s="25" t="s">
        <v>32</v>
      </c>
      <c r="C58" s="40">
        <f>PMT(C49/12,C56,C57)</f>
        <v>-1148.3094813048872</v>
      </c>
      <c r="D58" s="40">
        <f>PMT(D49/12,D56,D57)</f>
        <v>-1166.3743178660152</v>
      </c>
      <c r="E58" s="75"/>
      <c r="F58" s="75"/>
      <c r="G58" s="75"/>
      <c r="H58" s="8"/>
      <c r="I58" s="75"/>
      <c r="J58" s="17"/>
      <c r="K58" s="8"/>
      <c r="L58" s="8"/>
    </row>
    <row r="59" spans="1:12" x14ac:dyDescent="0.2">
      <c r="C59" s="3"/>
      <c r="E59" s="8"/>
      <c r="F59" s="8"/>
      <c r="G59" s="8"/>
      <c r="H59" s="8"/>
      <c r="I59" s="8"/>
    </row>
    <row r="61" spans="1:12" x14ac:dyDescent="0.2">
      <c r="C61" s="6"/>
      <c r="D61" s="3"/>
    </row>
    <row r="63" spans="1:12" x14ac:dyDescent="0.2">
      <c r="B63" s="7" t="s">
        <v>30</v>
      </c>
      <c r="C63" s="108">
        <v>10</v>
      </c>
      <c r="D63" s="136" t="s">
        <v>164</v>
      </c>
    </row>
    <row r="64" spans="1:12" x14ac:dyDescent="0.2">
      <c r="B64" s="7" t="s">
        <v>111</v>
      </c>
      <c r="C64" s="8">
        <f>C63*12</f>
        <v>120</v>
      </c>
    </row>
    <row r="65" spans="1:15" x14ac:dyDescent="0.2">
      <c r="B65" s="23" t="s">
        <v>4</v>
      </c>
      <c r="C65" s="30">
        <v>1</v>
      </c>
      <c r="D65" s="30">
        <f>C65+1</f>
        <v>2</v>
      </c>
      <c r="E65" s="30">
        <f t="shared" ref="E65:L65" si="5">D65+1</f>
        <v>3</v>
      </c>
      <c r="F65" s="30">
        <f t="shared" si="5"/>
        <v>4</v>
      </c>
      <c r="G65" s="30">
        <f t="shared" si="5"/>
        <v>5</v>
      </c>
      <c r="H65" s="30">
        <f t="shared" si="5"/>
        <v>6</v>
      </c>
      <c r="I65" s="30">
        <f t="shared" si="5"/>
        <v>7</v>
      </c>
      <c r="J65" s="30">
        <f t="shared" si="5"/>
        <v>8</v>
      </c>
      <c r="K65" s="30">
        <f t="shared" si="5"/>
        <v>9</v>
      </c>
      <c r="L65" s="30">
        <f t="shared" si="5"/>
        <v>10</v>
      </c>
    </row>
    <row r="66" spans="1:15" x14ac:dyDescent="0.2">
      <c r="B66" s="25" t="s">
        <v>19</v>
      </c>
      <c r="C66" s="31">
        <f>C5*(1+C67)</f>
        <v>45500</v>
      </c>
      <c r="D66" s="31">
        <f t="shared" ref="D66:J66" si="6">IF(D65&gt;$C$63,0,C66*(1+D67))</f>
        <v>81900</v>
      </c>
      <c r="E66" s="31">
        <f t="shared" si="6"/>
        <v>98280</v>
      </c>
      <c r="F66" s="31">
        <f t="shared" si="6"/>
        <v>117936</v>
      </c>
      <c r="G66" s="31">
        <f t="shared" si="6"/>
        <v>141523.19999999998</v>
      </c>
      <c r="H66" s="31">
        <f t="shared" si="6"/>
        <v>169827.83999999997</v>
      </c>
      <c r="I66" s="31">
        <f t="shared" si="6"/>
        <v>203793.40799999997</v>
      </c>
      <c r="J66" s="31">
        <f t="shared" si="6"/>
        <v>213983.07839999997</v>
      </c>
      <c r="K66" s="31">
        <f>IF(K65&gt;C63,0,J66*(1+K67))</f>
        <v>224682.23231999998</v>
      </c>
      <c r="L66" s="31">
        <f>IF(L65&gt;C63,0,K66*(1+L67))</f>
        <v>235916.34393599999</v>
      </c>
    </row>
    <row r="67" spans="1:15" x14ac:dyDescent="0.2">
      <c r="A67" t="s">
        <v>171</v>
      </c>
      <c r="B67" s="25" t="s">
        <v>18</v>
      </c>
      <c r="C67" s="107">
        <v>0.3</v>
      </c>
      <c r="D67" s="107">
        <v>0.8</v>
      </c>
      <c r="E67" s="107">
        <v>0.2</v>
      </c>
      <c r="F67" s="107">
        <v>0.2</v>
      </c>
      <c r="G67" s="107">
        <v>0.2</v>
      </c>
      <c r="H67" s="107">
        <v>0.2</v>
      </c>
      <c r="I67" s="107">
        <v>0.2</v>
      </c>
      <c r="J67" s="107">
        <v>0.05</v>
      </c>
      <c r="K67" s="107">
        <v>0.05</v>
      </c>
      <c r="L67" s="107">
        <v>0.05</v>
      </c>
    </row>
    <row r="68" spans="1:15" x14ac:dyDescent="0.2">
      <c r="B68" s="25"/>
      <c r="C68" s="25"/>
      <c r="D68" s="25"/>
      <c r="E68" s="25"/>
      <c r="F68" s="25"/>
      <c r="G68" s="25"/>
      <c r="H68" s="25"/>
      <c r="I68" s="25"/>
      <c r="J68" s="25"/>
      <c r="K68" s="25"/>
      <c r="L68" s="25"/>
    </row>
    <row r="69" spans="1:15" x14ac:dyDescent="0.2">
      <c r="B69" s="25" t="s">
        <v>167</v>
      </c>
      <c r="C69" s="31">
        <f>-C6*(1+C70)</f>
        <v>25220</v>
      </c>
      <c r="D69" s="31">
        <f t="shared" ref="D69:L69" si="7">IF(D65&gt;$C$63,0,C69*(1+D70))</f>
        <v>24463.399999999998</v>
      </c>
      <c r="E69" s="31">
        <f t="shared" si="7"/>
        <v>23729.497999999996</v>
      </c>
      <c r="F69" s="31">
        <f t="shared" si="7"/>
        <v>23254.908039999995</v>
      </c>
      <c r="G69" s="31">
        <f t="shared" si="7"/>
        <v>23254.908039999995</v>
      </c>
      <c r="H69" s="31">
        <f t="shared" si="7"/>
        <v>23254.908039999995</v>
      </c>
      <c r="I69" s="31">
        <f t="shared" si="7"/>
        <v>23254.908039999995</v>
      </c>
      <c r="J69" s="31">
        <f t="shared" si="7"/>
        <v>23254.908039999995</v>
      </c>
      <c r="K69" s="31">
        <f t="shared" si="7"/>
        <v>23254.908039999995</v>
      </c>
      <c r="L69" s="31">
        <f t="shared" si="7"/>
        <v>23254.908039999995</v>
      </c>
    </row>
    <row r="70" spans="1:15" x14ac:dyDescent="0.2">
      <c r="A70" t="s">
        <v>172</v>
      </c>
      <c r="B70" s="25" t="s">
        <v>89</v>
      </c>
      <c r="C70" s="107">
        <v>-0.03</v>
      </c>
      <c r="D70" s="107">
        <v>-0.03</v>
      </c>
      <c r="E70" s="107">
        <v>-0.03</v>
      </c>
      <c r="F70" s="107">
        <v>-0.02</v>
      </c>
      <c r="G70" s="107">
        <v>0</v>
      </c>
      <c r="H70" s="107">
        <v>0</v>
      </c>
      <c r="I70" s="107">
        <v>0</v>
      </c>
      <c r="J70" s="107">
        <v>0</v>
      </c>
      <c r="K70" s="107">
        <v>0</v>
      </c>
      <c r="L70" s="107">
        <v>0</v>
      </c>
    </row>
    <row r="71" spans="1:15" x14ac:dyDescent="0.2">
      <c r="B71" s="25"/>
      <c r="C71" s="25"/>
      <c r="D71" s="25"/>
      <c r="E71" s="25"/>
      <c r="F71" s="25"/>
      <c r="G71" s="25"/>
      <c r="H71" s="25"/>
      <c r="I71" s="25"/>
      <c r="J71" s="25"/>
      <c r="K71" s="25"/>
      <c r="L71" s="25"/>
    </row>
    <row r="72" spans="1:15" x14ac:dyDescent="0.2">
      <c r="B72" s="25" t="s">
        <v>120</v>
      </c>
      <c r="C72" s="31">
        <f>-C8*(1+C73)</f>
        <v>4800</v>
      </c>
      <c r="D72" s="31">
        <f t="shared" ref="D72:L72" si="8">IF(D65&gt;$C$63,0,C72*(1+D73))</f>
        <v>4608</v>
      </c>
      <c r="E72" s="31">
        <f t="shared" si="8"/>
        <v>4423.68</v>
      </c>
      <c r="F72" s="31">
        <f t="shared" si="8"/>
        <v>4423.68</v>
      </c>
      <c r="G72" s="31">
        <f t="shared" si="8"/>
        <v>4423.68</v>
      </c>
      <c r="H72" s="31">
        <f t="shared" si="8"/>
        <v>4423.68</v>
      </c>
      <c r="I72" s="31">
        <f t="shared" si="8"/>
        <v>4423.68</v>
      </c>
      <c r="J72" s="31">
        <f t="shared" si="8"/>
        <v>4423.68</v>
      </c>
      <c r="K72" s="31">
        <f t="shared" si="8"/>
        <v>4423.68</v>
      </c>
      <c r="L72" s="31">
        <f t="shared" si="8"/>
        <v>4423.68</v>
      </c>
    </row>
    <row r="73" spans="1:15" x14ac:dyDescent="0.2">
      <c r="A73" t="s">
        <v>173</v>
      </c>
      <c r="B73" s="25" t="s">
        <v>89</v>
      </c>
      <c r="C73" s="107">
        <v>-0.04</v>
      </c>
      <c r="D73" s="107">
        <v>-0.04</v>
      </c>
      <c r="E73" s="107">
        <v>-0.04</v>
      </c>
      <c r="F73" s="107">
        <v>0</v>
      </c>
      <c r="G73" s="107">
        <v>0</v>
      </c>
      <c r="H73" s="107">
        <v>0</v>
      </c>
      <c r="I73" s="107">
        <v>0</v>
      </c>
      <c r="J73" s="107">
        <v>0</v>
      </c>
      <c r="K73" s="107">
        <v>0</v>
      </c>
      <c r="L73" s="107">
        <v>0</v>
      </c>
    </row>
    <row r="74" spans="1:15" x14ac:dyDescent="0.2">
      <c r="B74" s="25"/>
      <c r="C74" s="25"/>
      <c r="D74" s="25"/>
      <c r="E74" s="25"/>
      <c r="F74" s="25"/>
      <c r="G74" s="25"/>
      <c r="H74" s="25"/>
      <c r="I74" s="25"/>
      <c r="J74" s="25"/>
      <c r="K74" s="25"/>
      <c r="L74" s="25"/>
    </row>
    <row r="75" spans="1:15" x14ac:dyDescent="0.2">
      <c r="A75" t="s">
        <v>174</v>
      </c>
      <c r="B75" s="25" t="s">
        <v>125</v>
      </c>
      <c r="C75" s="32">
        <v>20000</v>
      </c>
      <c r="D75" s="33">
        <f>C75*(1+D76)</f>
        <v>20200</v>
      </c>
      <c r="E75" s="33">
        <f t="shared" ref="E75:I75" si="9">D75*(1+E76)</f>
        <v>20402</v>
      </c>
      <c r="F75" s="33">
        <f t="shared" si="9"/>
        <v>20606.02</v>
      </c>
      <c r="G75" s="33">
        <f t="shared" si="9"/>
        <v>20812.0802</v>
      </c>
      <c r="H75" s="33">
        <f t="shared" si="9"/>
        <v>21020.201002000002</v>
      </c>
      <c r="I75" s="33">
        <f t="shared" si="9"/>
        <v>21230.40301202</v>
      </c>
      <c r="J75" s="33">
        <f>IF(J65&gt;$C$63,0,I75*(1+J76))</f>
        <v>21442.707042140202</v>
      </c>
      <c r="K75" s="33">
        <f>IF(K65&gt;$C$63,0,J75*(1+K76))</f>
        <v>21657.134112561605</v>
      </c>
      <c r="L75" s="33">
        <f>IF(L65&gt;$C$63,0,K75*(1+L76))</f>
        <v>21873.70545368722</v>
      </c>
    </row>
    <row r="76" spans="1:15" x14ac:dyDescent="0.2">
      <c r="A76" t="s">
        <v>174</v>
      </c>
      <c r="B76" s="25" t="s">
        <v>90</v>
      </c>
      <c r="C76" s="33"/>
      <c r="D76" s="104">
        <v>0.01</v>
      </c>
      <c r="E76" s="104">
        <v>0.01</v>
      </c>
      <c r="F76" s="104">
        <v>0.01</v>
      </c>
      <c r="G76" s="104">
        <v>0.01</v>
      </c>
      <c r="H76" s="104">
        <v>0.01</v>
      </c>
      <c r="I76" s="104">
        <v>0.01</v>
      </c>
      <c r="J76" s="104">
        <v>0.01</v>
      </c>
      <c r="K76" s="104">
        <v>0.01</v>
      </c>
      <c r="L76" s="104">
        <v>0.01</v>
      </c>
    </row>
    <row r="77" spans="1:15" x14ac:dyDescent="0.2">
      <c r="A77" t="s">
        <v>175</v>
      </c>
      <c r="B77" s="25" t="s">
        <v>112</v>
      </c>
      <c r="C77" s="105">
        <v>10</v>
      </c>
      <c r="D77" s="25"/>
      <c r="E77" s="25"/>
      <c r="F77" s="25"/>
      <c r="G77" s="25"/>
      <c r="H77" s="25"/>
      <c r="I77" s="25"/>
      <c r="J77" s="25"/>
      <c r="K77" s="25"/>
      <c r="L77" s="25"/>
    </row>
    <row r="78" spans="1:15" x14ac:dyDescent="0.2">
      <c r="A78" t="s">
        <v>176</v>
      </c>
      <c r="B78" s="25" t="s">
        <v>77</v>
      </c>
      <c r="C78" s="109">
        <v>0.3</v>
      </c>
      <c r="D78" s="25"/>
      <c r="E78" s="25"/>
      <c r="F78" s="25"/>
      <c r="G78" s="25"/>
      <c r="H78" s="25"/>
      <c r="I78" s="25"/>
      <c r="J78" s="25"/>
      <c r="K78" s="25"/>
      <c r="L78" s="25"/>
    </row>
    <row r="79" spans="1:15" x14ac:dyDescent="0.2">
      <c r="C79" s="8"/>
    </row>
    <row r="80" spans="1:15" x14ac:dyDescent="0.2">
      <c r="B80" s="25"/>
      <c r="C80" s="30" t="s">
        <v>6</v>
      </c>
      <c r="D80" s="30" t="s">
        <v>7</v>
      </c>
      <c r="E80" s="30" t="s">
        <v>8</v>
      </c>
      <c r="F80" s="30" t="s">
        <v>9</v>
      </c>
      <c r="G80" s="30" t="s">
        <v>10</v>
      </c>
      <c r="H80" s="30" t="s">
        <v>11</v>
      </c>
      <c r="I80" s="30" t="s">
        <v>12</v>
      </c>
      <c r="J80" s="30" t="s">
        <v>13</v>
      </c>
      <c r="K80" s="30" t="s">
        <v>14</v>
      </c>
      <c r="L80" s="30" t="s">
        <v>15</v>
      </c>
      <c r="M80" s="30" t="s">
        <v>16</v>
      </c>
      <c r="N80" s="30" t="s">
        <v>17</v>
      </c>
      <c r="O80" s="5" t="s">
        <v>81</v>
      </c>
    </row>
    <row r="81" spans="1:16" x14ac:dyDescent="0.2">
      <c r="A81" t="s">
        <v>182</v>
      </c>
      <c r="B81" s="113" t="s">
        <v>100</v>
      </c>
      <c r="C81" s="107">
        <v>0.1</v>
      </c>
      <c r="D81" s="107">
        <v>0.1</v>
      </c>
      <c r="E81" s="107">
        <v>0.1</v>
      </c>
      <c r="F81" s="107">
        <v>0.1</v>
      </c>
      <c r="G81" s="107">
        <v>0.1</v>
      </c>
      <c r="H81" s="107">
        <v>0.1</v>
      </c>
      <c r="I81" s="107">
        <v>0.1</v>
      </c>
      <c r="J81" s="107">
        <v>0.1</v>
      </c>
      <c r="K81" s="107">
        <v>0.05</v>
      </c>
      <c r="L81" s="107">
        <v>0.05</v>
      </c>
      <c r="M81" s="107">
        <v>0.05</v>
      </c>
      <c r="N81" s="107">
        <v>0.05</v>
      </c>
      <c r="O81" s="15">
        <f>1-SUM(C81:N81)</f>
        <v>0</v>
      </c>
      <c r="P81" t="s">
        <v>126</v>
      </c>
    </row>
    <row r="83" spans="1:16" x14ac:dyDescent="0.2">
      <c r="B83" s="7" t="s">
        <v>139</v>
      </c>
    </row>
    <row r="84" spans="1:16" x14ac:dyDescent="0.2">
      <c r="A84" s="5" t="s">
        <v>130</v>
      </c>
      <c r="B84" t="s">
        <v>129</v>
      </c>
      <c r="C84" s="111">
        <v>0.3</v>
      </c>
      <c r="D84" t="s">
        <v>135</v>
      </c>
    </row>
    <row r="85" spans="1:16" x14ac:dyDescent="0.2">
      <c r="A85" s="5" t="s">
        <v>131</v>
      </c>
      <c r="B85" t="s">
        <v>132</v>
      </c>
      <c r="C85" s="111">
        <v>0.1</v>
      </c>
      <c r="D85" t="s">
        <v>51</v>
      </c>
    </row>
    <row r="86" spans="1:16" x14ac:dyDescent="0.2">
      <c r="A86" s="5" t="s">
        <v>134</v>
      </c>
      <c r="B86" t="s">
        <v>129</v>
      </c>
      <c r="C86" s="111">
        <v>0.1</v>
      </c>
      <c r="D86" t="s">
        <v>52</v>
      </c>
    </row>
    <row r="87" spans="1:16" x14ac:dyDescent="0.2">
      <c r="A87" s="5" t="s">
        <v>136</v>
      </c>
      <c r="B87" t="s">
        <v>138</v>
      </c>
      <c r="C87" s="112">
        <v>0.3</v>
      </c>
      <c r="D87" t="s">
        <v>137</v>
      </c>
    </row>
  </sheetData>
  <phoneticPr fontId="2" type="noConversion"/>
  <pageMargins left="0.7" right="0.7" top="0.75" bottom="0.75" header="0.3" footer="0.3"/>
  <ignoredErrors>
    <ignoredError sqref="C49:D49" formulaRange="1"/>
    <ignoredError sqref="C55:D5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20E0-8E4C-8648-B8F6-C9A60F33F4A8}">
  <sheetPr>
    <tabColor theme="3" tint="0.499984740745262"/>
  </sheetPr>
  <dimension ref="A1:L187"/>
  <sheetViews>
    <sheetView showGridLines="0" workbookViewId="0">
      <selection activeCell="Q116" sqref="Q116"/>
    </sheetView>
  </sheetViews>
  <sheetFormatPr baseColWidth="10" defaultRowHeight="16" x14ac:dyDescent="0.2"/>
  <cols>
    <col min="2" max="2" width="25.83203125" bestFit="1" customWidth="1"/>
    <col min="3" max="5" width="11" bestFit="1" customWidth="1"/>
    <col min="6" max="12" width="11.5" bestFit="1" customWidth="1"/>
  </cols>
  <sheetData>
    <row r="1" spans="1:12" x14ac:dyDescent="0.2">
      <c r="A1" s="39" t="s">
        <v>142</v>
      </c>
    </row>
    <row r="4" spans="1:12" x14ac:dyDescent="0.2">
      <c r="B4" t="s">
        <v>4</v>
      </c>
      <c r="C4">
        <v>1</v>
      </c>
      <c r="D4">
        <f>IF(C4&lt;Inputs!$C$63,'Data Visual'!C4+1," ")</f>
        <v>2</v>
      </c>
      <c r="E4">
        <f>IF(D4&lt;Inputs!$C$63,'Data Visual'!D4+1," ")</f>
        <v>3</v>
      </c>
      <c r="F4">
        <f>IF(E4&lt;Inputs!$C$63,'Data Visual'!E4+1," ")</f>
        <v>4</v>
      </c>
      <c r="G4">
        <f>IF(F4&lt;Inputs!$C$63,'Data Visual'!F4+1," ")</f>
        <v>5</v>
      </c>
      <c r="H4">
        <f>IF(G4&lt;Inputs!$C$63,'Data Visual'!G4+1," ")</f>
        <v>6</v>
      </c>
      <c r="I4">
        <f>IF(H4&lt;Inputs!$C$63,'Data Visual'!H4+1," ")</f>
        <v>7</v>
      </c>
      <c r="J4">
        <f>IF(I4&lt;Inputs!$C$63,'Data Visual'!I4+1," ")</f>
        <v>8</v>
      </c>
      <c r="K4">
        <f>IF(J4&lt;Inputs!$C$63,'Data Visual'!J4+1," ")</f>
        <v>9</v>
      </c>
      <c r="L4">
        <f>IF(K4&lt;Inputs!$C$63,'Data Visual'!K4+1," ")</f>
        <v>10</v>
      </c>
    </row>
    <row r="5" spans="1:12" x14ac:dyDescent="0.2">
      <c r="B5" s="14" t="str">
        <f>'Annual - BS,PL,CFS'!B77</f>
        <v>Debt to EBITDA</v>
      </c>
      <c r="C5" s="15">
        <f>IF(C$4&lt;&gt;" ",'Annual - BS,PL,CFS'!D77," ")</f>
        <v>9.1869784333109585</v>
      </c>
      <c r="D5" s="15">
        <f>IF(D$4&lt;&gt;" ",'Annual - BS,PL,CFS'!E77," ")</f>
        <v>2.6200503989539894</v>
      </c>
      <c r="E5" s="15">
        <f>IF(E$4&lt;&gt;" ",'Annual - BS,PL,CFS'!F77," ")</f>
        <v>1.9149896516952409</v>
      </c>
      <c r="F5" s="15">
        <f>IF(F$4&lt;&gt;" ",'Annual - BS,PL,CFS'!G77," ")</f>
        <v>1.2807014281657869</v>
      </c>
      <c r="G5" s="15">
        <f>IF(G$4&lt;&gt;" ",'Annual - BS,PL,CFS'!H77," ")</f>
        <v>0.83876097950394835</v>
      </c>
      <c r="H5" s="15">
        <f>IF(H$4&lt;&gt;" ",'Annual - BS,PL,CFS'!I77," ")</f>
        <v>0.51968827209183588</v>
      </c>
      <c r="I5" s="15">
        <f>IF(I$4&lt;&gt;" ",'Annual - BS,PL,CFS'!J77," ")</f>
        <v>0.28750432171719759</v>
      </c>
      <c r="J5" s="15">
        <f>IF(J$4&lt;&gt;" ",'Annual - BS,PL,CFS'!K77," ")</f>
        <v>0.13766499260296888</v>
      </c>
      <c r="K5" s="15">
        <f>IF(K$4&lt;&gt;" ",'Annual - BS,PL,CFS'!L77," ")</f>
        <v>6.7365000693855356E-2</v>
      </c>
      <c r="L5" s="15">
        <f>IF(L$4&lt;&gt;" ",'Annual - BS,PL,CFS'!M77," ")</f>
        <v>0</v>
      </c>
    </row>
    <row r="6" spans="1:12" x14ac:dyDescent="0.2">
      <c r="B6" s="14" t="str">
        <f>'Annual - BS,PL,CFS'!B78</f>
        <v>Debt Service Coverage Ratio</v>
      </c>
      <c r="C6" s="15">
        <f>IF(C$4&lt;&gt;" ",'Annual - BS,PL,CFS'!D78," ")</f>
        <v>0</v>
      </c>
      <c r="D6" s="15">
        <f>IF(D$4&lt;&gt;" ",'Annual - BS,PL,CFS'!E78," ")</f>
        <v>3.7744172397313092</v>
      </c>
      <c r="E6" s="15">
        <f>IF(E$4&lt;&gt;" ",'Annual - BS,PL,CFS'!F78," ")</f>
        <v>5.0103142223032364</v>
      </c>
      <c r="F6" s="15">
        <f>IF(F$4&lt;&gt;" ",'Annual - BS,PL,CFS'!G78," ")</f>
        <v>3.2494507454369268</v>
      </c>
      <c r="G6" s="15">
        <f>IF(G$4&lt;&gt;" ",'Annual - BS,PL,CFS'!H78," ")</f>
        <v>4.0986380083814637</v>
      </c>
      <c r="H6" s="15">
        <f>IF(H$4&lt;&gt;" ",'Annual - BS,PL,CFS'!I78," ")</f>
        <v>5.1176627239149033</v>
      </c>
      <c r="I6" s="15">
        <f>IF(I$4&lt;&gt;" ",'Annual - BS,PL,CFS'!J78," ")</f>
        <v>6.3404923825550386</v>
      </c>
      <c r="J6" s="15">
        <f>IF(J$4&lt;&gt;" ",'Annual - BS,PL,CFS'!K78," ")</f>
        <v>6.7073412801470784</v>
      </c>
      <c r="K6" s="15">
        <f>IF(K$4&lt;&gt;" ",'Annual - BS,PL,CFS'!L78," ")</f>
        <v>14.296642694277125</v>
      </c>
      <c r="L6" s="15">
        <f>IF(L$4&lt;&gt;" ",'Annual - BS,PL,CFS'!M78," ")</f>
        <v>15.111907205492489</v>
      </c>
    </row>
    <row r="25" spans="2:12" x14ac:dyDescent="0.2">
      <c r="B25" t="s">
        <v>4</v>
      </c>
      <c r="C25">
        <v>1</v>
      </c>
      <c r="D25">
        <f>IF(C25&lt;Inputs!$C$63,'Data Visual'!C25+1," ")</f>
        <v>2</v>
      </c>
      <c r="E25">
        <f>IF(D25&lt;Inputs!$C$63,'Data Visual'!D25+1," ")</f>
        <v>3</v>
      </c>
      <c r="F25">
        <f>IF(E25&lt;Inputs!$C$63,'Data Visual'!E25+1," ")</f>
        <v>4</v>
      </c>
      <c r="G25">
        <f>IF(F25&lt;Inputs!$C$63,'Data Visual'!F25+1," ")</f>
        <v>5</v>
      </c>
      <c r="H25">
        <f>IF(G25&lt;Inputs!$C$63,'Data Visual'!G25+1," ")</f>
        <v>6</v>
      </c>
      <c r="I25">
        <f>IF(H25&lt;Inputs!$C$63,'Data Visual'!H25+1," ")</f>
        <v>7</v>
      </c>
      <c r="J25">
        <f>IF(I25&lt;Inputs!$C$63,'Data Visual'!I25+1," ")</f>
        <v>8</v>
      </c>
      <c r="K25">
        <f>IF(J25&lt;Inputs!$C$63,'Data Visual'!J25+1," ")</f>
        <v>9</v>
      </c>
      <c r="L25">
        <f>IF(K25&lt;Inputs!$C$63,'Data Visual'!K25+1," ")</f>
        <v>10</v>
      </c>
    </row>
    <row r="26" spans="2:12" x14ac:dyDescent="0.2">
      <c r="B26" t="str">
        <f>'Annual - BS,PL,CFS'!B79</f>
        <v>Loan to Value (Tangible Asset) Ratio</v>
      </c>
      <c r="C26" s="15">
        <f>IF(C25=" "," ",'Annual - BS,PL,CFS'!D79)</f>
        <v>4.3736800457352691</v>
      </c>
      <c r="D26" s="15">
        <f>IF(D25=" "," ",'Annual - BS,PL,CFS'!E79)</f>
        <v>2.8510717687264533</v>
      </c>
      <c r="E26" s="15">
        <f>IF(E25=" "," ",'Annual - BS,PL,CFS'!F79)</f>
        <v>2.1235471965743211</v>
      </c>
      <c r="F26" s="15">
        <f>IF(F25=" "," ",'Annual - BS,PL,CFS'!G79)</f>
        <v>1.5066684258924912</v>
      </c>
      <c r="G26" s="15">
        <f>IF(G25=" "," ",'Annual - BS,PL,CFS'!H79)</f>
        <v>1.0715880290191389</v>
      </c>
      <c r="H26" s="15">
        <f>IF(H25=" "," ",'Annual - BS,PL,CFS'!I79)</f>
        <v>0.73497505518580541</v>
      </c>
      <c r="I26" s="15">
        <f>IF(I25=" "," ",'Annual - BS,PL,CFS'!J79)</f>
        <v>0.4560650809712703</v>
      </c>
      <c r="J26" s="15">
        <f>IF(J25=" "," ",'Annual - BS,PL,CFS'!K79)</f>
        <v>0.21243457998098533</v>
      </c>
      <c r="K26" s="15">
        <f>IF(K25=" "," ",'Annual - BS,PL,CFS'!L79)</f>
        <v>0.10230926218550179</v>
      </c>
      <c r="L26" s="15">
        <f>IF(L25=" "," ",'Annual - BS,PL,CFS'!M79)</f>
        <v>-3.4259126228867238E-16</v>
      </c>
    </row>
    <row r="27" spans="2:12" x14ac:dyDescent="0.2">
      <c r="B27" t="str">
        <f>'Annual - BS,PL,CFS'!B80</f>
        <v>Interest Coverage Ratio</v>
      </c>
      <c r="C27" s="15">
        <f>IF(C25=" "," ",'Annual - BS,PL,CFS'!D80)</f>
        <v>1.4103932823321188</v>
      </c>
      <c r="D27" s="15">
        <f>IF(D25=" "," ",'Annual - BS,PL,CFS'!E80)</f>
        <v>4.7726729859235624</v>
      </c>
      <c r="E27" s="15">
        <f>IF(E25=" "," ",'Annual - BS,PL,CFS'!F80)</f>
        <v>6.5231602800875654</v>
      </c>
      <c r="F27" s="15">
        <f>IF(F25=" "," ",'Annual - BS,PL,CFS'!G80)</f>
        <v>9.1587417726266178</v>
      </c>
      <c r="G27" s="15">
        <f>IF(G25=" "," ",'Annual - BS,PL,CFS'!H80)</f>
        <v>13.741315425388375</v>
      </c>
      <c r="H27" s="15">
        <f>IF(H25=" "," ",'Annual - BS,PL,CFS'!I80)</f>
        <v>21.510993347811457</v>
      </c>
      <c r="I27" s="15">
        <f>IF(I25=" "," ",'Annual - BS,PL,CFS'!J80)</f>
        <v>36.457564811229325</v>
      </c>
      <c r="J27" s="15">
        <f>IF(J25=" "," ",'Annual - BS,PL,CFS'!K80)</f>
        <v>62.569153212342279</v>
      </c>
      <c r="K27" s="15">
        <f>IF(K25=" "," ",'Annual - BS,PL,CFS'!L80)</f>
        <v>131.35911659133552</v>
      </c>
      <c r="L27" s="15">
        <f>IF(L25=" "," ",'Annual - BS,PL,CFS'!M80)</f>
        <v>382.83370203998697</v>
      </c>
    </row>
    <row r="48" spans="2:12" x14ac:dyDescent="0.2">
      <c r="B48" t="s">
        <v>4</v>
      </c>
      <c r="C48">
        <v>1</v>
      </c>
      <c r="D48">
        <f>IF(C48&lt;Inputs!$C$63,'Data Visual'!C48+1," ")</f>
        <v>2</v>
      </c>
      <c r="E48">
        <f>IF(D48&lt;Inputs!$C$63,'Data Visual'!D48+1," ")</f>
        <v>3</v>
      </c>
      <c r="F48">
        <f>IF(E48&lt;Inputs!$C$63,'Data Visual'!E48+1," ")</f>
        <v>4</v>
      </c>
      <c r="G48">
        <f>IF(F48&lt;Inputs!$C$63,'Data Visual'!F48+1," ")</f>
        <v>5</v>
      </c>
      <c r="H48">
        <f>IF(G48&lt;Inputs!$C$63,'Data Visual'!G48+1," ")</f>
        <v>6</v>
      </c>
      <c r="I48">
        <f>IF(H48&lt;Inputs!$C$63,'Data Visual'!H48+1," ")</f>
        <v>7</v>
      </c>
      <c r="J48">
        <f>IF(I48&lt;Inputs!$C$63,'Data Visual'!I48+1," ")</f>
        <v>8</v>
      </c>
      <c r="K48">
        <f>IF(J48&lt;Inputs!$C$63,'Data Visual'!J48+1," ")</f>
        <v>9</v>
      </c>
      <c r="L48">
        <f>IF(K48&lt;Inputs!$C$63,'Data Visual'!K48+1," ")</f>
        <v>10</v>
      </c>
    </row>
    <row r="49" spans="2:12" x14ac:dyDescent="0.2">
      <c r="B49" t="str">
        <f>'Annual - BS,PL,CFS'!B83</f>
        <v>Debt to Equity Ratio</v>
      </c>
      <c r="C49" s="15">
        <f>IF(C48=" "," ",'Annual - BS,PL,CFS'!D83)</f>
        <v>14.02296356356157</v>
      </c>
      <c r="D49" s="15">
        <f>IF(D48=" "," ",'Annual - BS,PL,CFS'!E83)</f>
        <v>2.9309991889327489</v>
      </c>
      <c r="E49" s="15">
        <f>IF(E48=" "," ",'Annual - BS,PL,CFS'!F83)</f>
        <v>1.3370606266231402</v>
      </c>
      <c r="F49" s="15">
        <f>IF(F48=" "," ",'Annual - BS,PL,CFS'!G83)</f>
        <v>0.66752203078022276</v>
      </c>
      <c r="G49" s="15">
        <f>IF(G48=" "," ",'Annual - BS,PL,CFS'!H83)</f>
        <v>0.35419987099173822</v>
      </c>
      <c r="H49" s="15">
        <f>IF(H48=" "," ",'Annual - BS,PL,CFS'!I83)</f>
        <v>0.18719541861415412</v>
      </c>
      <c r="I49" s="15">
        <f>IF(I48=" "," ",'Annual - BS,PL,CFS'!J83)</f>
        <v>9.136957887874915E-2</v>
      </c>
      <c r="J49" s="15">
        <f>IF(J48=" "," ",'Annual - BS,PL,CFS'!K83)</f>
        <v>3.5394670633971718E-2</v>
      </c>
      <c r="K49" s="15">
        <f>IF(K48=" "," ",'Annual - BS,PL,CFS'!L83)</f>
        <v>1.4644543346918899E-2</v>
      </c>
      <c r="L49" s="15">
        <f>IF(L48=" "," ",'Annual - BS,PL,CFS'!M83)</f>
        <v>-4.303037910961386E-17</v>
      </c>
    </row>
    <row r="50" spans="2:12" x14ac:dyDescent="0.2">
      <c r="B50" t="str">
        <f>'Annual - BS,PL,CFS'!B84</f>
        <v>Operating Margin</v>
      </c>
      <c r="C50" s="90">
        <f>IF(C48=" "," ",'Annual - BS,PL,CFS'!D84)</f>
        <v>0.34021978021978022</v>
      </c>
      <c r="D50" s="90">
        <f>IF(D48=" "," ",'Annual - BS,PL,CFS'!E84)</f>
        <v>0.64503785103785116</v>
      </c>
      <c r="E50" s="90">
        <f>IF(E48=" "," ",'Annual - BS,PL,CFS'!F84)</f>
        <v>0.71354112739112729</v>
      </c>
      <c r="F50" s="90">
        <f>IF(F48=" "," ",'Annual - BS,PL,CFS'!G84)</f>
        <v>0.76530840421923763</v>
      </c>
      <c r="G50" s="90">
        <f>IF(G48=" "," ",'Annual - BS,PL,CFS'!H84)</f>
        <v>0.804423670182698</v>
      </c>
      <c r="H50" s="90">
        <f>IF(H48=" "," ",'Annual - BS,PL,CFS'!I84)</f>
        <v>0.83701972515224821</v>
      </c>
      <c r="I50" s="90">
        <f>IF(I48=" "," ",'Annual - BS,PL,CFS'!J84)</f>
        <v>0.86418310429354028</v>
      </c>
      <c r="J50" s="90">
        <f>IF(J48=" "," ",'Annual - BS,PL,CFS'!K84)</f>
        <v>0.87065057551765734</v>
      </c>
      <c r="K50" s="90">
        <f>IF(K48=" "," ",'Annual - BS,PL,CFS'!L84)</f>
        <v>0.87681007192157845</v>
      </c>
      <c r="L50" s="90">
        <f>IF(L48=" "," ",'Annual - BS,PL,CFS'!M84)</f>
        <v>0.88267625897293178</v>
      </c>
    </row>
    <row r="78" spans="2:12" x14ac:dyDescent="0.2">
      <c r="B78" t="s">
        <v>4</v>
      </c>
      <c r="C78">
        <v>1</v>
      </c>
      <c r="D78">
        <f>IF(C78&lt;Inputs!$C$63,'Data Visual'!C78+1," ")</f>
        <v>2</v>
      </c>
      <c r="E78">
        <f>IF(D78&lt;Inputs!$C$63,'Data Visual'!D78+1," ")</f>
        <v>3</v>
      </c>
      <c r="F78">
        <f>IF(E78&lt;Inputs!$C$63,'Data Visual'!E78+1," ")</f>
        <v>4</v>
      </c>
      <c r="G78">
        <f>IF(F78&lt;Inputs!$C$63,'Data Visual'!F78+1," ")</f>
        <v>5</v>
      </c>
      <c r="H78">
        <f>IF(G78&lt;Inputs!$C$63,'Data Visual'!G78+1," ")</f>
        <v>6</v>
      </c>
      <c r="I78">
        <f>IF(H78&lt;Inputs!$C$63,'Data Visual'!H78+1," ")</f>
        <v>7</v>
      </c>
      <c r="J78">
        <f>IF(I78&lt;Inputs!$C$63,'Data Visual'!I78+1," ")</f>
        <v>8</v>
      </c>
      <c r="K78">
        <f>IF(J78&lt;Inputs!$C$63,'Data Visual'!J78+1," ")</f>
        <v>9</v>
      </c>
      <c r="L78">
        <f>IF(K78&lt;Inputs!$C$63,'Data Visual'!K78+1," ")</f>
        <v>10</v>
      </c>
    </row>
    <row r="79" spans="2:12" x14ac:dyDescent="0.2">
      <c r="B79" t="s">
        <v>1</v>
      </c>
      <c r="C79" s="3">
        <f>IF(C78=" "," ",'Annual - BS,PL,CFS'!D7)</f>
        <v>45500</v>
      </c>
      <c r="D79" s="3">
        <f>IF(D78=" "," ",'Annual - BS,PL,CFS'!E7)</f>
        <v>81900</v>
      </c>
      <c r="E79" s="3">
        <f>IF(E78=" "," ",'Annual - BS,PL,CFS'!F7)</f>
        <v>98280</v>
      </c>
      <c r="F79" s="3">
        <f>IF(F78=" "," ",'Annual - BS,PL,CFS'!G7)</f>
        <v>117936.00000000003</v>
      </c>
      <c r="G79" s="3">
        <f>IF(G78=" "," ",'Annual - BS,PL,CFS'!H7)</f>
        <v>141523.20000000004</v>
      </c>
      <c r="H79" s="3">
        <f>IF(H78=" "," ",'Annual - BS,PL,CFS'!I7)</f>
        <v>169827.83999999994</v>
      </c>
      <c r="I79" s="3">
        <f>IF(I78=" "," ",'Annual - BS,PL,CFS'!J7)</f>
        <v>203793.40800000002</v>
      </c>
      <c r="J79" s="3">
        <f>IF(J78=" "," ",'Annual - BS,PL,CFS'!K7)</f>
        <v>213983.07840000003</v>
      </c>
      <c r="K79" s="3">
        <f>IF(K78=" "," ",'Annual - BS,PL,CFS'!L7)</f>
        <v>224682.23232000001</v>
      </c>
      <c r="L79" s="3">
        <f>IF(L78=" "," ",'Annual - BS,PL,CFS'!M7)</f>
        <v>235916.34393599996</v>
      </c>
    </row>
    <row r="80" spans="2:12" x14ac:dyDescent="0.2">
      <c r="B80" t="s">
        <v>22</v>
      </c>
      <c r="C80" s="3">
        <f>IF(C78=" "," ",'Annual - BS,PL,CFS'!C11)</f>
        <v>4000</v>
      </c>
      <c r="D80" s="3">
        <f>IF(D78=" "," ",'Annual - BS,PL,CFS'!D11)</f>
        <v>15480</v>
      </c>
      <c r="E80" s="3">
        <f>IF(E78=" "," ",'Annual - BS,PL,CFS'!E11)</f>
        <v>52828.600000000006</v>
      </c>
      <c r="F80" s="3">
        <f>IF(F78=" "," ",'Annual - BS,PL,CFS'!F11)</f>
        <v>70126.821999999986</v>
      </c>
      <c r="G80" s="3">
        <f>IF(G78=" "," ",'Annual - BS,PL,CFS'!G11)</f>
        <v>90257.411960000027</v>
      </c>
      <c r="H80" s="3">
        <f>IF(H78=" "," ",'Annual - BS,PL,CFS'!H11)</f>
        <v>113844.61196000004</v>
      </c>
      <c r="I80" s="3">
        <f>IF(I78=" "," ",'Annual - BS,PL,CFS'!I11)</f>
        <v>142149.25195999994</v>
      </c>
      <c r="J80" s="3">
        <f>IF(J78=" "," ",'Annual - BS,PL,CFS'!J11)</f>
        <v>176114.81996000002</v>
      </c>
      <c r="K80" s="3">
        <f>IF(K78=" "," ",'Annual - BS,PL,CFS'!K11)</f>
        <v>186304.49036000003</v>
      </c>
      <c r="L80" s="3">
        <f>IF(L78=" "," ",'Annual - BS,PL,CFS'!L11)</f>
        <v>197003.64428000001</v>
      </c>
    </row>
    <row r="108" spans="2:12" x14ac:dyDescent="0.2">
      <c r="B108" t="s">
        <v>4</v>
      </c>
      <c r="C108">
        <v>1</v>
      </c>
      <c r="D108">
        <f>IF(C108&lt;Inputs!$C$63,'Data Visual'!C108+1," ")</f>
        <v>2</v>
      </c>
      <c r="E108">
        <f>IF(D108&lt;Inputs!$C$63,'Data Visual'!D108+1," ")</f>
        <v>3</v>
      </c>
      <c r="F108">
        <f>IF(E108&lt;Inputs!$C$63,'Data Visual'!E108+1," ")</f>
        <v>4</v>
      </c>
      <c r="G108">
        <f>IF(F108&lt;Inputs!$C$63,'Data Visual'!F108+1," ")</f>
        <v>5</v>
      </c>
      <c r="H108">
        <f>IF(G108&lt;Inputs!$C$63,'Data Visual'!G108+1," ")</f>
        <v>6</v>
      </c>
      <c r="I108">
        <f>IF(H108&lt;Inputs!$C$63,'Data Visual'!H108+1," ")</f>
        <v>7</v>
      </c>
      <c r="J108">
        <f>IF(I108&lt;Inputs!$C$63,'Data Visual'!I108+1," ")</f>
        <v>8</v>
      </c>
      <c r="K108">
        <f>IF(J108&lt;Inputs!$C$63,'Data Visual'!J108+1," ")</f>
        <v>9</v>
      </c>
      <c r="L108">
        <f>IF(K108&lt;Inputs!$C$63,'Data Visual'!K108+1," ")</f>
        <v>10</v>
      </c>
    </row>
    <row r="109" spans="2:12" x14ac:dyDescent="0.2">
      <c r="B109" t="str">
        <f>'Annual - BS,PL,CFS'!B35</f>
        <v>Senior Secured</v>
      </c>
      <c r="C109" s="3">
        <f>'Annual - BS,PL,CFS'!D35</f>
        <v>66171.047541421576</v>
      </c>
      <c r="D109" s="3">
        <f>'Annual - BS,PL,CFS'!E35</f>
        <v>70954.557918532766</v>
      </c>
      <c r="E109" s="3">
        <f>'Annual - BS,PL,CFS'!F35</f>
        <v>76083.868647581941</v>
      </c>
      <c r="F109" s="3">
        <f>'Annual - BS,PL,CFS'!G35</f>
        <v>67353.45447799738</v>
      </c>
      <c r="G109" s="3">
        <f>'Annual - BS,PL,CFS'!H35</f>
        <v>57991.917962185056</v>
      </c>
      <c r="H109" s="3">
        <f>'Annual - BS,PL,CFS'!I35</f>
        <v>47953.635214706039</v>
      </c>
      <c r="I109" s="3">
        <f>'Annual - BS,PL,CFS'!J35</f>
        <v>37189.684195754002</v>
      </c>
      <c r="J109" s="3">
        <f>'Annual - BS,PL,CFS'!K35</f>
        <v>25647.606287309369</v>
      </c>
      <c r="K109" s="3">
        <f>'Annual - BS,PL,CFS'!L35</f>
        <v>13271.150633614312</v>
      </c>
      <c r="L109" s="3">
        <f>'Annual - BS,PL,CFS'!M35</f>
        <v>3.1150193535722792E-11</v>
      </c>
    </row>
    <row r="110" spans="2:12" x14ac:dyDescent="0.2">
      <c r="B110" t="str">
        <f>'Annual - BS,PL,CFS'!B36</f>
        <v>Debt 1 - Trache 1</v>
      </c>
      <c r="C110" s="3">
        <f>'Annual - BS,PL,CFS'!D36</f>
        <v>76043.378606232058</v>
      </c>
      <c r="D110" s="3">
        <f>'Annual - BS,PL,CFS'!E36</f>
        <v>67459.036587647977</v>
      </c>
      <c r="E110" s="3">
        <f>'Annual - BS,PL,CFS'!F36</f>
        <v>58208.269788692203</v>
      </c>
      <c r="F110" s="3">
        <f>'Annual - BS,PL,CFS'!G36</f>
        <v>48239.341921722429</v>
      </c>
      <c r="G110" s="3">
        <f>'Annual - BS,PL,CFS'!H36</f>
        <v>37496.500276631494</v>
      </c>
      <c r="H110" s="3">
        <f>'Annual - BS,PL,CFS'!I36</f>
        <v>25919.663915533343</v>
      </c>
      <c r="I110" s="3">
        <f>'Annual - BS,PL,CFS'!J36</f>
        <v>13444.087661192176</v>
      </c>
      <c r="J110" s="3">
        <f>'Annual - BS,PL,CFS'!K36</f>
        <v>-7.8443918027915061E-11</v>
      </c>
      <c r="K110" s="3">
        <f>'Annual - BS,PL,CFS'!L36</f>
        <v>-7.8443918027915061E-11</v>
      </c>
      <c r="L110" s="3">
        <f>'Annual - BS,PL,CFS'!M36</f>
        <v>-7.8443918027915061E-11</v>
      </c>
    </row>
    <row r="111" spans="2:12" x14ac:dyDescent="0.2">
      <c r="B111" t="s">
        <v>192</v>
      </c>
      <c r="C111" s="3">
        <f>'Annual - BS,PL,CFS'!D56</f>
        <v>9214.4261476536249</v>
      </c>
      <c r="D111" s="3">
        <f>'Annual - BS,PL,CFS'!E56</f>
        <v>10195.660172919303</v>
      </c>
      <c r="E111" s="3">
        <f>'Annual - BS,PL,CFS'!F56</f>
        <v>9875.0357444856127</v>
      </c>
      <c r="F111" s="3">
        <f>'Annual - BS,PL,CFS'!G56</f>
        <v>9076.8635534964269</v>
      </c>
      <c r="G111" s="3">
        <f>'Annual - BS,PL,CFS'!H56</f>
        <v>7671.8274291475673</v>
      </c>
      <c r="H111" s="3">
        <f>'Annual - BS,PL,CFS'!I56</f>
        <v>6161.0864814736897</v>
      </c>
      <c r="I111" s="3">
        <f>'Annual - BS,PL,CFS'!J56</f>
        <v>4536.6783167576414</v>
      </c>
      <c r="J111" s="3">
        <f>'Annual - BS,PL,CFS'!K56</f>
        <v>2790.0400204139564</v>
      </c>
      <c r="K111" s="3">
        <f>'Annual - BS,PL,CFS'!L56</f>
        <v>1403.2581219635954</v>
      </c>
      <c r="L111" s="3">
        <f>'Annual - BS,PL,CFS'!M56</f>
        <v>508.56314204436524</v>
      </c>
    </row>
    <row r="125" spans="2:12" x14ac:dyDescent="0.2">
      <c r="B125" t="s">
        <v>4</v>
      </c>
      <c r="C125">
        <v>1</v>
      </c>
      <c r="D125">
        <f>IF(C125&lt;Inputs!$C$63,'Data Visual'!C125+1," ")</f>
        <v>2</v>
      </c>
      <c r="E125">
        <f>IF(D125&lt;Inputs!$C$63,'Data Visual'!D125+1," ")</f>
        <v>3</v>
      </c>
      <c r="F125">
        <f>IF(E125&lt;Inputs!$C$63,'Data Visual'!E125+1," ")</f>
        <v>4</v>
      </c>
      <c r="G125">
        <f>IF(F125&lt;Inputs!$C$63,'Data Visual'!F125+1," ")</f>
        <v>5</v>
      </c>
      <c r="H125">
        <f>IF(G125&lt;Inputs!$C$63,'Data Visual'!G125+1," ")</f>
        <v>6</v>
      </c>
      <c r="I125">
        <f>IF(H125&lt;Inputs!$C$63,'Data Visual'!H125+1," ")</f>
        <v>7</v>
      </c>
      <c r="J125">
        <f>IF(I125&lt;Inputs!$C$63,'Data Visual'!I125+1," ")</f>
        <v>8</v>
      </c>
      <c r="K125">
        <f>IF(J125&lt;Inputs!$C$63,'Data Visual'!J125+1," ")</f>
        <v>9</v>
      </c>
      <c r="L125">
        <f>IF(K125&lt;Inputs!$C$63,'Data Visual'!K125+1," ")</f>
        <v>10</v>
      </c>
    </row>
    <row r="126" spans="2:12" x14ac:dyDescent="0.2">
      <c r="B126" t="s">
        <v>49</v>
      </c>
      <c r="C126" s="3">
        <f>'Annual - BS,PL,CFS'!D24</f>
        <v>86085.526000000013</v>
      </c>
      <c r="D126" s="3">
        <f>'Annual - BS,PL,CFS'!E24</f>
        <v>94442.315605607844</v>
      </c>
      <c r="E126" s="3">
        <f>'Annual - BS,PL,CFS'!F24</f>
        <v>118997.16587881563</v>
      </c>
      <c r="F126" s="3">
        <f>'Annual - BS,PL,CFS'!G24</f>
        <v>147845.18234916482</v>
      </c>
      <c r="G126" s="3">
        <f>'Annual - BS,PL,CFS'!H24</f>
        <v>197740.02051911395</v>
      </c>
      <c r="H126" s="3">
        <f>'Annual - BS,PL,CFS'!I24</f>
        <v>272924.50108706305</v>
      </c>
      <c r="I126" s="3">
        <f>'Annual - BS,PL,CFS'!J24</f>
        <v>393016.3758049921</v>
      </c>
      <c r="J126" s="3">
        <f>'Annual - BS,PL,CFS'!K24</f>
        <v>523438.00966080109</v>
      </c>
      <c r="K126" s="3">
        <f>'Annual - BS,PL,CFS'!L24</f>
        <v>678074.02018698107</v>
      </c>
      <c r="L126" s="3">
        <f>'Annual - BS,PL,CFS'!M24</f>
        <v>955431.48210523534</v>
      </c>
    </row>
    <row r="127" spans="2:12" x14ac:dyDescent="0.2">
      <c r="B127" t="s">
        <v>193</v>
      </c>
      <c r="C127" s="3">
        <f>'Annual - BS,PL,CFS'!D38+'Annual - BS,PL,CFS'!D39</f>
        <v>10141.538591542474</v>
      </c>
      <c r="D127" s="3">
        <f>'Annual - BS,PL,CFS'!E38+'Annual - BS,PL,CFS'!E39</f>
        <v>47224.030299571874</v>
      </c>
      <c r="E127" s="3">
        <f>'Annual - BS,PL,CFS'!F38+'Annual - BS,PL,CFS'!F39</f>
        <v>100438.33148795976</v>
      </c>
      <c r="F127" s="3">
        <f>'Annual - BS,PL,CFS'!G38+'Annual - BS,PL,CFS'!G39</f>
        <v>173167.01332630319</v>
      </c>
      <c r="G127" s="3">
        <f>'Annual - BS,PL,CFS'!H38+'Annual - BS,PL,CFS'!H39</f>
        <v>269589.08249021875</v>
      </c>
      <c r="H127" s="3">
        <f>'Annual - BS,PL,CFS'!I38+'Annual - BS,PL,CFS'!I39</f>
        <v>394631.98232701677</v>
      </c>
      <c r="I127" s="3">
        <f>'Annual - BS,PL,CFS'!J38+'Annual - BS,PL,CFS'!J39</f>
        <v>554164.44377114938</v>
      </c>
      <c r="J127" s="3">
        <f>'Annual - BS,PL,CFS'!K38+'Annual - BS,PL,CFS'!K39</f>
        <v>724617.74125658278</v>
      </c>
      <c r="K127" s="3">
        <f>'Annual - BS,PL,CFS'!L38+'Annual - BS,PL,CFS'!L39</f>
        <v>906218.12638537365</v>
      </c>
      <c r="L127" s="3">
        <f>'Annual - BS,PL,CFS'!M38+'Annual - BS,PL,CFS'!M39</f>
        <v>1099077.5696332615</v>
      </c>
    </row>
    <row r="128" spans="2:12" x14ac:dyDescent="0.2">
      <c r="B128" t="str">
        <f>'Annual - BS,PL,CFS'!B28</f>
        <v>Property, Plant &amp; Equipment (Net)</v>
      </c>
      <c r="C128" s="3">
        <f>'Annual - BS,PL,CFS'!D28</f>
        <v>32515.964739196108</v>
      </c>
      <c r="D128" s="3">
        <f>'Annual - BS,PL,CFS'!E28</f>
        <v>48547.916620144839</v>
      </c>
      <c r="E128" s="3">
        <f>'Annual - BS,PL,CFS'!F28</f>
        <v>63239.535553018308</v>
      </c>
      <c r="F128" s="3">
        <f>'Annual - BS,PL,CFS'!G28</f>
        <v>76720.792984858082</v>
      </c>
      <c r="G128" s="3">
        <f>'Annual - BS,PL,CFS'!H28</f>
        <v>89109.261817921171</v>
      </c>
      <c r="H128" s="3">
        <f>'Annual - BS,PL,CFS'!I28</f>
        <v>100511.30117819282</v>
      </c>
      <c r="I128" s="3">
        <f>'Annual - BS,PL,CFS'!J28</f>
        <v>111023.12799110319</v>
      </c>
      <c r="J128" s="3">
        <f>'Annual - BS,PL,CFS'!K28</f>
        <v>120731.78617909082</v>
      </c>
      <c r="K128" s="3">
        <f>'Annual - BS,PL,CFS'!L28</f>
        <v>129716.02326240686</v>
      </c>
      <c r="L128" s="3">
        <f>'Annual - BS,PL,CFS'!M28</f>
        <v>138047.08321002621</v>
      </c>
    </row>
    <row r="143" spans="2:12" x14ac:dyDescent="0.2">
      <c r="B143" t="s">
        <v>4</v>
      </c>
      <c r="C143">
        <v>1</v>
      </c>
      <c r="D143">
        <f>IF(C143&lt;Inputs!$C$63,'Data Visual'!C143+1," ")</f>
        <v>2</v>
      </c>
      <c r="E143">
        <f>IF(D143&lt;Inputs!$C$63,'Data Visual'!D143+1," ")</f>
        <v>3</v>
      </c>
      <c r="F143">
        <f>IF(E143&lt;Inputs!$C$63,'Data Visual'!E143+1," ")</f>
        <v>4</v>
      </c>
      <c r="G143">
        <f>IF(F143&lt;Inputs!$C$63,'Data Visual'!F143+1," ")</f>
        <v>5</v>
      </c>
      <c r="H143">
        <f>IF(G143&lt;Inputs!$C$63,'Data Visual'!G143+1," ")</f>
        <v>6</v>
      </c>
      <c r="I143">
        <f>IF(H143&lt;Inputs!$C$63,'Data Visual'!H143+1," ")</f>
        <v>7</v>
      </c>
      <c r="J143">
        <f>IF(I143&lt;Inputs!$C$63,'Data Visual'!I143+1," ")</f>
        <v>8</v>
      </c>
      <c r="K143">
        <f>IF(J143&lt;Inputs!$C$63,'Data Visual'!J143+1," ")</f>
        <v>9</v>
      </c>
      <c r="L143">
        <f>IF(K143&lt;Inputs!$C$63,'Data Visual'!K143+1," ")</f>
        <v>10</v>
      </c>
    </row>
    <row r="144" spans="2:12" x14ac:dyDescent="0.2">
      <c r="B144" t="s">
        <v>194</v>
      </c>
      <c r="C144" s="90">
        <f>'Annual - BS,PL,CFS'!D9/'Annual - BS,PL,CFS'!D7</f>
        <v>0.44571428571428573</v>
      </c>
      <c r="D144" s="90">
        <f>'Annual - BS,PL,CFS'!E9/'Annual - BS,PL,CFS'!E7</f>
        <v>0.70130158730158743</v>
      </c>
      <c r="E144" s="90">
        <f>'Annual - BS,PL,CFS'!F9/'Annual - BS,PL,CFS'!F7</f>
        <v>0.75855211640211628</v>
      </c>
      <c r="F144" s="90">
        <f>'Annual - BS,PL,CFS'!G9/'Annual - BS,PL,CFS'!G7</f>
        <v>0.80281756172839513</v>
      </c>
      <c r="G144" s="90">
        <f>'Annual - BS,PL,CFS'!H9/'Annual - BS,PL,CFS'!H7</f>
        <v>0.83568130144032926</v>
      </c>
      <c r="H144" s="90">
        <f>'Annual - BS,PL,CFS'!I9/'Annual - BS,PL,CFS'!I7</f>
        <v>0.86306775120027424</v>
      </c>
      <c r="I144" s="90">
        <f>'Annual - BS,PL,CFS'!J9/'Annual - BS,PL,CFS'!J7</f>
        <v>0.88588979266689527</v>
      </c>
      <c r="J144" s="90">
        <f>'Annual - BS,PL,CFS'!K9/'Annual - BS,PL,CFS'!K7</f>
        <v>0.8913236120637098</v>
      </c>
      <c r="K144" s="90">
        <f>'Annual - BS,PL,CFS'!L9/'Annual - BS,PL,CFS'!L7</f>
        <v>0.89649867815591411</v>
      </c>
      <c r="L144" s="90">
        <f>'Annual - BS,PL,CFS'!M9/'Annual - BS,PL,CFS'!M7</f>
        <v>0.90142731252944197</v>
      </c>
    </row>
    <row r="145" spans="2:12" x14ac:dyDescent="0.2">
      <c r="B145" t="s">
        <v>195</v>
      </c>
      <c r="C145" s="90">
        <f>'Annual - BS,PL,CFS'!D11/'Annual - BS,PL,CFS'!D7</f>
        <v>0.34021978021978022</v>
      </c>
      <c r="D145" s="90">
        <f>'Annual - BS,PL,CFS'!E11/'Annual - BS,PL,CFS'!E7</f>
        <v>0.64503785103785116</v>
      </c>
      <c r="E145" s="90">
        <f>'Annual - BS,PL,CFS'!F11/'Annual - BS,PL,CFS'!F7</f>
        <v>0.71354112739112729</v>
      </c>
      <c r="F145" s="90">
        <f>'Annual - BS,PL,CFS'!G11/'Annual - BS,PL,CFS'!G7</f>
        <v>0.76530840421923763</v>
      </c>
      <c r="G145" s="90">
        <f>'Annual - BS,PL,CFS'!H11/'Annual - BS,PL,CFS'!H7</f>
        <v>0.804423670182698</v>
      </c>
      <c r="H145" s="90">
        <f>'Annual - BS,PL,CFS'!I11/'Annual - BS,PL,CFS'!I7</f>
        <v>0.83701972515224821</v>
      </c>
      <c r="I145" s="90">
        <f>'Annual - BS,PL,CFS'!J11/'Annual - BS,PL,CFS'!J7</f>
        <v>0.86418310429354028</v>
      </c>
      <c r="J145" s="90">
        <f>'Annual - BS,PL,CFS'!K11/'Annual - BS,PL,CFS'!K7</f>
        <v>0.87065057551765734</v>
      </c>
      <c r="K145" s="90">
        <f>'Annual - BS,PL,CFS'!L11/'Annual - BS,PL,CFS'!L7</f>
        <v>0.87681007192157845</v>
      </c>
      <c r="L145" s="90">
        <f>'Annual - BS,PL,CFS'!M11/'Annual - BS,PL,CFS'!M7</f>
        <v>0.88267625897293178</v>
      </c>
    </row>
    <row r="146" spans="2:12" x14ac:dyDescent="0.2">
      <c r="B146" t="s">
        <v>196</v>
      </c>
      <c r="C146" s="90">
        <f>'Annual - BS,PL,CFS'!D16/'Annual - BS,PL,CFS'!D7</f>
        <v>5.146238662730708E-2</v>
      </c>
      <c r="D146" s="90">
        <f>'Annual - BS,PL,CFS'!E16/'Annual - BS,PL,CFS'!E7</f>
        <v>0.45277767653271556</v>
      </c>
      <c r="E146" s="90">
        <f>'Annual - BS,PL,CFS'!F16/'Annual - BS,PL,CFS'!F7</f>
        <v>0.5414560560479027</v>
      </c>
      <c r="F146" s="90">
        <f>'Annual - BS,PL,CFS'!G16/'Annual - BS,PL,CFS'!G7</f>
        <v>0.61667923143351777</v>
      </c>
      <c r="G146" s="90">
        <f>'Annual - BS,PL,CFS'!H16/'Annual - BS,PL,CFS'!H7</f>
        <v>0.6813163436377605</v>
      </c>
      <c r="H146" s="90">
        <f>'Annual - BS,PL,CFS'!I16/'Annual - BS,PL,CFS'!I7</f>
        <v>0.73629211698622543</v>
      </c>
      <c r="I146" s="90">
        <f>'Annual - BS,PL,CFS'!J16/'Annual - BS,PL,CFS'!J7</f>
        <v>0.78281463080558933</v>
      </c>
      <c r="J146" s="90">
        <f>'Annual - BS,PL,CFS'!K16/'Annual - BS,PL,CFS'!K7</f>
        <v>0.79657372330537257</v>
      </c>
      <c r="K146" s="90">
        <f>'Annual - BS,PL,CFS'!L16/'Annual - BS,PL,CFS'!L7</f>
        <v>0.80825432101880434</v>
      </c>
      <c r="L146" s="90">
        <f>'Annual - BS,PL,CFS'!M16/'Annual - BS,PL,CFS'!M7</f>
        <v>0.81749081064178919</v>
      </c>
    </row>
    <row r="163" spans="2:12" x14ac:dyDescent="0.2">
      <c r="B163" t="s">
        <v>4</v>
      </c>
      <c r="C163">
        <v>1</v>
      </c>
      <c r="D163">
        <f>IF(C163&lt;Inputs!$C$63,'Data Visual'!C163+1," ")</f>
        <v>2</v>
      </c>
      <c r="E163">
        <f>IF(D163&lt;Inputs!$C$63,'Data Visual'!D163+1," ")</f>
        <v>3</v>
      </c>
      <c r="F163">
        <f>IF(E163&lt;Inputs!$C$63,'Data Visual'!E163+1," ")</f>
        <v>4</v>
      </c>
      <c r="G163">
        <f>IF(F163&lt;Inputs!$C$63,'Data Visual'!F163+1," ")</f>
        <v>5</v>
      </c>
      <c r="H163">
        <f>IF(G163&lt;Inputs!$C$63,'Data Visual'!G163+1," ")</f>
        <v>6</v>
      </c>
      <c r="I163">
        <f>IF(H163&lt;Inputs!$C$63,'Data Visual'!H163+1," ")</f>
        <v>7</v>
      </c>
      <c r="J163">
        <f>IF(I163&lt;Inputs!$C$63,'Data Visual'!I163+1," ")</f>
        <v>8</v>
      </c>
      <c r="K163">
        <f>IF(J163&lt;Inputs!$C$63,'Data Visual'!J163+1," ")</f>
        <v>9</v>
      </c>
      <c r="L163">
        <f>IF(K163&lt;Inputs!$C$63,'Data Visual'!K163+1," ")</f>
        <v>10</v>
      </c>
    </row>
    <row r="164" spans="2:12" x14ac:dyDescent="0.2">
      <c r="B164" t="s">
        <v>198</v>
      </c>
      <c r="C164" s="3">
        <f>'Annual - BS,PL,CFS'!D25/'Annual - BS,PL,CFS'!D7*365</f>
        <v>192.72</v>
      </c>
      <c r="D164" s="3">
        <f>'Annual - BS,PL,CFS'!E25/'Annual - BS,PL,CFS'!E7*365</f>
        <v>130.30500000000001</v>
      </c>
      <c r="E164" s="3">
        <f>'Annual - BS,PL,CFS'!F25/'Annual - BS,PL,CFS'!F7*365</f>
        <v>130.30500000000001</v>
      </c>
      <c r="F164" s="3">
        <f>'Annual - BS,PL,CFS'!G25/'Annual - BS,PL,CFS'!G7*365</f>
        <v>130.30500000000001</v>
      </c>
      <c r="G164" s="3">
        <f>'Annual - BS,PL,CFS'!H25/'Annual - BS,PL,CFS'!H7*365</f>
        <v>130.30499999999992</v>
      </c>
      <c r="H164" s="3">
        <f>'Annual - BS,PL,CFS'!I25/'Annual - BS,PL,CFS'!I7*365</f>
        <v>130.30500000000006</v>
      </c>
      <c r="I164" s="3">
        <f>'Annual - BS,PL,CFS'!J25/'Annual - BS,PL,CFS'!J7*365</f>
        <v>114.70124999999997</v>
      </c>
      <c r="J164" s="3">
        <f>'Annual - BS,PL,CFS'!K25/'Annual - BS,PL,CFS'!K7*365</f>
        <v>114.70124999999997</v>
      </c>
      <c r="K164" s="3">
        <f>'Annual - BS,PL,CFS'!L25/'Annual - BS,PL,CFS'!L7*365</f>
        <v>114.70124999999997</v>
      </c>
      <c r="L164" s="3">
        <f>'Annual - BS,PL,CFS'!M25/'Annual - BS,PL,CFS'!M7*365</f>
        <v>5.4750000000000014</v>
      </c>
    </row>
    <row r="165" spans="2:12" x14ac:dyDescent="0.2">
      <c r="B165" t="s">
        <v>197</v>
      </c>
      <c r="C165" s="3">
        <f>'Annual - BS,PL,CFS'!D26/-'Annual - BS,PL,CFS'!D8*365</f>
        <v>35.459749999999993</v>
      </c>
      <c r="D165" s="3">
        <f>'Annual - BS,PL,CFS'!E26/-'Annual - BS,PL,CFS'!E8*365</f>
        <v>35.459750000000014</v>
      </c>
      <c r="E165" s="3">
        <f>'Annual - BS,PL,CFS'!F26/-'Annual - BS,PL,CFS'!F8*365</f>
        <v>35.806499999999993</v>
      </c>
      <c r="F165" s="3">
        <f>'Annual - BS,PL,CFS'!G26/-'Annual - BS,PL,CFS'!G8*365</f>
        <v>36.5</v>
      </c>
      <c r="G165" s="3">
        <f>'Annual - BS,PL,CFS'!H26/-'Annual - BS,PL,CFS'!H8*365</f>
        <v>36.5</v>
      </c>
      <c r="H165" s="3">
        <f>'Annual - BS,PL,CFS'!I26/-'Annual - BS,PL,CFS'!I8*365</f>
        <v>36.5</v>
      </c>
      <c r="I165" s="3">
        <f>'Annual - BS,PL,CFS'!J26/-'Annual - BS,PL,CFS'!J8*365</f>
        <v>36.5</v>
      </c>
      <c r="J165" s="3">
        <f>'Annual - BS,PL,CFS'!K26/-'Annual - BS,PL,CFS'!K8*365</f>
        <v>36.5</v>
      </c>
      <c r="K165" s="3">
        <f>'Annual - BS,PL,CFS'!L26/-'Annual - BS,PL,CFS'!L8*365</f>
        <v>36.5</v>
      </c>
      <c r="L165" s="3">
        <f>'Annual - BS,PL,CFS'!M26/-'Annual - BS,PL,CFS'!M8*365</f>
        <v>1.825</v>
      </c>
    </row>
    <row r="166" spans="2:12" x14ac:dyDescent="0.2">
      <c r="B166" t="s">
        <v>1</v>
      </c>
      <c r="C166" s="3">
        <f>'Annual - BS,PL,CFS'!D7</f>
        <v>45500</v>
      </c>
      <c r="D166" s="3">
        <f>'Annual - BS,PL,CFS'!E7</f>
        <v>81900</v>
      </c>
      <c r="E166" s="3">
        <f>'Annual - BS,PL,CFS'!F7</f>
        <v>98280</v>
      </c>
      <c r="F166" s="3">
        <f>'Annual - BS,PL,CFS'!G7</f>
        <v>117936.00000000003</v>
      </c>
      <c r="G166" s="3">
        <f>'Annual - BS,PL,CFS'!H7</f>
        <v>141523.20000000004</v>
      </c>
      <c r="H166" s="3">
        <f>'Annual - BS,PL,CFS'!I7</f>
        <v>169827.83999999994</v>
      </c>
      <c r="I166" s="3">
        <f>'Annual - BS,PL,CFS'!J7</f>
        <v>203793.40800000002</v>
      </c>
      <c r="J166" s="3">
        <f>'Annual - BS,PL,CFS'!K7</f>
        <v>213983.07840000003</v>
      </c>
      <c r="K166" s="3">
        <f>'Annual - BS,PL,CFS'!L7</f>
        <v>224682.23232000001</v>
      </c>
      <c r="L166" s="3">
        <f>'Annual - BS,PL,CFS'!M7</f>
        <v>235916.34393599996</v>
      </c>
    </row>
    <row r="167" spans="2:12" x14ac:dyDescent="0.2">
      <c r="B167" t="s">
        <v>199</v>
      </c>
      <c r="C167" s="3">
        <f>-'Annual - BS,PL,CFS'!D8</f>
        <v>25220</v>
      </c>
      <c r="D167" s="3">
        <f>-'Annual - BS,PL,CFS'!E8</f>
        <v>24463.399999999991</v>
      </c>
      <c r="E167" s="3">
        <f>-'Annual - BS,PL,CFS'!F8</f>
        <v>23729.498000000003</v>
      </c>
      <c r="F167" s="3">
        <f>-'Annual - BS,PL,CFS'!G8</f>
        <v>23254.908039999998</v>
      </c>
      <c r="G167" s="3">
        <f>-'Annual - BS,PL,CFS'!H8</f>
        <v>23254.908039999998</v>
      </c>
      <c r="H167" s="3">
        <f>-'Annual - BS,PL,CFS'!I8</f>
        <v>23254.908039999998</v>
      </c>
      <c r="I167" s="3">
        <f>-'Annual - BS,PL,CFS'!J8</f>
        <v>23254.908039999998</v>
      </c>
      <c r="J167" s="3">
        <f>-'Annual - BS,PL,CFS'!K8</f>
        <v>23254.908039999998</v>
      </c>
      <c r="K167" s="3">
        <f>-'Annual - BS,PL,CFS'!L8</f>
        <v>23254.908039999998</v>
      </c>
      <c r="L167" s="3">
        <f>-'Annual - BS,PL,CFS'!M8</f>
        <v>23254.908039999998</v>
      </c>
    </row>
    <row r="184" spans="2:12" x14ac:dyDescent="0.2">
      <c r="B184" t="s">
        <v>4</v>
      </c>
      <c r="C184">
        <v>1</v>
      </c>
      <c r="D184">
        <f>IF(C184&lt;Inputs!$C$63,'Data Visual'!C184+1," ")</f>
        <v>2</v>
      </c>
      <c r="E184">
        <f>IF(D184&lt;Inputs!$C$63,'Data Visual'!D184+1," ")</f>
        <v>3</v>
      </c>
      <c r="F184">
        <f>IF(E184&lt;Inputs!$C$63,'Data Visual'!E184+1," ")</f>
        <v>4</v>
      </c>
      <c r="G184">
        <f>IF(F184&lt;Inputs!$C$63,'Data Visual'!F184+1," ")</f>
        <v>5</v>
      </c>
      <c r="H184">
        <f>IF(G184&lt;Inputs!$C$63,'Data Visual'!G184+1," ")</f>
        <v>6</v>
      </c>
      <c r="I184">
        <f>IF(H184&lt;Inputs!$C$63,'Data Visual'!H184+1," ")</f>
        <v>7</v>
      </c>
      <c r="J184">
        <f>IF(I184&lt;Inputs!$C$63,'Data Visual'!I184+1," ")</f>
        <v>8</v>
      </c>
      <c r="K184">
        <f>IF(J184&lt;Inputs!$C$63,'Data Visual'!J184+1," ")</f>
        <v>9</v>
      </c>
      <c r="L184">
        <f>IF(K184&lt;Inputs!$C$63,'Data Visual'!K184+1," ")</f>
        <v>10</v>
      </c>
    </row>
    <row r="185" spans="2:12" x14ac:dyDescent="0.2">
      <c r="B185" s="14" t="str">
        <f>'Annual - BS,PL,CFS'!B77</f>
        <v>Debt to EBITDA</v>
      </c>
      <c r="C185" s="15">
        <f>'Annual - BS,PL,CFS'!D77</f>
        <v>9.1869784333109585</v>
      </c>
      <c r="D185" s="15">
        <f>'Annual - BS,PL,CFS'!E77</f>
        <v>2.6200503989539894</v>
      </c>
      <c r="E185" s="15">
        <f>'Annual - BS,PL,CFS'!F77</f>
        <v>1.9149896516952409</v>
      </c>
      <c r="F185" s="15">
        <f>'Annual - BS,PL,CFS'!G77</f>
        <v>1.2807014281657869</v>
      </c>
      <c r="G185" s="15">
        <f>'Annual - BS,PL,CFS'!H77</f>
        <v>0.83876097950394835</v>
      </c>
      <c r="H185" s="15">
        <f>'Annual - BS,PL,CFS'!I77</f>
        <v>0.51968827209183588</v>
      </c>
      <c r="I185" s="15">
        <f>'Annual - BS,PL,CFS'!J77</f>
        <v>0.28750432171719759</v>
      </c>
      <c r="J185" s="15">
        <f>'Annual - BS,PL,CFS'!K77</f>
        <v>0.13766499260296888</v>
      </c>
      <c r="K185" s="15">
        <f>'Annual - BS,PL,CFS'!L77</f>
        <v>6.7365000693855356E-2</v>
      </c>
      <c r="L185" s="15">
        <f>'Annual - BS,PL,CFS'!M77</f>
        <v>0</v>
      </c>
    </row>
    <row r="186" spans="2:12" x14ac:dyDescent="0.2">
      <c r="B186" s="14" t="str">
        <f>'Annual - BS,PL,CFS'!B78</f>
        <v>Debt Service Coverage Ratio</v>
      </c>
      <c r="C186" s="15">
        <f>'Annual - BS,PL,CFS'!D78</f>
        <v>0</v>
      </c>
      <c r="D186" s="15">
        <f>'Annual - BS,PL,CFS'!E78</f>
        <v>3.7744172397313092</v>
      </c>
      <c r="E186" s="15">
        <f>'Annual - BS,PL,CFS'!F78</f>
        <v>5.0103142223032364</v>
      </c>
      <c r="F186" s="15">
        <f>'Annual - BS,PL,CFS'!G78</f>
        <v>3.2494507454369268</v>
      </c>
      <c r="G186" s="15">
        <f>'Annual - BS,PL,CFS'!H78</f>
        <v>4.0986380083814637</v>
      </c>
      <c r="H186" s="15">
        <f>'Annual - BS,PL,CFS'!I78</f>
        <v>5.1176627239149033</v>
      </c>
      <c r="I186" s="15">
        <f>'Annual - BS,PL,CFS'!J78</f>
        <v>6.3404923825550386</v>
      </c>
      <c r="J186" s="15">
        <f>'Annual - BS,PL,CFS'!K78</f>
        <v>6.7073412801470784</v>
      </c>
      <c r="K186" s="15">
        <f>'Annual - BS,PL,CFS'!L78</f>
        <v>14.296642694277125</v>
      </c>
      <c r="L186" s="15">
        <f>'Annual - BS,PL,CFS'!M78</f>
        <v>15.111907205492489</v>
      </c>
    </row>
    <row r="187" spans="2:12" x14ac:dyDescent="0.2">
      <c r="B187" t="str">
        <f>'Annual - BS,PL,CFS'!B83</f>
        <v>Debt to Equity Ratio</v>
      </c>
      <c r="C187" s="15">
        <f>'Annual - BS,PL,CFS'!D83</f>
        <v>14.02296356356157</v>
      </c>
      <c r="D187" s="15">
        <f>'Annual - BS,PL,CFS'!E83</f>
        <v>2.9309991889327489</v>
      </c>
      <c r="E187" s="15">
        <f>'Annual - BS,PL,CFS'!F83</f>
        <v>1.3370606266231402</v>
      </c>
      <c r="F187" s="15">
        <f>'Annual - BS,PL,CFS'!G83</f>
        <v>0.66752203078022276</v>
      </c>
      <c r="G187" s="15">
        <f>'Annual - BS,PL,CFS'!H83</f>
        <v>0.35419987099173822</v>
      </c>
      <c r="H187" s="15">
        <f>'Annual - BS,PL,CFS'!I83</f>
        <v>0.18719541861415412</v>
      </c>
      <c r="I187" s="15">
        <f>'Annual - BS,PL,CFS'!J83</f>
        <v>9.136957887874915E-2</v>
      </c>
      <c r="J187" s="15">
        <f>'Annual - BS,PL,CFS'!K83</f>
        <v>3.5394670633971718E-2</v>
      </c>
      <c r="K187" s="15">
        <f>'Annual - BS,PL,CFS'!L83</f>
        <v>1.4644543346918899E-2</v>
      </c>
      <c r="L187" s="15">
        <f>'Annual - BS,PL,CFS'!M83</f>
        <v>-4.303037910961386E-17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54C65-DB6E-2F47-A92B-2FAC0678CDD2}">
  <dimension ref="B6:L8"/>
  <sheetViews>
    <sheetView showGridLines="0" topLeftCell="A4" workbookViewId="0">
      <selection activeCell="H1" sqref="H1"/>
    </sheetView>
  </sheetViews>
  <sheetFormatPr baseColWidth="10" defaultRowHeight="16" x14ac:dyDescent="0.2"/>
  <sheetData>
    <row r="6" spans="2:12" ht="63" x14ac:dyDescent="0.75">
      <c r="B6" s="141" t="s">
        <v>190</v>
      </c>
    </row>
    <row r="8" spans="2:12" ht="20" x14ac:dyDescent="0.25">
      <c r="L8" s="142" t="s">
        <v>191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E3C2-83A3-804F-AD0D-0DA10DB391F2}">
  <dimension ref="A1:M84"/>
  <sheetViews>
    <sheetView showGridLines="0" topLeftCell="A18" workbookViewId="0">
      <selection activeCell="C42" sqref="C42:M42"/>
    </sheetView>
  </sheetViews>
  <sheetFormatPr baseColWidth="10" defaultRowHeight="16" x14ac:dyDescent="0.2"/>
  <cols>
    <col min="1" max="1" width="14.83203125" customWidth="1"/>
    <col min="2" max="2" width="34.33203125" customWidth="1"/>
    <col min="3" max="3" width="11.1640625" style="3" bestFit="1" customWidth="1"/>
    <col min="11" max="11" width="11" customWidth="1"/>
  </cols>
  <sheetData>
    <row r="1" spans="1:13" x14ac:dyDescent="0.2">
      <c r="A1" s="39" t="str">
        <f>'Data Visual'!A1</f>
        <v>Loan Financing and Refinancing Model for Small Businesses</v>
      </c>
    </row>
    <row r="3" spans="1:13" x14ac:dyDescent="0.2">
      <c r="A3" t="s">
        <v>113</v>
      </c>
    </row>
    <row r="4" spans="1:13" x14ac:dyDescent="0.2">
      <c r="A4" s="41"/>
      <c r="B4" s="41"/>
      <c r="C4" s="118" t="s">
        <v>140</v>
      </c>
      <c r="D4" s="41"/>
      <c r="E4" s="41"/>
      <c r="F4" s="41"/>
      <c r="G4" s="41"/>
      <c r="H4" s="41"/>
      <c r="I4" s="41"/>
      <c r="J4" s="41"/>
      <c r="K4" s="41"/>
      <c r="L4" s="41"/>
      <c r="M4" s="41"/>
    </row>
    <row r="5" spans="1:13" x14ac:dyDescent="0.2">
      <c r="A5" s="45"/>
      <c r="B5" s="45"/>
      <c r="C5" s="49" t="s">
        <v>133</v>
      </c>
      <c r="D5" s="47">
        <f>'Debt Calculations'!D4</f>
        <v>1</v>
      </c>
      <c r="E5" s="71">
        <f>D5+1</f>
        <v>2</v>
      </c>
      <c r="F5" s="71">
        <f t="shared" ref="F5:M5" si="0">E5+1</f>
        <v>3</v>
      </c>
      <c r="G5" s="71">
        <f t="shared" si="0"/>
        <v>4</v>
      </c>
      <c r="H5" s="71">
        <f t="shared" si="0"/>
        <v>5</v>
      </c>
      <c r="I5" s="71">
        <f t="shared" si="0"/>
        <v>6</v>
      </c>
      <c r="J5" s="71">
        <f t="shared" si="0"/>
        <v>7</v>
      </c>
      <c r="K5" s="71">
        <f t="shared" si="0"/>
        <v>8</v>
      </c>
      <c r="L5" s="71">
        <f t="shared" si="0"/>
        <v>9</v>
      </c>
      <c r="M5" s="71">
        <f t="shared" si="0"/>
        <v>10</v>
      </c>
    </row>
    <row r="6" spans="1:13" x14ac:dyDescent="0.2">
      <c r="A6" s="66"/>
      <c r="B6" s="89" t="s">
        <v>97</v>
      </c>
      <c r="C6" s="124" t="s">
        <v>123</v>
      </c>
      <c r="D6" s="66"/>
      <c r="E6" s="66"/>
      <c r="F6" s="66"/>
      <c r="G6" s="66"/>
      <c r="H6" s="66"/>
      <c r="I6" s="66"/>
      <c r="J6" s="66"/>
      <c r="K6" s="66"/>
      <c r="L6" s="66"/>
      <c r="M6" s="66"/>
    </row>
    <row r="7" spans="1:13" x14ac:dyDescent="0.2">
      <c r="B7" s="9" t="s">
        <v>1</v>
      </c>
      <c r="C7" s="3">
        <f>'Monthly - BS,PL,CFS'!C7</f>
        <v>35000</v>
      </c>
      <c r="D7" s="3">
        <f>SUM('Monthly - BS,PL,CFS'!D7:O7)</f>
        <v>45500</v>
      </c>
      <c r="E7" s="3">
        <f>SUM('Monthly - BS,PL,CFS'!P7:AA7)</f>
        <v>81900</v>
      </c>
      <c r="F7" s="3">
        <f>SUM('Monthly - BS,PL,CFS'!AB7:AM7)</f>
        <v>98280</v>
      </c>
      <c r="G7" s="3">
        <f>SUM('Monthly - BS,PL,CFS'!AN7:AY7)</f>
        <v>117936.00000000003</v>
      </c>
      <c r="H7" s="3">
        <f>SUM('Monthly - BS,PL,CFS'!AZ7:BK7)</f>
        <v>141523.20000000004</v>
      </c>
      <c r="I7" s="3">
        <f>SUM('Monthly - BS,PL,CFS'!BL7:BW7)</f>
        <v>169827.83999999994</v>
      </c>
      <c r="J7" s="3">
        <f>SUM('Monthly - BS,PL,CFS'!BX7:CI7)</f>
        <v>203793.40800000002</v>
      </c>
      <c r="K7" s="3">
        <f>SUM('Monthly - BS,PL,CFS'!CJ7:CU7)</f>
        <v>213983.07840000003</v>
      </c>
      <c r="L7" s="3">
        <f>SUM('Monthly - BS,PL,CFS'!CV7:DG7)</f>
        <v>224682.23232000001</v>
      </c>
      <c r="M7" s="3">
        <f>SUM('Monthly - BS,PL,CFS'!DH7:DS7)</f>
        <v>235916.34393599996</v>
      </c>
    </row>
    <row r="8" spans="1:13" x14ac:dyDescent="0.2">
      <c r="B8" s="9" t="s">
        <v>41</v>
      </c>
      <c r="C8" s="3">
        <f>'Monthly - BS,PL,CFS'!C8</f>
        <v>-26000</v>
      </c>
      <c r="D8" s="3">
        <f>SUM('Monthly - BS,PL,CFS'!D8:O8)</f>
        <v>-25220</v>
      </c>
      <c r="E8" s="3">
        <f>SUM('Monthly - BS,PL,CFS'!P8:AA8)</f>
        <v>-24463.399999999991</v>
      </c>
      <c r="F8" s="3">
        <f>SUM('Monthly - BS,PL,CFS'!AB8:AM8)</f>
        <v>-23729.498000000003</v>
      </c>
      <c r="G8" s="3">
        <f>SUM('Monthly - BS,PL,CFS'!AN8:AY8)</f>
        <v>-23254.908039999998</v>
      </c>
      <c r="H8" s="3">
        <f>SUM('Monthly - BS,PL,CFS'!AZ8:BK8)</f>
        <v>-23254.908039999998</v>
      </c>
      <c r="I8" s="3">
        <f>SUM('Monthly - BS,PL,CFS'!BL8:BW8)</f>
        <v>-23254.908039999998</v>
      </c>
      <c r="J8" s="3">
        <f>SUM('Monthly - BS,PL,CFS'!BX8:CI8)</f>
        <v>-23254.908039999998</v>
      </c>
      <c r="K8" s="3">
        <f>SUM('Monthly - BS,PL,CFS'!CJ8:CU8)</f>
        <v>-23254.908039999998</v>
      </c>
      <c r="L8" s="3">
        <f>SUM('Monthly - BS,PL,CFS'!CV8:DG8)</f>
        <v>-23254.908039999998</v>
      </c>
      <c r="M8" s="3">
        <f>SUM('Monthly - BS,PL,CFS'!DH8:DS8)</f>
        <v>-23254.908039999998</v>
      </c>
    </row>
    <row r="9" spans="1:13" x14ac:dyDescent="0.2">
      <c r="B9" s="9" t="s">
        <v>28</v>
      </c>
      <c r="C9" s="3">
        <f>C7+C8</f>
        <v>9000</v>
      </c>
      <c r="D9" s="3">
        <f t="shared" ref="D9:M9" si="1">D7+D8</f>
        <v>20280</v>
      </c>
      <c r="E9" s="3">
        <f t="shared" si="1"/>
        <v>57436.600000000006</v>
      </c>
      <c r="F9" s="3">
        <f t="shared" si="1"/>
        <v>74550.501999999993</v>
      </c>
      <c r="G9" s="3">
        <f t="shared" si="1"/>
        <v>94681.091960000034</v>
      </c>
      <c r="H9" s="3">
        <f t="shared" si="1"/>
        <v>118268.29196000005</v>
      </c>
      <c r="I9" s="3">
        <f t="shared" si="1"/>
        <v>146572.93195999993</v>
      </c>
      <c r="J9" s="3">
        <f t="shared" si="1"/>
        <v>180538.49996000002</v>
      </c>
      <c r="K9" s="3">
        <f t="shared" si="1"/>
        <v>190728.17036000002</v>
      </c>
      <c r="L9" s="3">
        <f t="shared" si="1"/>
        <v>201427.32428</v>
      </c>
      <c r="M9" s="3">
        <f t="shared" si="1"/>
        <v>212661.43589599995</v>
      </c>
    </row>
    <row r="10" spans="1:13" x14ac:dyDescent="0.2">
      <c r="B10" s="9" t="s">
        <v>42</v>
      </c>
      <c r="C10" s="3">
        <f>'Monthly - BS,PL,CFS'!C10</f>
        <v>-5000</v>
      </c>
      <c r="D10" s="3">
        <f>SUM('Monthly - BS,PL,CFS'!D10:O10)</f>
        <v>-4800</v>
      </c>
      <c r="E10" s="3">
        <f>SUM('Monthly - BS,PL,CFS'!P10:AA10)</f>
        <v>-4608</v>
      </c>
      <c r="F10" s="3">
        <f>SUM('Monthly - BS,PL,CFS'!AB10:AM10)</f>
        <v>-4423.68</v>
      </c>
      <c r="G10" s="3">
        <f>SUM('Monthly - BS,PL,CFS'!AN10:AY10)</f>
        <v>-4423.68</v>
      </c>
      <c r="H10" s="3">
        <f>SUM('Monthly - BS,PL,CFS'!AZ10:BK10)</f>
        <v>-4423.68</v>
      </c>
      <c r="I10" s="3">
        <f>SUM('Monthly - BS,PL,CFS'!BL10:BW10)</f>
        <v>-4423.68</v>
      </c>
      <c r="J10" s="3">
        <f>SUM('Monthly - BS,PL,CFS'!BX10:CI10)</f>
        <v>-4423.68</v>
      </c>
      <c r="K10" s="3">
        <f>SUM('Monthly - BS,PL,CFS'!CJ10:CU10)</f>
        <v>-4423.68</v>
      </c>
      <c r="L10" s="3">
        <f>SUM('Monthly - BS,PL,CFS'!CV10:DG10)</f>
        <v>-4423.68</v>
      </c>
      <c r="M10" s="3">
        <f>SUM('Monthly - BS,PL,CFS'!DH10:DS10)</f>
        <v>-4423.68</v>
      </c>
    </row>
    <row r="11" spans="1:13" x14ac:dyDescent="0.2">
      <c r="B11" s="9" t="s">
        <v>22</v>
      </c>
      <c r="C11" s="3">
        <f>C9+C10</f>
        <v>4000</v>
      </c>
      <c r="D11" s="3">
        <f t="shared" ref="D11:M11" si="2">D9+D10</f>
        <v>15480</v>
      </c>
      <c r="E11" s="3">
        <f t="shared" si="2"/>
        <v>52828.600000000006</v>
      </c>
      <c r="F11" s="3">
        <f t="shared" si="2"/>
        <v>70126.821999999986</v>
      </c>
      <c r="G11" s="3">
        <f t="shared" si="2"/>
        <v>90257.411960000027</v>
      </c>
      <c r="H11" s="3">
        <f t="shared" si="2"/>
        <v>113844.61196000004</v>
      </c>
      <c r="I11" s="3">
        <f t="shared" si="2"/>
        <v>142149.25195999994</v>
      </c>
      <c r="J11" s="3">
        <f t="shared" si="2"/>
        <v>176114.81996000002</v>
      </c>
      <c r="K11" s="3">
        <f t="shared" si="2"/>
        <v>186304.49036000003</v>
      </c>
      <c r="L11" s="3">
        <f t="shared" si="2"/>
        <v>197003.64428000001</v>
      </c>
      <c r="M11" s="3">
        <f t="shared" si="2"/>
        <v>208237.75589599996</v>
      </c>
    </row>
    <row r="12" spans="1:13" x14ac:dyDescent="0.2">
      <c r="B12" s="9" t="s">
        <v>43</v>
      </c>
      <c r="C12" s="3">
        <f>'Monthly - BS,PL,CFS'!C12</f>
        <v>-700</v>
      </c>
      <c r="D12" s="3">
        <f>SUM('Monthly - BS,PL,CFS'!D12:O12)</f>
        <v>-2484.0352608039029</v>
      </c>
      <c r="E12" s="3">
        <f>SUM('Monthly - BS,PL,CFS'!P12:AA12)</f>
        <v>-4168.0481190512974</v>
      </c>
      <c r="F12" s="3">
        <f>SUM('Monthly - BS,PL,CFS'!AB12:AM12)</f>
        <v>-5710.3810671264964</v>
      </c>
      <c r="G12" s="3">
        <f>SUM('Monthly - BS,PL,CFS'!AN12:AY12)</f>
        <v>-7124.7625681602276</v>
      </c>
      <c r="H12" s="3">
        <f>SUM('Monthly - BS,PL,CFS'!AZ12:BK12)</f>
        <v>-8423.611366936917</v>
      </c>
      <c r="I12" s="3">
        <f>SUM('Monthly - BS,PL,CFS'!BL12:BW12)</f>
        <v>-9618.1616417283039</v>
      </c>
      <c r="J12" s="3">
        <f>SUM('Monthly - BS,PL,CFS'!BX12:CI12)</f>
        <v>-10718.576199109546</v>
      </c>
      <c r="K12" s="3">
        <f>SUM('Monthly - BS,PL,CFS'!CJ12:CU12)</f>
        <v>-11734.048854152617</v>
      </c>
      <c r="L12" s="3">
        <f>SUM('Monthly - BS,PL,CFS'!CV12:DG12)</f>
        <v>-12672.897029245549</v>
      </c>
      <c r="M12" s="3">
        <f>SUM('Monthly - BS,PL,CFS'!DH12:DS12)</f>
        <v>-13542.645506067882</v>
      </c>
    </row>
    <row r="13" spans="1:13" x14ac:dyDescent="0.2">
      <c r="B13" s="9" t="s">
        <v>44</v>
      </c>
      <c r="C13" s="3">
        <f>'Monthly - BS,PL,CFS'!C13</f>
        <v>-600</v>
      </c>
      <c r="D13" s="3">
        <f>SUM('Monthly - BS,PL,CFS'!D13:O13)</f>
        <v>-9214.4261476536249</v>
      </c>
      <c r="E13" s="3">
        <f>SUM('Monthly - BS,PL,CFS'!P13:AA13)</f>
        <v>-10195.660172919303</v>
      </c>
      <c r="F13" s="3">
        <f>SUM('Monthly - BS,PL,CFS'!AB13:AM13)</f>
        <v>-9875.0357444856127</v>
      </c>
      <c r="G13" s="3">
        <f>SUM('Monthly - BS,PL,CFS'!AN13:AY13)</f>
        <v>-9076.8635534964269</v>
      </c>
      <c r="H13" s="3">
        <f>SUM('Monthly - BS,PL,CFS'!AZ13:BK13)</f>
        <v>-7671.8274291475673</v>
      </c>
      <c r="I13" s="3">
        <f>SUM('Monthly - BS,PL,CFS'!BL13:BW13)</f>
        <v>-6161.0864814736897</v>
      </c>
      <c r="J13" s="3">
        <f>SUM('Monthly - BS,PL,CFS'!BX13:CI13)</f>
        <v>-4536.6783167576414</v>
      </c>
      <c r="K13" s="3">
        <f>SUM('Monthly - BS,PL,CFS'!CJ13:CU13)</f>
        <v>-2790.0400204139564</v>
      </c>
      <c r="L13" s="3">
        <f>SUM('Monthly - BS,PL,CFS'!CV13:DG13)</f>
        <v>-1403.2581219635954</v>
      </c>
      <c r="M13" s="3">
        <f>SUM('Monthly - BS,PL,CFS'!DH13:DS13)</f>
        <v>-508.56314204436524</v>
      </c>
    </row>
    <row r="14" spans="1:13" x14ac:dyDescent="0.2">
      <c r="B14" s="9" t="s">
        <v>45</v>
      </c>
      <c r="C14" s="3">
        <f>C11+C12+C13</f>
        <v>2700</v>
      </c>
      <c r="D14" s="3">
        <f t="shared" ref="D14:M14" si="3">D11+D12+D13</f>
        <v>3781.5385915424722</v>
      </c>
      <c r="E14" s="3">
        <f t="shared" si="3"/>
        <v>38464.891708029405</v>
      </c>
      <c r="F14" s="3">
        <f t="shared" si="3"/>
        <v>54541.405188387878</v>
      </c>
      <c r="G14" s="3">
        <f t="shared" si="3"/>
        <v>74055.785838343378</v>
      </c>
      <c r="H14" s="3">
        <f t="shared" si="3"/>
        <v>97749.173163915548</v>
      </c>
      <c r="I14" s="3">
        <f t="shared" si="3"/>
        <v>126370.00383679794</v>
      </c>
      <c r="J14" s="3">
        <f t="shared" si="3"/>
        <v>160859.56544413284</v>
      </c>
      <c r="K14" s="3">
        <f t="shared" si="3"/>
        <v>171780.40148543345</v>
      </c>
      <c r="L14" s="3">
        <f t="shared" si="3"/>
        <v>182927.48912879085</v>
      </c>
      <c r="M14" s="3">
        <f t="shared" si="3"/>
        <v>194186.54724788773</v>
      </c>
    </row>
    <row r="15" spans="1:13" x14ac:dyDescent="0.2">
      <c r="B15" s="9" t="s">
        <v>46</v>
      </c>
      <c r="C15" s="3">
        <f>'Monthly - BS,PL,CFS'!C15</f>
        <v>-300</v>
      </c>
      <c r="D15" s="3">
        <f>SUM('Monthly - BS,PL,CFS'!D15:O15)</f>
        <v>-1440</v>
      </c>
      <c r="E15" s="3">
        <f>SUM('Monthly - BS,PL,CFS'!P15:AA15)</f>
        <v>-1382.3999999999996</v>
      </c>
      <c r="F15" s="3">
        <f>SUM('Monthly - BS,PL,CFS'!AB15:AM15)</f>
        <v>-1327.104</v>
      </c>
      <c r="G15" s="3">
        <f>SUM('Monthly - BS,PL,CFS'!AN15:AY15)</f>
        <v>-1327.104</v>
      </c>
      <c r="H15" s="3">
        <f>SUM('Monthly - BS,PL,CFS'!AZ15:BK15)</f>
        <v>-1327.104</v>
      </c>
      <c r="I15" s="3">
        <f>SUM('Monthly - BS,PL,CFS'!BL15:BW15)</f>
        <v>-1327.104</v>
      </c>
      <c r="J15" s="3">
        <f>SUM('Monthly - BS,PL,CFS'!BX15:CI15)</f>
        <v>-1327.104</v>
      </c>
      <c r="K15" s="3">
        <f>SUM('Monthly - BS,PL,CFS'!CJ15:CU15)</f>
        <v>-1327.104</v>
      </c>
      <c r="L15" s="3">
        <f>SUM('Monthly - BS,PL,CFS'!CV15:DG15)</f>
        <v>-1327.104</v>
      </c>
      <c r="M15" s="3">
        <f>SUM('Monthly - BS,PL,CFS'!DH15:DS15)</f>
        <v>-1327.104</v>
      </c>
    </row>
    <row r="16" spans="1:13" x14ac:dyDescent="0.2">
      <c r="A16" s="53"/>
      <c r="B16" s="54" t="s">
        <v>47</v>
      </c>
      <c r="C16" s="56">
        <f>C14+C15</f>
        <v>2400</v>
      </c>
      <c r="D16" s="56">
        <f t="shared" ref="D16:M16" si="4">D14+D15</f>
        <v>2341.5385915424722</v>
      </c>
      <c r="E16" s="56">
        <f t="shared" si="4"/>
        <v>37082.491708029404</v>
      </c>
      <c r="F16" s="56">
        <f t="shared" si="4"/>
        <v>53214.301188387879</v>
      </c>
      <c r="G16" s="56">
        <f t="shared" si="4"/>
        <v>72728.681838343371</v>
      </c>
      <c r="H16" s="56">
        <f t="shared" si="4"/>
        <v>96422.069163915541</v>
      </c>
      <c r="I16" s="56">
        <f t="shared" si="4"/>
        <v>125042.89983679794</v>
      </c>
      <c r="J16" s="56">
        <f t="shared" si="4"/>
        <v>159532.46144413284</v>
      </c>
      <c r="K16" s="56">
        <f t="shared" si="4"/>
        <v>170453.29748543346</v>
      </c>
      <c r="L16" s="56">
        <f t="shared" si="4"/>
        <v>181600.38512879086</v>
      </c>
      <c r="M16" s="56">
        <f t="shared" si="4"/>
        <v>192859.44324788774</v>
      </c>
    </row>
    <row r="18" spans="1:13" x14ac:dyDescent="0.2">
      <c r="A18" t="s">
        <v>114</v>
      </c>
      <c r="B18" s="92"/>
    </row>
    <row r="19" spans="1:13" x14ac:dyDescent="0.2">
      <c r="A19" s="41"/>
      <c r="B19" s="41"/>
      <c r="C19" s="118" t="s">
        <v>140</v>
      </c>
      <c r="D19" s="41"/>
      <c r="E19" s="41"/>
      <c r="F19" s="41"/>
      <c r="G19" s="41"/>
      <c r="H19" s="41"/>
      <c r="I19" s="41"/>
      <c r="J19" s="41"/>
      <c r="K19" s="41"/>
      <c r="L19" s="41"/>
      <c r="M19" s="41"/>
    </row>
    <row r="20" spans="1:13" x14ac:dyDescent="0.2">
      <c r="A20" s="45"/>
      <c r="B20" s="45"/>
      <c r="C20" s="119" t="s">
        <v>133</v>
      </c>
      <c r="D20" s="46">
        <f t="shared" ref="D20" si="5">D5</f>
        <v>1</v>
      </c>
      <c r="E20" s="45">
        <f>D20+1</f>
        <v>2</v>
      </c>
      <c r="F20" s="45">
        <f t="shared" ref="F20:M20" si="6">E20+1</f>
        <v>3</v>
      </c>
      <c r="G20" s="45">
        <f t="shared" si="6"/>
        <v>4</v>
      </c>
      <c r="H20" s="45">
        <f t="shared" si="6"/>
        <v>5</v>
      </c>
      <c r="I20" s="45">
        <f t="shared" si="6"/>
        <v>6</v>
      </c>
      <c r="J20" s="45">
        <f t="shared" si="6"/>
        <v>7</v>
      </c>
      <c r="K20" s="45">
        <f t="shared" si="6"/>
        <v>8</v>
      </c>
      <c r="L20" s="45">
        <f t="shared" si="6"/>
        <v>9</v>
      </c>
      <c r="M20" s="45">
        <f t="shared" si="6"/>
        <v>10</v>
      </c>
    </row>
    <row r="21" spans="1:13" x14ac:dyDescent="0.2">
      <c r="A21" s="45"/>
      <c r="B21" s="45"/>
      <c r="C21" s="120" t="s">
        <v>123</v>
      </c>
      <c r="D21" s="46" t="s">
        <v>17</v>
      </c>
      <c r="E21" s="46" t="s">
        <v>17</v>
      </c>
      <c r="F21" s="46" t="s">
        <v>17</v>
      </c>
      <c r="G21" s="46" t="s">
        <v>17</v>
      </c>
      <c r="H21" s="46" t="s">
        <v>17</v>
      </c>
      <c r="I21" s="46" t="s">
        <v>17</v>
      </c>
      <c r="J21" s="46" t="s">
        <v>17</v>
      </c>
      <c r="K21" s="46" t="s">
        <v>17</v>
      </c>
      <c r="L21" s="46" t="s">
        <v>17</v>
      </c>
      <c r="M21" s="46" t="s">
        <v>17</v>
      </c>
    </row>
    <row r="22" spans="1:13" x14ac:dyDescent="0.2">
      <c r="A22" s="66" t="s">
        <v>98</v>
      </c>
      <c r="B22" s="89" t="s">
        <v>102</v>
      </c>
      <c r="C22" s="121"/>
      <c r="D22" s="66"/>
      <c r="E22" s="66"/>
      <c r="F22" s="66"/>
      <c r="G22" s="66"/>
      <c r="H22" s="66"/>
      <c r="I22" s="66"/>
      <c r="J22" s="66"/>
      <c r="K22" s="66"/>
      <c r="L22" s="66"/>
      <c r="M22" s="66"/>
    </row>
    <row r="23" spans="1:13" x14ac:dyDescent="0.2">
      <c r="A23" s="8"/>
      <c r="B23" s="76" t="s">
        <v>48</v>
      </c>
    </row>
    <row r="24" spans="1:13" x14ac:dyDescent="0.2">
      <c r="B24" s="9" t="s">
        <v>49</v>
      </c>
      <c r="C24" s="3">
        <f>'Monthly - BS,PL,CFS'!C24</f>
        <v>1000</v>
      </c>
      <c r="D24" s="3">
        <f>'Monthly - BS,PL,CFS'!O24</f>
        <v>86085.526000000013</v>
      </c>
      <c r="E24" s="3">
        <f>'Monthly - BS,PL,CFS'!AA24</f>
        <v>94442.315605607844</v>
      </c>
      <c r="F24" s="3">
        <f>'Monthly - BS,PL,CFS'!AM24</f>
        <v>118997.16587881563</v>
      </c>
      <c r="G24" s="3">
        <f>'Monthly - BS,PL,CFS'!AY24</f>
        <v>147845.18234916482</v>
      </c>
      <c r="H24" s="3">
        <f>'Monthly - BS,PL,CFS'!BK24</f>
        <v>197740.02051911395</v>
      </c>
      <c r="I24" s="3">
        <f>'Monthly - BS,PL,CFS'!BW24</f>
        <v>272924.50108706305</v>
      </c>
      <c r="J24" s="3">
        <f>'Monthly - BS,PL,CFS'!CI24</f>
        <v>393016.3758049921</v>
      </c>
      <c r="K24" s="3">
        <f>'Monthly - BS,PL,CFS'!CU24</f>
        <v>523438.00966080109</v>
      </c>
      <c r="L24" s="3">
        <f>'Monthly - BS,PL,CFS'!DG24</f>
        <v>678074.02018698107</v>
      </c>
      <c r="M24" s="3">
        <f>'Monthly - BS,PL,CFS'!DS24</f>
        <v>955431.48210523534</v>
      </c>
    </row>
    <row r="25" spans="1:13" x14ac:dyDescent="0.2">
      <c r="B25" s="9" t="s">
        <v>50</v>
      </c>
      <c r="C25" s="3">
        <f>'Monthly - BS,PL,CFS'!C25</f>
        <v>7000</v>
      </c>
      <c r="D25" s="3">
        <f>'Monthly - BS,PL,CFS'!O25</f>
        <v>24024</v>
      </c>
      <c r="E25" s="3">
        <f>'Monthly - BS,PL,CFS'!AA25</f>
        <v>29238.3</v>
      </c>
      <c r="F25" s="3">
        <f>'Monthly - BS,PL,CFS'!AM25</f>
        <v>35085.96</v>
      </c>
      <c r="G25" s="3">
        <f>'Monthly - BS,PL,CFS'!AY25</f>
        <v>42103.152000000009</v>
      </c>
      <c r="H25" s="3">
        <f>'Monthly - BS,PL,CFS'!BK25</f>
        <v>50523.782399999982</v>
      </c>
      <c r="I25" s="3">
        <f>'Monthly - BS,PL,CFS'!BW25</f>
        <v>60628.53888</v>
      </c>
      <c r="J25" s="3">
        <f>'Monthly - BS,PL,CFS'!CI25</f>
        <v>64042.078463999991</v>
      </c>
      <c r="K25" s="3">
        <f>'Monthly - BS,PL,CFS'!CU25</f>
        <v>67244.182387199995</v>
      </c>
      <c r="L25" s="3">
        <f>'Monthly - BS,PL,CFS'!DG25</f>
        <v>70606.391506559987</v>
      </c>
      <c r="M25" s="3">
        <f>'Monthly - BS,PL,CFS'!DS25</f>
        <v>3538.7451590400001</v>
      </c>
    </row>
    <row r="26" spans="1:13" x14ac:dyDescent="0.2">
      <c r="B26" s="9" t="s">
        <v>51</v>
      </c>
      <c r="C26" s="3">
        <f>'Monthly - BS,PL,CFS'!C26</f>
        <v>3000</v>
      </c>
      <c r="D26" s="3">
        <f>'Monthly - BS,PL,CFS'!O26</f>
        <v>2450.1229999999991</v>
      </c>
      <c r="E26" s="3">
        <f>'Monthly - BS,PL,CFS'!AA26</f>
        <v>2376.61931</v>
      </c>
      <c r="F26" s="3">
        <f>'Monthly - BS,PL,CFS'!AM26</f>
        <v>2327.8637537999998</v>
      </c>
      <c r="G26" s="3">
        <f>'Monthly - BS,PL,CFS'!AY26</f>
        <v>2325.490804</v>
      </c>
      <c r="H26" s="3">
        <f>'Monthly - BS,PL,CFS'!BK26</f>
        <v>2325.490804</v>
      </c>
      <c r="I26" s="3">
        <f>'Monthly - BS,PL,CFS'!BW26</f>
        <v>2325.490804</v>
      </c>
      <c r="J26" s="3">
        <f>'Monthly - BS,PL,CFS'!CI26</f>
        <v>2325.490804</v>
      </c>
      <c r="K26" s="3">
        <f>'Monthly - BS,PL,CFS'!CU26</f>
        <v>2325.490804</v>
      </c>
      <c r="L26" s="3">
        <f>'Monthly - BS,PL,CFS'!DG26</f>
        <v>2325.490804</v>
      </c>
      <c r="M26" s="3">
        <f>'Monthly - BS,PL,CFS'!DS26</f>
        <v>116.27454019999999</v>
      </c>
    </row>
    <row r="27" spans="1:13" x14ac:dyDescent="0.2">
      <c r="B27" s="9" t="s">
        <v>52</v>
      </c>
      <c r="C27" s="3">
        <f>'Monthly - BS,PL,CFS'!C27</f>
        <v>800</v>
      </c>
      <c r="D27" s="3">
        <f>'Monthly - BS,PL,CFS'!O27</f>
        <v>8008</v>
      </c>
      <c r="E27" s="3">
        <f>'Monthly - BS,PL,CFS'!AA27</f>
        <v>9746.1</v>
      </c>
      <c r="F27" s="3">
        <f>'Monthly - BS,PL,CFS'!AM27</f>
        <v>11695.320000000002</v>
      </c>
      <c r="G27" s="3">
        <f>'Monthly - BS,PL,CFS'!AY27</f>
        <v>14034.384000000004</v>
      </c>
      <c r="H27" s="3">
        <f>'Monthly - BS,PL,CFS'!BK27</f>
        <v>16841.260799999996</v>
      </c>
      <c r="I27" s="3">
        <f>'Monthly - BS,PL,CFS'!BW27</f>
        <v>20209.512960000004</v>
      </c>
      <c r="J27" s="3">
        <f>'Monthly - BS,PL,CFS'!CI27</f>
        <v>21347.359488000002</v>
      </c>
      <c r="K27" s="3">
        <f>'Monthly - BS,PL,CFS'!CU27</f>
        <v>22414.727462400002</v>
      </c>
      <c r="L27" s="3">
        <f>'Monthly - BS,PL,CFS'!DG27</f>
        <v>23535.46383552</v>
      </c>
      <c r="M27" s="3">
        <f>'Monthly - BS,PL,CFS'!DS27</f>
        <v>1179.5817196800001</v>
      </c>
    </row>
    <row r="28" spans="1:13" x14ac:dyDescent="0.2">
      <c r="A28" s="62"/>
      <c r="B28" s="9" t="s">
        <v>53</v>
      </c>
      <c r="C28" s="3">
        <f>'Monthly - BS,PL,CFS'!C28</f>
        <v>15000</v>
      </c>
      <c r="D28" s="3">
        <f>'Monthly - BS,PL,CFS'!O28</f>
        <v>32515.964739196108</v>
      </c>
      <c r="E28" s="3">
        <f>'Monthly - BS,PL,CFS'!AA28</f>
        <v>48547.916620144839</v>
      </c>
      <c r="F28" s="3">
        <f>'Monthly - BS,PL,CFS'!AM28</f>
        <v>63239.535553018308</v>
      </c>
      <c r="G28" s="3">
        <f>'Monthly - BS,PL,CFS'!AY28</f>
        <v>76720.792984858082</v>
      </c>
      <c r="H28" s="3">
        <f>'Monthly - BS,PL,CFS'!BK28</f>
        <v>89109.261817921171</v>
      </c>
      <c r="I28" s="3">
        <f>'Monthly - BS,PL,CFS'!BW28</f>
        <v>100511.30117819282</v>
      </c>
      <c r="J28" s="3">
        <f>'Monthly - BS,PL,CFS'!CI28</f>
        <v>111023.12799110319</v>
      </c>
      <c r="K28" s="3">
        <f>'Monthly - BS,PL,CFS'!CU28</f>
        <v>120731.78617909082</v>
      </c>
      <c r="L28" s="3">
        <f>'Monthly - BS,PL,CFS'!DG28</f>
        <v>129716.02326240686</v>
      </c>
      <c r="M28" s="3">
        <f>'Monthly - BS,PL,CFS'!DS28</f>
        <v>138047.08321002621</v>
      </c>
    </row>
    <row r="29" spans="1:13" x14ac:dyDescent="0.2">
      <c r="B29" s="9" t="s">
        <v>117</v>
      </c>
      <c r="C29" s="3">
        <f>'Monthly - BS,PL,CFS'!C29</f>
        <v>2000</v>
      </c>
      <c r="D29" s="3">
        <f>'Monthly - BS,PL,CFS'!O29</f>
        <v>8008</v>
      </c>
      <c r="E29" s="3">
        <f>'Monthly - BS,PL,CFS'!AA29</f>
        <v>9746.1</v>
      </c>
      <c r="F29" s="3">
        <f>'Monthly - BS,PL,CFS'!AM29</f>
        <v>11695.320000000002</v>
      </c>
      <c r="G29" s="3">
        <f>'Monthly - BS,PL,CFS'!AY29</f>
        <v>14034.384000000004</v>
      </c>
      <c r="H29" s="3">
        <f>'Monthly - BS,PL,CFS'!BK29</f>
        <v>16841.260799999996</v>
      </c>
      <c r="I29" s="3">
        <f>'Monthly - BS,PL,CFS'!BW29</f>
        <v>20209.512960000004</v>
      </c>
      <c r="J29" s="3">
        <f>'Monthly - BS,PL,CFS'!CI29</f>
        <v>21347.359488000002</v>
      </c>
      <c r="K29" s="3">
        <f>'Monthly - BS,PL,CFS'!CU29</f>
        <v>22414.727462400002</v>
      </c>
      <c r="L29" s="3">
        <f>'Monthly - BS,PL,CFS'!DG29</f>
        <v>23535.46383552</v>
      </c>
      <c r="M29" s="3">
        <f>'Monthly - BS,PL,CFS'!DS29</f>
        <v>1179.5817196800001</v>
      </c>
    </row>
    <row r="30" spans="1:13" x14ac:dyDescent="0.2">
      <c r="A30" s="57"/>
      <c r="B30" s="58" t="s">
        <v>54</v>
      </c>
      <c r="C30" s="60">
        <f>SUM(C24:C29)</f>
        <v>28800</v>
      </c>
      <c r="D30" s="122">
        <f>SUM(D24:D29)</f>
        <v>161091.61373919612</v>
      </c>
      <c r="E30" s="122">
        <f t="shared" ref="E30:M30" si="7">SUM(E24:E29)</f>
        <v>194097.35153575268</v>
      </c>
      <c r="F30" s="122">
        <f t="shared" si="7"/>
        <v>243041.16518563393</v>
      </c>
      <c r="G30" s="122">
        <f t="shared" si="7"/>
        <v>297063.38613802294</v>
      </c>
      <c r="H30" s="122">
        <f t="shared" si="7"/>
        <v>373381.07714103512</v>
      </c>
      <c r="I30" s="122">
        <f t="shared" si="7"/>
        <v>476808.85786925594</v>
      </c>
      <c r="J30" s="122">
        <f t="shared" si="7"/>
        <v>613101.79204009532</v>
      </c>
      <c r="K30" s="122">
        <f t="shared" si="7"/>
        <v>758568.92395589186</v>
      </c>
      <c r="L30" s="122">
        <f t="shared" si="7"/>
        <v>927792.8534309878</v>
      </c>
      <c r="M30" s="122">
        <f t="shared" si="7"/>
        <v>1099492.7484538616</v>
      </c>
    </row>
    <row r="31" spans="1:13" x14ac:dyDescent="0.2">
      <c r="B31" s="9"/>
    </row>
    <row r="32" spans="1:13" x14ac:dyDescent="0.2">
      <c r="B32" s="64" t="s">
        <v>66</v>
      </c>
    </row>
    <row r="33" spans="1:13" x14ac:dyDescent="0.2">
      <c r="B33" s="9" t="s">
        <v>116</v>
      </c>
      <c r="C33" s="3">
        <f>'Monthly - BS,PL,CFS'!C33</f>
        <v>8000</v>
      </c>
      <c r="D33" s="3">
        <f>'Monthly - BS,PL,CFS'!O33</f>
        <v>8735.6489999999976</v>
      </c>
      <c r="E33" s="3">
        <f>'Monthly - BS,PL,CFS'!AA33</f>
        <v>8459.7267299999985</v>
      </c>
      <c r="F33" s="3">
        <f>'Monthly - BS,PL,CFS'!AM33</f>
        <v>8310.6952613999965</v>
      </c>
      <c r="G33" s="3">
        <f>'Monthly - BS,PL,CFS'!AY33</f>
        <v>8303.5764119999967</v>
      </c>
      <c r="H33" s="3">
        <f>'Monthly - BS,PL,CFS'!BK33</f>
        <v>8303.5764119999967</v>
      </c>
      <c r="I33" s="3">
        <f>'Monthly - BS,PL,CFS'!BW33</f>
        <v>8303.5764119999967</v>
      </c>
      <c r="J33" s="3">
        <f>'Monthly - BS,PL,CFS'!CI33</f>
        <v>8303.5764119999967</v>
      </c>
      <c r="K33" s="3">
        <f>'Monthly - BS,PL,CFS'!CU33</f>
        <v>8303.5764119999967</v>
      </c>
      <c r="L33" s="3">
        <f>'Monthly - BS,PL,CFS'!DG33</f>
        <v>8303.5764119999967</v>
      </c>
      <c r="M33" s="3">
        <f>'Monthly - BS,PL,CFS'!DS33</f>
        <v>415.17882059999994</v>
      </c>
    </row>
    <row r="34" spans="1:13" x14ac:dyDescent="0.2">
      <c r="B34" s="10" t="s">
        <v>67</v>
      </c>
      <c r="C34" s="3">
        <f>'Monthly - BS,PL,CFS'!C34</f>
        <v>0</v>
      </c>
      <c r="D34" s="3">
        <f>'Monthly - BS,PL,CFS'!O34</f>
        <v>0</v>
      </c>
      <c r="E34" s="3">
        <f>'Monthly - BS,PL,CFS'!AA34</f>
        <v>0</v>
      </c>
      <c r="F34" s="3">
        <f>'Monthly - BS,PL,CFS'!AM34</f>
        <v>0</v>
      </c>
      <c r="G34" s="3">
        <f>'Monthly - BS,PL,CFS'!AY34</f>
        <v>0</v>
      </c>
      <c r="H34" s="3">
        <f>'Monthly - BS,PL,CFS'!BK34</f>
        <v>0</v>
      </c>
      <c r="I34" s="3">
        <f>'Monthly - BS,PL,CFS'!BW34</f>
        <v>0</v>
      </c>
      <c r="J34" s="3">
        <f>'Monthly - BS,PL,CFS'!CI34</f>
        <v>0</v>
      </c>
      <c r="K34" s="3">
        <f>'Monthly - BS,PL,CFS'!CU34</f>
        <v>0</v>
      </c>
      <c r="L34" s="3">
        <f>'Monthly - BS,PL,CFS'!DG34</f>
        <v>0</v>
      </c>
      <c r="M34" s="3">
        <f>'Monthly - BS,PL,CFS'!DS34</f>
        <v>0</v>
      </c>
    </row>
    <row r="35" spans="1:13" x14ac:dyDescent="0.2">
      <c r="B35" s="10" t="s">
        <v>0</v>
      </c>
      <c r="C35" s="3">
        <f>'Monthly - BS,PL,CFS'!C35</f>
        <v>12000</v>
      </c>
      <c r="D35" s="3">
        <f>'Monthly - BS,PL,CFS'!O35</f>
        <v>66171.047541421576</v>
      </c>
      <c r="E35" s="3">
        <f>'Monthly - BS,PL,CFS'!AA35</f>
        <v>70954.557918532766</v>
      </c>
      <c r="F35" s="3">
        <f>'Monthly - BS,PL,CFS'!AM35</f>
        <v>76083.868647581941</v>
      </c>
      <c r="G35" s="3">
        <f>'Monthly - BS,PL,CFS'!AY35</f>
        <v>67353.45447799738</v>
      </c>
      <c r="H35" s="3">
        <f>'Monthly - BS,PL,CFS'!BK35</f>
        <v>57991.917962185056</v>
      </c>
      <c r="I35" s="3">
        <f>'Monthly - BS,PL,CFS'!BW35</f>
        <v>47953.635214706039</v>
      </c>
      <c r="J35" s="3">
        <f>'Monthly - BS,PL,CFS'!CI35</f>
        <v>37189.684195754002</v>
      </c>
      <c r="K35" s="3">
        <f>'Monthly - BS,PL,CFS'!CU35</f>
        <v>25647.606287309369</v>
      </c>
      <c r="L35" s="3">
        <f>'Monthly - BS,PL,CFS'!DG35</f>
        <v>13271.150633614312</v>
      </c>
      <c r="M35" s="3">
        <f>'Monthly - BS,PL,CFS'!DS35</f>
        <v>3.1150193535722792E-11</v>
      </c>
    </row>
    <row r="36" spans="1:13" x14ac:dyDescent="0.2">
      <c r="B36" s="9" t="s">
        <v>78</v>
      </c>
      <c r="C36" s="3">
        <f>'Monthly - BS,PL,CFS'!C36</f>
        <v>1000</v>
      </c>
      <c r="D36" s="3">
        <f>'Monthly - BS,PL,CFS'!O36</f>
        <v>76043.378606232058</v>
      </c>
      <c r="E36" s="3">
        <f>'Monthly - BS,PL,CFS'!AA36</f>
        <v>67459.036587647977</v>
      </c>
      <c r="F36" s="3">
        <f>'Monthly - BS,PL,CFS'!AM36</f>
        <v>58208.269788692203</v>
      </c>
      <c r="G36" s="3">
        <f>'Monthly - BS,PL,CFS'!AY36</f>
        <v>48239.341921722429</v>
      </c>
      <c r="H36" s="3">
        <f>'Monthly - BS,PL,CFS'!BK36</f>
        <v>37496.500276631494</v>
      </c>
      <c r="I36" s="3">
        <f>'Monthly - BS,PL,CFS'!BW36</f>
        <v>25919.663915533343</v>
      </c>
      <c r="J36" s="3">
        <f>'Monthly - BS,PL,CFS'!CI36</f>
        <v>13444.087661192176</v>
      </c>
      <c r="K36" s="3">
        <f>'Monthly - BS,PL,CFS'!CU36</f>
        <v>-7.8443918027915061E-11</v>
      </c>
      <c r="L36" s="3">
        <f>'Monthly - BS,PL,CFS'!DG36</f>
        <v>-7.8443918027915061E-11</v>
      </c>
      <c r="M36" s="3">
        <f>'Monthly - BS,PL,CFS'!DS36</f>
        <v>-7.8443918027915061E-11</v>
      </c>
    </row>
    <row r="37" spans="1:13" x14ac:dyDescent="0.2">
      <c r="B37" s="10"/>
    </row>
    <row r="38" spans="1:13" x14ac:dyDescent="0.2">
      <c r="B38" s="10" t="s">
        <v>72</v>
      </c>
      <c r="C38" s="3">
        <f>'Monthly - BS,PL,CFS'!C38</f>
        <v>7000</v>
      </c>
      <c r="D38" s="3">
        <f>'Monthly - BS,PL,CFS'!O38</f>
        <v>7000</v>
      </c>
      <c r="E38" s="3">
        <f>'Monthly - BS,PL,CFS'!AA38</f>
        <v>7000</v>
      </c>
      <c r="F38" s="3">
        <f>'Monthly - BS,PL,CFS'!AM38</f>
        <v>7000</v>
      </c>
      <c r="G38" s="3">
        <f>'Monthly - BS,PL,CFS'!AY38</f>
        <v>7000</v>
      </c>
      <c r="H38" s="3">
        <f>'Monthly - BS,PL,CFS'!BK38</f>
        <v>7000</v>
      </c>
      <c r="I38" s="3">
        <f>'Monthly - BS,PL,CFS'!BW38</f>
        <v>7000</v>
      </c>
      <c r="J38" s="3">
        <f>'Monthly - BS,PL,CFS'!CI38</f>
        <v>7000</v>
      </c>
      <c r="K38" s="3">
        <f>'Monthly - BS,PL,CFS'!CU38</f>
        <v>7000</v>
      </c>
      <c r="L38" s="3">
        <f>'Monthly - BS,PL,CFS'!DG38</f>
        <v>7000</v>
      </c>
      <c r="M38" s="3">
        <f>'Monthly - BS,PL,CFS'!DS38</f>
        <v>7000</v>
      </c>
    </row>
    <row r="39" spans="1:13" x14ac:dyDescent="0.2">
      <c r="B39" s="10" t="s">
        <v>73</v>
      </c>
      <c r="C39" s="3">
        <f>'Monthly - BS,PL,CFS'!C39</f>
        <v>800</v>
      </c>
      <c r="D39" s="3">
        <f>'Monthly - BS,PL,CFS'!O39</f>
        <v>3141.5385915424731</v>
      </c>
      <c r="E39" s="3">
        <f>'Monthly - BS,PL,CFS'!AA39</f>
        <v>40224.030299571874</v>
      </c>
      <c r="F39" s="3">
        <f>'Monthly - BS,PL,CFS'!AM39</f>
        <v>93438.33148795976</v>
      </c>
      <c r="G39" s="3">
        <f>'Monthly - BS,PL,CFS'!AY39</f>
        <v>166167.01332630319</v>
      </c>
      <c r="H39" s="3">
        <f>'Monthly - BS,PL,CFS'!BK39</f>
        <v>262589.08249021875</v>
      </c>
      <c r="I39" s="3">
        <f>'Monthly - BS,PL,CFS'!BW39</f>
        <v>387631.98232701677</v>
      </c>
      <c r="J39" s="3">
        <f>'Monthly - BS,PL,CFS'!CI39</f>
        <v>547164.44377114938</v>
      </c>
      <c r="K39" s="3">
        <f>'Monthly - BS,PL,CFS'!CU39</f>
        <v>717617.74125658278</v>
      </c>
      <c r="L39" s="3">
        <f>'Monthly - BS,PL,CFS'!DG39</f>
        <v>899218.12638537365</v>
      </c>
      <c r="M39" s="3">
        <f>'Monthly - BS,PL,CFS'!DS39</f>
        <v>1092077.5696332615</v>
      </c>
    </row>
    <row r="40" spans="1:13" x14ac:dyDescent="0.2">
      <c r="A40" s="57"/>
      <c r="B40" s="58" t="s">
        <v>68</v>
      </c>
      <c r="C40" s="60">
        <f>SUM(C33:C39)</f>
        <v>28800</v>
      </c>
      <c r="D40" s="122">
        <f>SUM(D33:D39)</f>
        <v>161091.61373919612</v>
      </c>
      <c r="E40" s="122">
        <f t="shared" ref="E40:M40" si="8">SUM(E33:E39)</f>
        <v>194097.35153575259</v>
      </c>
      <c r="F40" s="122">
        <f t="shared" si="8"/>
        <v>243041.16518563393</v>
      </c>
      <c r="G40" s="122">
        <f t="shared" si="8"/>
        <v>297063.38613802299</v>
      </c>
      <c r="H40" s="122">
        <f t="shared" si="8"/>
        <v>373381.07714103529</v>
      </c>
      <c r="I40" s="122">
        <f t="shared" si="8"/>
        <v>476808.85786925617</v>
      </c>
      <c r="J40" s="122">
        <f t="shared" si="8"/>
        <v>613101.79204009555</v>
      </c>
      <c r="K40" s="122">
        <f t="shared" si="8"/>
        <v>758568.9239558921</v>
      </c>
      <c r="L40" s="122">
        <f t="shared" si="8"/>
        <v>927792.85343098792</v>
      </c>
      <c r="M40" s="122">
        <f t="shared" si="8"/>
        <v>1099492.7484538616</v>
      </c>
    </row>
    <row r="42" spans="1:13" x14ac:dyDescent="0.2">
      <c r="B42" s="9" t="s">
        <v>87</v>
      </c>
      <c r="C42" s="3">
        <f>C30-C40</f>
        <v>0</v>
      </c>
      <c r="D42" s="3">
        <f t="shared" ref="D42:M42" si="9">D30-D40</f>
        <v>0</v>
      </c>
      <c r="E42" s="3">
        <f t="shared" si="9"/>
        <v>0</v>
      </c>
      <c r="F42" s="3">
        <f t="shared" si="9"/>
        <v>0</v>
      </c>
      <c r="G42" s="3">
        <f t="shared" si="9"/>
        <v>0</v>
      </c>
      <c r="H42" s="3">
        <f t="shared" si="9"/>
        <v>0</v>
      </c>
      <c r="I42" s="3">
        <f t="shared" si="9"/>
        <v>0</v>
      </c>
      <c r="J42" s="3">
        <f t="shared" si="9"/>
        <v>0</v>
      </c>
      <c r="K42" s="3">
        <f t="shared" si="9"/>
        <v>0</v>
      </c>
      <c r="L42" s="3">
        <f t="shared" si="9"/>
        <v>0</v>
      </c>
      <c r="M42" s="3">
        <f t="shared" si="9"/>
        <v>0</v>
      </c>
    </row>
    <row r="44" spans="1:13" x14ac:dyDescent="0.2">
      <c r="B44" t="s">
        <v>79</v>
      </c>
      <c r="C44" s="3">
        <f>SUM(C25,C26,C27,C29)-C33</f>
        <v>4800</v>
      </c>
      <c r="D44" s="3">
        <f t="shared" ref="D44:M44" si="10">SUM(D25,D26,D27,D29)-D33</f>
        <v>33754.474000000002</v>
      </c>
      <c r="E44" s="3">
        <f t="shared" si="10"/>
        <v>42647.39258</v>
      </c>
      <c r="F44" s="3">
        <f t="shared" si="10"/>
        <v>52493.768492399999</v>
      </c>
      <c r="G44" s="3">
        <f t="shared" si="10"/>
        <v>64193.834392000019</v>
      </c>
      <c r="H44" s="3">
        <f t="shared" si="10"/>
        <v>78228.218391999981</v>
      </c>
      <c r="I44" s="3">
        <f t="shared" si="10"/>
        <v>95069.479192000013</v>
      </c>
      <c r="J44" s="3">
        <f t="shared" si="10"/>
        <v>100758.711832</v>
      </c>
      <c r="K44" s="3">
        <f t="shared" si="10"/>
        <v>106095.551704</v>
      </c>
      <c r="L44" s="3">
        <f t="shared" si="10"/>
        <v>111699.23356959999</v>
      </c>
      <c r="M44" s="3">
        <f t="shared" si="10"/>
        <v>5599.0043180000002</v>
      </c>
    </row>
    <row r="45" spans="1:13" x14ac:dyDescent="0.2">
      <c r="B45" t="s">
        <v>80</v>
      </c>
      <c r="D45" s="4">
        <f>D44-C44</f>
        <v>28954.474000000002</v>
      </c>
      <c r="E45" s="4">
        <f t="shared" ref="E45:M45" si="11">E44-D44</f>
        <v>8892.9185799999977</v>
      </c>
      <c r="F45" s="4">
        <f t="shared" si="11"/>
        <v>9846.3759123999989</v>
      </c>
      <c r="G45" s="4">
        <f t="shared" si="11"/>
        <v>11700.06589960002</v>
      </c>
      <c r="H45" s="4">
        <f t="shared" si="11"/>
        <v>14034.383999999962</v>
      </c>
      <c r="I45" s="4">
        <f t="shared" si="11"/>
        <v>16841.260800000033</v>
      </c>
      <c r="J45" s="4">
        <f t="shared" si="11"/>
        <v>5689.2326399999874</v>
      </c>
      <c r="K45" s="4">
        <f t="shared" si="11"/>
        <v>5336.8398719999968</v>
      </c>
      <c r="L45" s="4">
        <f t="shared" si="11"/>
        <v>5603.6818655999959</v>
      </c>
      <c r="M45" s="4">
        <f t="shared" si="11"/>
        <v>-106100.22925159999</v>
      </c>
    </row>
    <row r="48" spans="1:13" x14ac:dyDescent="0.2">
      <c r="A48" t="s">
        <v>115</v>
      </c>
    </row>
    <row r="49" spans="1:13" x14ac:dyDescent="0.2">
      <c r="A49" s="41"/>
      <c r="B49" s="41"/>
      <c r="C49" s="41"/>
      <c r="D49" s="41"/>
      <c r="E49" s="41"/>
      <c r="F49" s="41"/>
      <c r="G49" s="41"/>
      <c r="H49" s="41"/>
      <c r="I49" s="41"/>
      <c r="J49" s="41"/>
      <c r="K49" s="41"/>
      <c r="L49" s="41"/>
      <c r="M49" s="41"/>
    </row>
    <row r="50" spans="1:13" x14ac:dyDescent="0.2">
      <c r="A50" s="45"/>
      <c r="B50" s="45"/>
      <c r="C50" s="45"/>
      <c r="D50" s="45"/>
      <c r="E50" s="45"/>
      <c r="F50" s="45"/>
      <c r="G50" s="45"/>
      <c r="H50" s="45"/>
      <c r="I50" s="45"/>
      <c r="J50" s="45"/>
      <c r="K50" s="45"/>
      <c r="L50" s="45"/>
      <c r="M50" s="45"/>
    </row>
    <row r="51" spans="1:13" x14ac:dyDescent="0.2">
      <c r="A51" s="66"/>
      <c r="B51" s="89" t="s">
        <v>99</v>
      </c>
      <c r="C51" s="66"/>
      <c r="D51" s="66"/>
      <c r="E51" s="66"/>
      <c r="F51" s="66"/>
      <c r="G51" s="66"/>
      <c r="H51" s="66"/>
      <c r="I51" s="66"/>
      <c r="J51" s="66"/>
      <c r="K51" s="66"/>
      <c r="L51" s="66"/>
      <c r="M51" s="66"/>
    </row>
    <row r="52" spans="1:13" x14ac:dyDescent="0.2">
      <c r="B52" s="38" t="s">
        <v>55</v>
      </c>
    </row>
    <row r="53" spans="1:13" x14ac:dyDescent="0.2">
      <c r="B53" s="10" t="s">
        <v>47</v>
      </c>
      <c r="D53" s="4">
        <f>D16</f>
        <v>2341.5385915424722</v>
      </c>
      <c r="E53" s="4">
        <f t="shared" ref="E53:M53" si="12">E16</f>
        <v>37082.491708029404</v>
      </c>
      <c r="F53" s="4">
        <f t="shared" si="12"/>
        <v>53214.301188387879</v>
      </c>
      <c r="G53" s="4">
        <f t="shared" si="12"/>
        <v>72728.681838343371</v>
      </c>
      <c r="H53" s="4">
        <f t="shared" si="12"/>
        <v>96422.069163915541</v>
      </c>
      <c r="I53" s="4">
        <f t="shared" si="12"/>
        <v>125042.89983679794</v>
      </c>
      <c r="J53" s="4">
        <f t="shared" si="12"/>
        <v>159532.46144413284</v>
      </c>
      <c r="K53" s="4">
        <f t="shared" si="12"/>
        <v>170453.29748543346</v>
      </c>
      <c r="L53" s="4">
        <f t="shared" si="12"/>
        <v>181600.38512879086</v>
      </c>
      <c r="M53" s="4">
        <f t="shared" si="12"/>
        <v>192859.44324788774</v>
      </c>
    </row>
    <row r="54" spans="1:13" x14ac:dyDescent="0.2">
      <c r="B54" s="37" t="s">
        <v>43</v>
      </c>
      <c r="D54" s="4">
        <f>-D12</f>
        <v>2484.0352608039029</v>
      </c>
      <c r="E54" s="4">
        <f t="shared" ref="E54:M54" si="13">-E12</f>
        <v>4168.0481190512974</v>
      </c>
      <c r="F54" s="4">
        <f t="shared" si="13"/>
        <v>5710.3810671264964</v>
      </c>
      <c r="G54" s="4">
        <f t="shared" si="13"/>
        <v>7124.7625681602276</v>
      </c>
      <c r="H54" s="4">
        <f t="shared" si="13"/>
        <v>8423.611366936917</v>
      </c>
      <c r="I54" s="4">
        <f t="shared" si="13"/>
        <v>9618.1616417283039</v>
      </c>
      <c r="J54" s="4">
        <f t="shared" si="13"/>
        <v>10718.576199109546</v>
      </c>
      <c r="K54" s="4">
        <f t="shared" si="13"/>
        <v>11734.048854152617</v>
      </c>
      <c r="L54" s="4">
        <f t="shared" si="13"/>
        <v>12672.897029245549</v>
      </c>
      <c r="M54" s="4">
        <f t="shared" si="13"/>
        <v>13542.645506067882</v>
      </c>
    </row>
    <row r="55" spans="1:13" x14ac:dyDescent="0.2">
      <c r="B55" s="37" t="s">
        <v>56</v>
      </c>
      <c r="D55" s="4">
        <f>-D45</f>
        <v>-28954.474000000002</v>
      </c>
      <c r="E55" s="4">
        <f t="shared" ref="E55:M55" si="14">-E45</f>
        <v>-8892.9185799999977</v>
      </c>
      <c r="F55" s="4">
        <f t="shared" si="14"/>
        <v>-9846.3759123999989</v>
      </c>
      <c r="G55" s="4">
        <f t="shared" si="14"/>
        <v>-11700.06589960002</v>
      </c>
      <c r="H55" s="4">
        <f t="shared" si="14"/>
        <v>-14034.383999999962</v>
      </c>
      <c r="I55" s="4">
        <f t="shared" si="14"/>
        <v>-16841.260800000033</v>
      </c>
      <c r="J55" s="4">
        <f t="shared" si="14"/>
        <v>-5689.2326399999874</v>
      </c>
      <c r="K55" s="4">
        <f t="shared" si="14"/>
        <v>-5336.8398719999968</v>
      </c>
      <c r="L55" s="4">
        <f t="shared" si="14"/>
        <v>-5603.6818655999959</v>
      </c>
      <c r="M55" s="4">
        <f t="shared" si="14"/>
        <v>106100.22925159999</v>
      </c>
    </row>
    <row r="56" spans="1:13" x14ac:dyDescent="0.2">
      <c r="B56" s="10" t="s">
        <v>57</v>
      </c>
      <c r="D56" s="4">
        <f>-D13</f>
        <v>9214.4261476536249</v>
      </c>
      <c r="E56" s="4">
        <f t="shared" ref="E56:M56" si="15">-E13</f>
        <v>10195.660172919303</v>
      </c>
      <c r="F56" s="4">
        <f t="shared" si="15"/>
        <v>9875.0357444856127</v>
      </c>
      <c r="G56" s="4">
        <f t="shared" si="15"/>
        <v>9076.8635534964269</v>
      </c>
      <c r="H56" s="4">
        <f t="shared" si="15"/>
        <v>7671.8274291475673</v>
      </c>
      <c r="I56" s="4">
        <f t="shared" si="15"/>
        <v>6161.0864814736897</v>
      </c>
      <c r="J56" s="4">
        <f t="shared" si="15"/>
        <v>4536.6783167576414</v>
      </c>
      <c r="K56" s="4">
        <f t="shared" si="15"/>
        <v>2790.0400204139564</v>
      </c>
      <c r="L56" s="4">
        <f t="shared" si="15"/>
        <v>1403.2581219635954</v>
      </c>
      <c r="M56" s="4">
        <f t="shared" si="15"/>
        <v>508.56314204436524</v>
      </c>
    </row>
    <row r="57" spans="1:13" x14ac:dyDescent="0.2">
      <c r="B57" s="9" t="s">
        <v>58</v>
      </c>
      <c r="D57" s="4">
        <f>SUM(D53:D56)</f>
        <v>-14914.474000000004</v>
      </c>
      <c r="E57" s="4">
        <f t="shared" ref="E57:M57" si="16">SUM(E53:E56)</f>
        <v>42553.281419999999</v>
      </c>
      <c r="F57" s="4">
        <f t="shared" si="16"/>
        <v>58953.342087599987</v>
      </c>
      <c r="G57" s="4">
        <f t="shared" si="16"/>
        <v>77230.242060399993</v>
      </c>
      <c r="H57" s="4">
        <f t="shared" si="16"/>
        <v>98483.12396000007</v>
      </c>
      <c r="I57" s="4">
        <f t="shared" si="16"/>
        <v>123980.8871599999</v>
      </c>
      <c r="J57" s="4">
        <f t="shared" si="16"/>
        <v>169098.48332000003</v>
      </c>
      <c r="K57" s="4">
        <f t="shared" si="16"/>
        <v>179640.54648800005</v>
      </c>
      <c r="L57" s="4">
        <f t="shared" si="16"/>
        <v>190072.85841440002</v>
      </c>
      <c r="M57" s="4">
        <f t="shared" si="16"/>
        <v>313010.88114759995</v>
      </c>
    </row>
    <row r="58" spans="1:13" x14ac:dyDescent="0.2">
      <c r="B58" s="9"/>
    </row>
    <row r="59" spans="1:13" x14ac:dyDescent="0.2">
      <c r="B59" s="38" t="s">
        <v>59</v>
      </c>
    </row>
    <row r="60" spans="1:13" x14ac:dyDescent="0.2">
      <c r="B60" s="9"/>
    </row>
    <row r="61" spans="1:13" x14ac:dyDescent="0.2">
      <c r="B61" s="73" t="s">
        <v>60</v>
      </c>
      <c r="D61" s="3">
        <f>-Inputs!C75</f>
        <v>-20000</v>
      </c>
      <c r="E61" s="3">
        <f>-Inputs!D75</f>
        <v>-20200</v>
      </c>
      <c r="F61" s="3">
        <f>-Inputs!E75</f>
        <v>-20402</v>
      </c>
      <c r="G61" s="3">
        <f>-Inputs!F75</f>
        <v>-20606.02</v>
      </c>
      <c r="H61" s="3">
        <f>-Inputs!G75</f>
        <v>-20812.0802</v>
      </c>
      <c r="I61" s="3">
        <f>-Inputs!H75</f>
        <v>-21020.201002000002</v>
      </c>
      <c r="J61" s="3">
        <f>-Inputs!I75</f>
        <v>-21230.40301202</v>
      </c>
      <c r="K61" s="3">
        <f>-Inputs!J75</f>
        <v>-21442.707042140202</v>
      </c>
      <c r="L61" s="3">
        <f>-Inputs!K75</f>
        <v>-21657.134112561605</v>
      </c>
      <c r="M61" s="3">
        <f>-Inputs!L75</f>
        <v>-21873.70545368722</v>
      </c>
    </row>
    <row r="62" spans="1:13" x14ac:dyDescent="0.2">
      <c r="B62" s="9" t="s">
        <v>61</v>
      </c>
      <c r="D62" s="3">
        <f>D61</f>
        <v>-20000</v>
      </c>
      <c r="E62" s="3">
        <f t="shared" ref="E62:M62" si="17">E61</f>
        <v>-20200</v>
      </c>
      <c r="F62" s="3">
        <f t="shared" si="17"/>
        <v>-20402</v>
      </c>
      <c r="G62" s="3">
        <f t="shared" si="17"/>
        <v>-20606.02</v>
      </c>
      <c r="H62" s="3">
        <f t="shared" si="17"/>
        <v>-20812.0802</v>
      </c>
      <c r="I62" s="3">
        <f t="shared" si="17"/>
        <v>-21020.201002000002</v>
      </c>
      <c r="J62" s="3">
        <f t="shared" si="17"/>
        <v>-21230.40301202</v>
      </c>
      <c r="K62" s="3">
        <f t="shared" si="17"/>
        <v>-21442.707042140202</v>
      </c>
      <c r="L62" s="3">
        <f t="shared" si="17"/>
        <v>-21657.134112561605</v>
      </c>
      <c r="M62" s="3">
        <f t="shared" si="17"/>
        <v>-21873.70545368722</v>
      </c>
    </row>
    <row r="63" spans="1:13" x14ac:dyDescent="0.2">
      <c r="B63" s="9"/>
    </row>
    <row r="64" spans="1:13" x14ac:dyDescent="0.2">
      <c r="B64" s="38" t="s">
        <v>62</v>
      </c>
    </row>
    <row r="65" spans="1:13" x14ac:dyDescent="0.2">
      <c r="B65" s="10" t="s">
        <v>63</v>
      </c>
      <c r="D65">
        <f>SUM('Debt Calculations'!D46:O46)</f>
        <v>120000</v>
      </c>
      <c r="E65">
        <f>SUM('Debt Calculations'!P46:AA46)</f>
        <v>0</v>
      </c>
      <c r="F65">
        <f>SUM('Debt Calculations'!AB46:AM46)</f>
        <v>0</v>
      </c>
      <c r="G65">
        <f>SUM('Debt Calculations'!AN46:AY46)</f>
        <v>0</v>
      </c>
      <c r="H65">
        <f>SUM('Debt Calculations'!AZ46:BK46)</f>
        <v>0</v>
      </c>
      <c r="I65">
        <f>SUM('Debt Calculations'!BL46:BW46)</f>
        <v>0</v>
      </c>
      <c r="J65">
        <f>SUM('Debt Calculations'!BX46:CI46)</f>
        <v>0</v>
      </c>
      <c r="K65">
        <f>SUM('Debt Calculations'!CJ46:CU46)</f>
        <v>0</v>
      </c>
      <c r="L65">
        <f>SUM('Debt Calculations'!CV46:DG46)</f>
        <v>0</v>
      </c>
      <c r="M65">
        <f>SUM('Debt Calculations'!DH46:DS46)</f>
        <v>0</v>
      </c>
    </row>
    <row r="66" spans="1:13" x14ac:dyDescent="0.2">
      <c r="B66" s="10" t="s">
        <v>64</v>
      </c>
      <c r="D66" s="3">
        <f>SUM('Debt Calculations'!D47:O47)</f>
        <v>0</v>
      </c>
      <c r="E66" s="3">
        <f>SUM('Debt Calculations'!P47:AA47)</f>
        <v>-13996.491814392182</v>
      </c>
      <c r="F66" s="3">
        <f>SUM('Debt Calculations'!AB47:AM47)</f>
        <v>-13996.491814392182</v>
      </c>
      <c r="G66" s="3">
        <f>SUM('Debt Calculations'!AN47:AY47)</f>
        <v>-27776.205590050839</v>
      </c>
      <c r="H66" s="3">
        <f>SUM('Debt Calculations'!AZ47:BK47)</f>
        <v>-27776.205590050839</v>
      </c>
      <c r="I66" s="3">
        <f>SUM('Debt Calculations'!BL47:BW47)</f>
        <v>-27776.205590050839</v>
      </c>
      <c r="J66" s="3">
        <f>SUM('Debt Calculations'!BX47:CI47)</f>
        <v>-27776.205590050839</v>
      </c>
      <c r="K66" s="3">
        <f>SUM('Debt Calculations'!CJ47:CU47)</f>
        <v>-27776.205590050839</v>
      </c>
      <c r="L66" s="3">
        <f>SUM('Debt Calculations'!CV47:DG47)</f>
        <v>-13779.713775658643</v>
      </c>
      <c r="M66" s="3">
        <f>SUM('Debt Calculations'!DH47:DS47)</f>
        <v>-13779.713775658643</v>
      </c>
    </row>
    <row r="67" spans="1:13" x14ac:dyDescent="0.2">
      <c r="B67" s="10"/>
    </row>
    <row r="68" spans="1:13" x14ac:dyDescent="0.2">
      <c r="B68" s="9" t="s">
        <v>65</v>
      </c>
      <c r="D68" s="3">
        <f>SUM(D65:D66)</f>
        <v>120000</v>
      </c>
      <c r="E68" s="3">
        <f t="shared" ref="E68:M68" si="18">SUM(E65:E66)</f>
        <v>-13996.491814392182</v>
      </c>
      <c r="F68" s="3">
        <f t="shared" si="18"/>
        <v>-13996.491814392182</v>
      </c>
      <c r="G68" s="3">
        <f t="shared" si="18"/>
        <v>-27776.205590050839</v>
      </c>
      <c r="H68" s="3">
        <f t="shared" si="18"/>
        <v>-27776.205590050839</v>
      </c>
      <c r="I68" s="3">
        <f t="shared" si="18"/>
        <v>-27776.205590050839</v>
      </c>
      <c r="J68" s="3">
        <f t="shared" si="18"/>
        <v>-27776.205590050839</v>
      </c>
      <c r="K68" s="3">
        <f t="shared" si="18"/>
        <v>-27776.205590050839</v>
      </c>
      <c r="L68" s="3">
        <f t="shared" si="18"/>
        <v>-13779.713775658643</v>
      </c>
      <c r="M68" s="3">
        <f t="shared" si="18"/>
        <v>-13779.713775658643</v>
      </c>
    </row>
    <row r="70" spans="1:13" x14ac:dyDescent="0.2">
      <c r="A70" s="41"/>
      <c r="B70" s="70" t="s">
        <v>86</v>
      </c>
      <c r="C70" s="43"/>
      <c r="D70" s="44">
        <f>D68+D62+D57</f>
        <v>85085.525999999998</v>
      </c>
      <c r="E70" s="44">
        <f t="shared" ref="E70:M70" si="19">E68+E62+E57</f>
        <v>8356.7896056078171</v>
      </c>
      <c r="F70" s="44">
        <f t="shared" si="19"/>
        <v>24554.850273207805</v>
      </c>
      <c r="G70" s="44">
        <f t="shared" si="19"/>
        <v>28848.016470349154</v>
      </c>
      <c r="H70" s="44">
        <f t="shared" si="19"/>
        <v>49894.838169949231</v>
      </c>
      <c r="I70" s="44">
        <f t="shared" si="19"/>
        <v>75184.480567949053</v>
      </c>
      <c r="J70" s="44">
        <f t="shared" si="19"/>
        <v>120091.8747179292</v>
      </c>
      <c r="K70" s="44">
        <f t="shared" si="19"/>
        <v>130421.63385580901</v>
      </c>
      <c r="L70" s="44">
        <f t="shared" si="19"/>
        <v>154636.01052617977</v>
      </c>
      <c r="M70" s="44">
        <f t="shared" si="19"/>
        <v>277357.46191825409</v>
      </c>
    </row>
    <row r="71" spans="1:13" x14ac:dyDescent="0.2">
      <c r="A71" s="45"/>
      <c r="B71" s="61" t="s">
        <v>31</v>
      </c>
      <c r="C71" s="47"/>
      <c r="D71" s="71">
        <f>C24</f>
        <v>1000</v>
      </c>
      <c r="E71" s="71">
        <f>D72</f>
        <v>86085.525999999998</v>
      </c>
      <c r="F71" s="71">
        <f t="shared" ref="F71:M71" si="20">E72</f>
        <v>94442.315605607815</v>
      </c>
      <c r="G71" s="71">
        <f t="shared" si="20"/>
        <v>118997.16587881562</v>
      </c>
      <c r="H71" s="71">
        <f t="shared" si="20"/>
        <v>147845.18234916477</v>
      </c>
      <c r="I71" s="71">
        <f t="shared" si="20"/>
        <v>197740.02051911398</v>
      </c>
      <c r="J71" s="71">
        <f t="shared" si="20"/>
        <v>272924.50108706305</v>
      </c>
      <c r="K71" s="71">
        <f t="shared" si="20"/>
        <v>393016.37580499228</v>
      </c>
      <c r="L71" s="71">
        <f t="shared" si="20"/>
        <v>523438.00966080127</v>
      </c>
      <c r="M71" s="71">
        <f t="shared" si="20"/>
        <v>678074.02018698107</v>
      </c>
    </row>
    <row r="72" spans="1:13" x14ac:dyDescent="0.2">
      <c r="A72" s="66"/>
      <c r="B72" s="66" t="s">
        <v>33</v>
      </c>
      <c r="C72" s="68"/>
      <c r="D72" s="123">
        <f>D70+D71</f>
        <v>86085.525999999998</v>
      </c>
      <c r="E72" s="123">
        <f t="shared" ref="E72:M72" si="21">E70+E71</f>
        <v>94442.315605607815</v>
      </c>
      <c r="F72" s="123">
        <f t="shared" si="21"/>
        <v>118997.16587881562</v>
      </c>
      <c r="G72" s="123">
        <f t="shared" si="21"/>
        <v>147845.18234916477</v>
      </c>
      <c r="H72" s="123">
        <f t="shared" si="21"/>
        <v>197740.02051911398</v>
      </c>
      <c r="I72" s="123">
        <f t="shared" si="21"/>
        <v>272924.50108706305</v>
      </c>
      <c r="J72" s="123">
        <f t="shared" si="21"/>
        <v>393016.37580499228</v>
      </c>
      <c r="K72" s="123">
        <f t="shared" si="21"/>
        <v>523438.00966080127</v>
      </c>
      <c r="L72" s="123">
        <f t="shared" si="21"/>
        <v>678074.02018698107</v>
      </c>
      <c r="M72" s="123">
        <f t="shared" si="21"/>
        <v>955431.4821052351</v>
      </c>
    </row>
    <row r="76" spans="1:13" x14ac:dyDescent="0.2">
      <c r="B76" s="39" t="s">
        <v>103</v>
      </c>
    </row>
    <row r="77" spans="1:13" x14ac:dyDescent="0.2">
      <c r="A77" s="15"/>
      <c r="B77" s="15" t="s">
        <v>128</v>
      </c>
      <c r="D77" s="2">
        <f>IF(AND(D35&lt;1,D36&lt;1),0,SUM(D35:D36)/D11)</f>
        <v>9.1869784333109585</v>
      </c>
      <c r="E77" s="2">
        <f t="shared" ref="E77:M77" si="22">IF(AND(E35&lt;1,E36&lt;1),0,SUM(E35:E36)/E11)</f>
        <v>2.6200503989539894</v>
      </c>
      <c r="F77" s="2">
        <f t="shared" si="22"/>
        <v>1.9149896516952409</v>
      </c>
      <c r="G77" s="2">
        <f t="shared" si="22"/>
        <v>1.2807014281657869</v>
      </c>
      <c r="H77" s="2">
        <f t="shared" si="22"/>
        <v>0.83876097950394835</v>
      </c>
      <c r="I77" s="2">
        <f t="shared" si="22"/>
        <v>0.51968827209183588</v>
      </c>
      <c r="J77" s="2">
        <f t="shared" si="22"/>
        <v>0.28750432171719759</v>
      </c>
      <c r="K77" s="2">
        <f t="shared" si="22"/>
        <v>0.13766499260296888</v>
      </c>
      <c r="L77" s="2">
        <f t="shared" si="22"/>
        <v>6.7365000693855356E-2</v>
      </c>
      <c r="M77" s="2">
        <f t="shared" si="22"/>
        <v>0</v>
      </c>
    </row>
    <row r="78" spans="1:13" x14ac:dyDescent="0.2">
      <c r="A78" s="15"/>
      <c r="B78" s="15" t="s">
        <v>104</v>
      </c>
      <c r="D78" s="2">
        <f t="shared" ref="D78:J78" si="23">IF(D66=0,0,D11/-D66)</f>
        <v>0</v>
      </c>
      <c r="E78" s="2">
        <f t="shared" si="23"/>
        <v>3.7744172397313092</v>
      </c>
      <c r="F78" s="2">
        <f t="shared" si="23"/>
        <v>5.0103142223032364</v>
      </c>
      <c r="G78" s="2">
        <f t="shared" si="23"/>
        <v>3.2494507454369268</v>
      </c>
      <c r="H78" s="2">
        <f t="shared" si="23"/>
        <v>4.0986380083814637</v>
      </c>
      <c r="I78" s="2">
        <f t="shared" si="23"/>
        <v>5.1176627239149033</v>
      </c>
      <c r="J78" s="2">
        <f t="shared" si="23"/>
        <v>6.3404923825550386</v>
      </c>
      <c r="K78" s="2">
        <f>IF(K66=0,J78,K11/-K66)</f>
        <v>6.7073412801470784</v>
      </c>
      <c r="L78" s="2">
        <f>IF(L66=0,K78,L11/-L66)</f>
        <v>14.296642694277125</v>
      </c>
      <c r="M78" s="2">
        <f>IF(M66=0,L78,M11/-M66)</f>
        <v>15.111907205492489</v>
      </c>
    </row>
    <row r="79" spans="1:13" x14ac:dyDescent="0.2">
      <c r="B79" t="s">
        <v>110</v>
      </c>
      <c r="D79" s="2">
        <f>SUM(D35:D36)/D28</f>
        <v>4.3736800457352691</v>
      </c>
      <c r="E79" s="2">
        <f t="shared" ref="E79:M79" si="24">SUM(E35:E36)/E28</f>
        <v>2.8510717687264533</v>
      </c>
      <c r="F79" s="2">
        <f t="shared" si="24"/>
        <v>2.1235471965743211</v>
      </c>
      <c r="G79" s="2">
        <f t="shared" si="24"/>
        <v>1.5066684258924912</v>
      </c>
      <c r="H79" s="2">
        <f t="shared" si="24"/>
        <v>1.0715880290191389</v>
      </c>
      <c r="I79" s="2">
        <f t="shared" si="24"/>
        <v>0.73497505518580541</v>
      </c>
      <c r="J79" s="2">
        <f t="shared" si="24"/>
        <v>0.4560650809712703</v>
      </c>
      <c r="K79" s="2">
        <f t="shared" si="24"/>
        <v>0.21243457998098533</v>
      </c>
      <c r="L79" s="2">
        <f t="shared" si="24"/>
        <v>0.10230926218550179</v>
      </c>
      <c r="M79" s="2">
        <f t="shared" si="24"/>
        <v>-3.4259126228867238E-16</v>
      </c>
    </row>
    <row r="80" spans="1:13" x14ac:dyDescent="0.2">
      <c r="B80" t="s">
        <v>105</v>
      </c>
      <c r="D80" s="2">
        <f t="shared" ref="D80:J80" si="25">IF(OR(D11=0,D13=0),0,(D11+D12)/-D13)</f>
        <v>1.4103932823321188</v>
      </c>
      <c r="E80" s="2">
        <f t="shared" si="25"/>
        <v>4.7726729859235624</v>
      </c>
      <c r="F80" s="2">
        <f t="shared" si="25"/>
        <v>6.5231602800875654</v>
      </c>
      <c r="G80" s="2">
        <f t="shared" si="25"/>
        <v>9.1587417726266178</v>
      </c>
      <c r="H80" s="2">
        <f t="shared" si="25"/>
        <v>13.741315425388375</v>
      </c>
      <c r="I80" s="2">
        <f t="shared" si="25"/>
        <v>21.510993347811457</v>
      </c>
      <c r="J80" s="2">
        <f t="shared" si="25"/>
        <v>36.457564811229325</v>
      </c>
      <c r="K80" s="2">
        <f>IF(OR(K11=0,K13=0),0,(K11+K12)/-K13)</f>
        <v>62.569153212342279</v>
      </c>
      <c r="L80" s="2">
        <f>IF(OR(L11=0,L13=0),0,(L11+L12)/-L13)</f>
        <v>131.35911659133552</v>
      </c>
      <c r="M80" s="2">
        <f>IF(OR(M11=0,M13=0),0,(M11+M12)/-M13)</f>
        <v>382.83370203998697</v>
      </c>
    </row>
    <row r="81" spans="1:13" x14ac:dyDescent="0.2">
      <c r="B81" t="s">
        <v>106</v>
      </c>
      <c r="D81" s="2">
        <f>IF(D33=0,0,SUM(D24,D25,D26,D27,D29)/D33)</f>
        <v>14.718499907677156</v>
      </c>
      <c r="E81" s="2">
        <f t="shared" ref="E81:M81" si="26">IF(E33=0,0,SUM(E24,E25,E26,E27,E29)/E33)</f>
        <v>17.204980676202986</v>
      </c>
      <c r="F81" s="2">
        <f t="shared" si="26"/>
        <v>21.634968432511958</v>
      </c>
      <c r="G81" s="2">
        <f t="shared" si="26"/>
        <v>26.535866260559065</v>
      </c>
      <c r="H81" s="2">
        <f t="shared" si="26"/>
        <v>34.23486474000476</v>
      </c>
      <c r="I81" s="2">
        <f t="shared" si="26"/>
        <v>45.317528016873901</v>
      </c>
      <c r="J81" s="2">
        <f t="shared" si="26"/>
        <v>60.465351209800154</v>
      </c>
      <c r="K81" s="2">
        <f t="shared" si="26"/>
        <v>76.814748986355355</v>
      </c>
      <c r="L81" s="2">
        <f t="shared" si="26"/>
        <v>96.112420789580767</v>
      </c>
      <c r="M81" s="2">
        <f t="shared" si="26"/>
        <v>2315.7387071295984</v>
      </c>
    </row>
    <row r="82" spans="1:13" x14ac:dyDescent="0.2">
      <c r="B82" t="s">
        <v>107</v>
      </c>
      <c r="D82" s="2">
        <f>IF(D33=0,0,SUM(D24,D25,D27,D29)/D33)</f>
        <v>14.438025841010788</v>
      </c>
      <c r="E82" s="2">
        <f t="shared" ref="E82:M82" si="27">IF(E33=0,0,SUM(E24,E25,E27,E29)/E33)</f>
        <v>16.924047333336009</v>
      </c>
      <c r="F82" s="2">
        <f t="shared" si="27"/>
        <v>21.354863858757216</v>
      </c>
      <c r="G82" s="2">
        <f t="shared" si="27"/>
        <v>26.255807321059297</v>
      </c>
      <c r="H82" s="2">
        <f t="shared" si="27"/>
        <v>33.954805800504992</v>
      </c>
      <c r="I82" s="2">
        <f t="shared" si="27"/>
        <v>45.037469077374134</v>
      </c>
      <c r="J82" s="2">
        <f t="shared" si="27"/>
        <v>60.185292270300387</v>
      </c>
      <c r="K82" s="2">
        <f t="shared" si="27"/>
        <v>76.534690046855602</v>
      </c>
      <c r="L82" s="2">
        <f t="shared" si="27"/>
        <v>95.832361850081014</v>
      </c>
      <c r="M82" s="2">
        <f t="shared" si="27"/>
        <v>2315.4586481900988</v>
      </c>
    </row>
    <row r="83" spans="1:13" x14ac:dyDescent="0.2">
      <c r="B83" t="s">
        <v>108</v>
      </c>
      <c r="D83" s="2">
        <f>IF(AND(D35&lt;1,D36&lt;1),0,SUM(D35:D36)/SUM(D38:D39))</f>
        <v>14.02296356356157</v>
      </c>
      <c r="E83" s="2">
        <f t="shared" ref="E83:M83" si="28">SUM(E35:E36)/SUM(E38:E39)</f>
        <v>2.9309991889327489</v>
      </c>
      <c r="F83" s="2">
        <f t="shared" si="28"/>
        <v>1.3370606266231402</v>
      </c>
      <c r="G83" s="2">
        <f t="shared" si="28"/>
        <v>0.66752203078022276</v>
      </c>
      <c r="H83" s="2">
        <f t="shared" si="28"/>
        <v>0.35419987099173822</v>
      </c>
      <c r="I83" s="2">
        <f t="shared" si="28"/>
        <v>0.18719541861415412</v>
      </c>
      <c r="J83" s="2">
        <f t="shared" si="28"/>
        <v>9.136957887874915E-2</v>
      </c>
      <c r="K83" s="2">
        <f t="shared" si="28"/>
        <v>3.5394670633971718E-2</v>
      </c>
      <c r="L83" s="2">
        <f t="shared" si="28"/>
        <v>1.4644543346918899E-2</v>
      </c>
      <c r="M83" s="2">
        <f t="shared" si="28"/>
        <v>-4.303037910961386E-17</v>
      </c>
    </row>
    <row r="84" spans="1:13" x14ac:dyDescent="0.2">
      <c r="A84" s="90"/>
      <c r="B84" s="90" t="s">
        <v>109</v>
      </c>
      <c r="D84" s="2">
        <f>IF(D7=0,"NA",D11/D7)</f>
        <v>0.34021978021978022</v>
      </c>
      <c r="E84" s="2">
        <f t="shared" ref="E84:M84" si="29">IF(E7=0,"NA",E11/E7)</f>
        <v>0.64503785103785116</v>
      </c>
      <c r="F84" s="2">
        <f t="shared" si="29"/>
        <v>0.71354112739112729</v>
      </c>
      <c r="G84" s="2">
        <f t="shared" si="29"/>
        <v>0.76530840421923763</v>
      </c>
      <c r="H84" s="2">
        <f t="shared" si="29"/>
        <v>0.804423670182698</v>
      </c>
      <c r="I84" s="2">
        <f t="shared" si="29"/>
        <v>0.83701972515224821</v>
      </c>
      <c r="J84" s="2">
        <f t="shared" si="29"/>
        <v>0.86418310429354028</v>
      </c>
      <c r="K84" s="125">
        <f t="shared" si="29"/>
        <v>0.87065057551765734</v>
      </c>
      <c r="L84" s="125">
        <f t="shared" si="29"/>
        <v>0.87681007192157845</v>
      </c>
      <c r="M84" s="125">
        <f t="shared" si="29"/>
        <v>0.88267625897293178</v>
      </c>
    </row>
  </sheetData>
  <pageMargins left="0.7" right="0.7" top="0.75" bottom="0.75" header="0.3" footer="0.3"/>
  <ignoredErrors>
    <ignoredError sqref="C10:M1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4998-39ED-EE48-9EAC-5824A8EFEF0B}">
  <dimension ref="A1:DS89"/>
  <sheetViews>
    <sheetView showGridLines="0" topLeftCell="A7" workbookViewId="0">
      <selection activeCell="L24" sqref="L24"/>
    </sheetView>
  </sheetViews>
  <sheetFormatPr baseColWidth="10" defaultRowHeight="16" x14ac:dyDescent="0.2"/>
  <cols>
    <col min="1" max="1" width="14.83203125" customWidth="1"/>
    <col min="2" max="2" width="34.33203125" customWidth="1"/>
    <col min="3" max="3" width="15.5" customWidth="1"/>
    <col min="4" max="4" width="12.5" style="3" bestFit="1" customWidth="1"/>
    <col min="5" max="79" width="12.5" bestFit="1" customWidth="1"/>
    <col min="80" max="113" width="14" bestFit="1" customWidth="1"/>
    <col min="114" max="123" width="12.5" bestFit="1" customWidth="1"/>
  </cols>
  <sheetData>
    <row r="1" spans="1:123" x14ac:dyDescent="0.2">
      <c r="A1" s="39" t="str">
        <f>'Annual - BS,PL,CFS'!A1</f>
        <v>Loan Financing and Refinancing Model for Small Businesses</v>
      </c>
    </row>
    <row r="3" spans="1:123" x14ac:dyDescent="0.2">
      <c r="A3" t="s">
        <v>113</v>
      </c>
    </row>
    <row r="4" spans="1:123" x14ac:dyDescent="0.2">
      <c r="A4" s="41"/>
      <c r="B4" s="41"/>
      <c r="C4" s="42" t="s">
        <v>140</v>
      </c>
      <c r="D4" s="43">
        <v>1</v>
      </c>
      <c r="E4" s="44">
        <f>D4+1</f>
        <v>2</v>
      </c>
      <c r="F4" s="44">
        <f t="shared" ref="F4:BQ4" si="0">E4+1</f>
        <v>3</v>
      </c>
      <c r="G4" s="44">
        <f t="shared" si="0"/>
        <v>4</v>
      </c>
      <c r="H4" s="44">
        <f t="shared" si="0"/>
        <v>5</v>
      </c>
      <c r="I4" s="44">
        <f t="shared" si="0"/>
        <v>6</v>
      </c>
      <c r="J4" s="44">
        <f t="shared" si="0"/>
        <v>7</v>
      </c>
      <c r="K4" s="44">
        <f t="shared" si="0"/>
        <v>8</v>
      </c>
      <c r="L4" s="44">
        <f t="shared" si="0"/>
        <v>9</v>
      </c>
      <c r="M4" s="44">
        <f t="shared" si="0"/>
        <v>10</v>
      </c>
      <c r="N4" s="44">
        <f t="shared" si="0"/>
        <v>11</v>
      </c>
      <c r="O4" s="44">
        <f t="shared" si="0"/>
        <v>12</v>
      </c>
      <c r="P4" s="44">
        <f t="shared" si="0"/>
        <v>13</v>
      </c>
      <c r="Q4" s="44">
        <f t="shared" si="0"/>
        <v>14</v>
      </c>
      <c r="R4" s="44">
        <f t="shared" si="0"/>
        <v>15</v>
      </c>
      <c r="S4" s="44">
        <f t="shared" si="0"/>
        <v>16</v>
      </c>
      <c r="T4" s="44">
        <f t="shared" si="0"/>
        <v>17</v>
      </c>
      <c r="U4" s="44">
        <f t="shared" si="0"/>
        <v>18</v>
      </c>
      <c r="V4" s="44">
        <f t="shared" si="0"/>
        <v>19</v>
      </c>
      <c r="W4" s="44">
        <f t="shared" si="0"/>
        <v>20</v>
      </c>
      <c r="X4" s="44">
        <f t="shared" si="0"/>
        <v>21</v>
      </c>
      <c r="Y4" s="44">
        <f t="shared" si="0"/>
        <v>22</v>
      </c>
      <c r="Z4" s="44">
        <f t="shared" si="0"/>
        <v>23</v>
      </c>
      <c r="AA4" s="44">
        <f t="shared" si="0"/>
        <v>24</v>
      </c>
      <c r="AB4" s="44">
        <f t="shared" si="0"/>
        <v>25</v>
      </c>
      <c r="AC4" s="44">
        <f t="shared" si="0"/>
        <v>26</v>
      </c>
      <c r="AD4" s="44">
        <f t="shared" si="0"/>
        <v>27</v>
      </c>
      <c r="AE4" s="44">
        <f t="shared" si="0"/>
        <v>28</v>
      </c>
      <c r="AF4" s="44">
        <f t="shared" si="0"/>
        <v>29</v>
      </c>
      <c r="AG4" s="44">
        <f t="shared" si="0"/>
        <v>30</v>
      </c>
      <c r="AH4" s="44">
        <f t="shared" si="0"/>
        <v>31</v>
      </c>
      <c r="AI4" s="44">
        <f t="shared" si="0"/>
        <v>32</v>
      </c>
      <c r="AJ4" s="44">
        <f t="shared" si="0"/>
        <v>33</v>
      </c>
      <c r="AK4" s="44">
        <f t="shared" si="0"/>
        <v>34</v>
      </c>
      <c r="AL4" s="44">
        <f t="shared" si="0"/>
        <v>35</v>
      </c>
      <c r="AM4" s="44">
        <f t="shared" si="0"/>
        <v>36</v>
      </c>
      <c r="AN4" s="44">
        <f t="shared" si="0"/>
        <v>37</v>
      </c>
      <c r="AO4" s="44">
        <f t="shared" si="0"/>
        <v>38</v>
      </c>
      <c r="AP4" s="44">
        <f t="shared" si="0"/>
        <v>39</v>
      </c>
      <c r="AQ4" s="44">
        <f t="shared" si="0"/>
        <v>40</v>
      </c>
      <c r="AR4" s="44">
        <f t="shared" si="0"/>
        <v>41</v>
      </c>
      <c r="AS4" s="44">
        <f t="shared" si="0"/>
        <v>42</v>
      </c>
      <c r="AT4" s="44">
        <f t="shared" si="0"/>
        <v>43</v>
      </c>
      <c r="AU4" s="44">
        <f t="shared" si="0"/>
        <v>44</v>
      </c>
      <c r="AV4" s="44">
        <f t="shared" si="0"/>
        <v>45</v>
      </c>
      <c r="AW4" s="44">
        <f t="shared" si="0"/>
        <v>46</v>
      </c>
      <c r="AX4" s="44">
        <f t="shared" si="0"/>
        <v>47</v>
      </c>
      <c r="AY4" s="44">
        <f t="shared" si="0"/>
        <v>48</v>
      </c>
      <c r="AZ4" s="44">
        <f t="shared" si="0"/>
        <v>49</v>
      </c>
      <c r="BA4" s="44">
        <f t="shared" si="0"/>
        <v>50</v>
      </c>
      <c r="BB4" s="44">
        <f t="shared" si="0"/>
        <v>51</v>
      </c>
      <c r="BC4" s="44">
        <f t="shared" si="0"/>
        <v>52</v>
      </c>
      <c r="BD4" s="44">
        <f t="shared" si="0"/>
        <v>53</v>
      </c>
      <c r="BE4" s="44">
        <f t="shared" si="0"/>
        <v>54</v>
      </c>
      <c r="BF4" s="44">
        <f t="shared" si="0"/>
        <v>55</v>
      </c>
      <c r="BG4" s="44">
        <f t="shared" si="0"/>
        <v>56</v>
      </c>
      <c r="BH4" s="44">
        <f t="shared" si="0"/>
        <v>57</v>
      </c>
      <c r="BI4" s="44">
        <f t="shared" si="0"/>
        <v>58</v>
      </c>
      <c r="BJ4" s="44">
        <f t="shared" si="0"/>
        <v>59</v>
      </c>
      <c r="BK4" s="44">
        <f t="shared" si="0"/>
        <v>60</v>
      </c>
      <c r="BL4" s="44">
        <f t="shared" si="0"/>
        <v>61</v>
      </c>
      <c r="BM4" s="44">
        <f t="shared" si="0"/>
        <v>62</v>
      </c>
      <c r="BN4" s="44">
        <f t="shared" si="0"/>
        <v>63</v>
      </c>
      <c r="BO4" s="44">
        <f t="shared" si="0"/>
        <v>64</v>
      </c>
      <c r="BP4" s="44">
        <f t="shared" si="0"/>
        <v>65</v>
      </c>
      <c r="BQ4" s="44">
        <f t="shared" si="0"/>
        <v>66</v>
      </c>
      <c r="BR4" s="44">
        <f t="shared" ref="BR4:DI4" si="1">BQ4+1</f>
        <v>67</v>
      </c>
      <c r="BS4" s="44">
        <f t="shared" si="1"/>
        <v>68</v>
      </c>
      <c r="BT4" s="44">
        <f t="shared" si="1"/>
        <v>69</v>
      </c>
      <c r="BU4" s="44">
        <f t="shared" si="1"/>
        <v>70</v>
      </c>
      <c r="BV4" s="44">
        <f t="shared" si="1"/>
        <v>71</v>
      </c>
      <c r="BW4" s="44">
        <f t="shared" si="1"/>
        <v>72</v>
      </c>
      <c r="BX4" s="44">
        <f t="shared" si="1"/>
        <v>73</v>
      </c>
      <c r="BY4" s="44">
        <f t="shared" si="1"/>
        <v>74</v>
      </c>
      <c r="BZ4" s="44">
        <f t="shared" si="1"/>
        <v>75</v>
      </c>
      <c r="CA4" s="44">
        <f t="shared" si="1"/>
        <v>76</v>
      </c>
      <c r="CB4" s="44">
        <f t="shared" si="1"/>
        <v>77</v>
      </c>
      <c r="CC4" s="44">
        <f t="shared" si="1"/>
        <v>78</v>
      </c>
      <c r="CD4" s="44">
        <f t="shared" si="1"/>
        <v>79</v>
      </c>
      <c r="CE4" s="44">
        <f t="shared" si="1"/>
        <v>80</v>
      </c>
      <c r="CF4" s="44">
        <f t="shared" si="1"/>
        <v>81</v>
      </c>
      <c r="CG4" s="44">
        <f t="shared" si="1"/>
        <v>82</v>
      </c>
      <c r="CH4" s="44">
        <f t="shared" si="1"/>
        <v>83</v>
      </c>
      <c r="CI4" s="44">
        <f t="shared" si="1"/>
        <v>84</v>
      </c>
      <c r="CJ4" s="44">
        <f t="shared" si="1"/>
        <v>85</v>
      </c>
      <c r="CK4" s="44">
        <f t="shared" si="1"/>
        <v>86</v>
      </c>
      <c r="CL4" s="44">
        <f t="shared" si="1"/>
        <v>87</v>
      </c>
      <c r="CM4" s="44">
        <f t="shared" si="1"/>
        <v>88</v>
      </c>
      <c r="CN4" s="44">
        <f t="shared" si="1"/>
        <v>89</v>
      </c>
      <c r="CO4" s="44">
        <f t="shared" si="1"/>
        <v>90</v>
      </c>
      <c r="CP4" s="44">
        <f t="shared" si="1"/>
        <v>91</v>
      </c>
      <c r="CQ4" s="44">
        <f t="shared" si="1"/>
        <v>92</v>
      </c>
      <c r="CR4" s="44">
        <f t="shared" si="1"/>
        <v>93</v>
      </c>
      <c r="CS4" s="44">
        <f t="shared" si="1"/>
        <v>94</v>
      </c>
      <c r="CT4" s="44">
        <f t="shared" si="1"/>
        <v>95</v>
      </c>
      <c r="CU4" s="44">
        <f t="shared" si="1"/>
        <v>96</v>
      </c>
      <c r="CV4" s="44">
        <f t="shared" si="1"/>
        <v>97</v>
      </c>
      <c r="CW4" s="44">
        <f t="shared" si="1"/>
        <v>98</v>
      </c>
      <c r="CX4" s="44">
        <f t="shared" si="1"/>
        <v>99</v>
      </c>
      <c r="CY4" s="44">
        <f t="shared" si="1"/>
        <v>100</v>
      </c>
      <c r="CZ4" s="44">
        <f t="shared" si="1"/>
        <v>101</v>
      </c>
      <c r="DA4" s="44">
        <f t="shared" si="1"/>
        <v>102</v>
      </c>
      <c r="DB4" s="44">
        <f t="shared" si="1"/>
        <v>103</v>
      </c>
      <c r="DC4" s="44">
        <f t="shared" si="1"/>
        <v>104</v>
      </c>
      <c r="DD4" s="44">
        <f t="shared" si="1"/>
        <v>105</v>
      </c>
      <c r="DE4" s="44">
        <f t="shared" si="1"/>
        <v>106</v>
      </c>
      <c r="DF4" s="44">
        <f t="shared" si="1"/>
        <v>107</v>
      </c>
      <c r="DG4" s="44">
        <f t="shared" si="1"/>
        <v>108</v>
      </c>
      <c r="DH4" s="44">
        <f t="shared" si="1"/>
        <v>109</v>
      </c>
      <c r="DI4" s="44">
        <f t="shared" si="1"/>
        <v>110</v>
      </c>
      <c r="DJ4" s="44">
        <f t="shared" ref="DJ4:DQ4" si="2">DI4+1</f>
        <v>111</v>
      </c>
      <c r="DK4" s="44">
        <f t="shared" si="2"/>
        <v>112</v>
      </c>
      <c r="DL4" s="44">
        <f t="shared" si="2"/>
        <v>113</v>
      </c>
      <c r="DM4" s="44">
        <f t="shared" si="2"/>
        <v>114</v>
      </c>
      <c r="DN4" s="44">
        <f t="shared" si="2"/>
        <v>115</v>
      </c>
      <c r="DO4" s="44">
        <f t="shared" si="2"/>
        <v>116</v>
      </c>
      <c r="DP4" s="44">
        <f t="shared" si="2"/>
        <v>117</v>
      </c>
      <c r="DQ4" s="44">
        <f t="shared" si="2"/>
        <v>118</v>
      </c>
      <c r="DR4" s="44">
        <f t="shared" ref="DR4:DS4" si="3">DQ4+1</f>
        <v>119</v>
      </c>
      <c r="DS4" s="44">
        <f t="shared" si="3"/>
        <v>120</v>
      </c>
    </row>
    <row r="5" spans="1:123" x14ac:dyDescent="0.2">
      <c r="A5" s="45"/>
      <c r="B5" s="45"/>
      <c r="C5" s="93" t="s">
        <v>133</v>
      </c>
      <c r="D5" s="47">
        <f>'Debt Calculations'!D4</f>
        <v>1</v>
      </c>
      <c r="E5" s="45">
        <f>'Debt Calculations'!E4</f>
        <v>1</v>
      </c>
      <c r="F5" s="45">
        <f>'Debt Calculations'!F4</f>
        <v>1</v>
      </c>
      <c r="G5" s="45">
        <f>'Debt Calculations'!G4</f>
        <v>1</v>
      </c>
      <c r="H5" s="45">
        <f>'Debt Calculations'!H4</f>
        <v>1</v>
      </c>
      <c r="I5" s="45">
        <f>'Debt Calculations'!I4</f>
        <v>1</v>
      </c>
      <c r="J5" s="45">
        <f>'Debt Calculations'!J4</f>
        <v>1</v>
      </c>
      <c r="K5" s="45">
        <f>'Debt Calculations'!K4</f>
        <v>1</v>
      </c>
      <c r="L5" s="45">
        <f>'Debt Calculations'!L4</f>
        <v>1</v>
      </c>
      <c r="M5" s="45">
        <f>'Debt Calculations'!M4</f>
        <v>1</v>
      </c>
      <c r="N5" s="45">
        <f>'Debt Calculations'!N4</f>
        <v>1</v>
      </c>
      <c r="O5" s="45">
        <f>'Debt Calculations'!O4</f>
        <v>1</v>
      </c>
      <c r="P5" s="45">
        <f>'Debt Calculations'!P4</f>
        <v>2</v>
      </c>
      <c r="Q5" s="45">
        <f>'Debt Calculations'!Q4</f>
        <v>2</v>
      </c>
      <c r="R5" s="45">
        <f>'Debt Calculations'!R4</f>
        <v>2</v>
      </c>
      <c r="S5" s="45">
        <f>'Debt Calculations'!S4</f>
        <v>2</v>
      </c>
      <c r="T5" s="45">
        <f>'Debt Calculations'!T4</f>
        <v>2</v>
      </c>
      <c r="U5" s="45">
        <f>'Debt Calculations'!U4</f>
        <v>2</v>
      </c>
      <c r="V5" s="45">
        <f>'Debt Calculations'!V4</f>
        <v>2</v>
      </c>
      <c r="W5" s="45">
        <f>'Debt Calculations'!W4</f>
        <v>2</v>
      </c>
      <c r="X5" s="45">
        <f>'Debt Calculations'!X4</f>
        <v>2</v>
      </c>
      <c r="Y5" s="45">
        <f>'Debt Calculations'!Y4</f>
        <v>2</v>
      </c>
      <c r="Z5" s="45">
        <f>'Debt Calculations'!Z4</f>
        <v>2</v>
      </c>
      <c r="AA5" s="45">
        <f>'Debt Calculations'!AA4</f>
        <v>2</v>
      </c>
      <c r="AB5" s="45">
        <f>'Debt Calculations'!AB4</f>
        <v>3</v>
      </c>
      <c r="AC5" s="45">
        <f>'Debt Calculations'!AC4</f>
        <v>3</v>
      </c>
      <c r="AD5" s="45">
        <f>'Debt Calculations'!AD4</f>
        <v>3</v>
      </c>
      <c r="AE5" s="45">
        <f>'Debt Calculations'!AE4</f>
        <v>3</v>
      </c>
      <c r="AF5" s="45">
        <f>'Debt Calculations'!AF4</f>
        <v>3</v>
      </c>
      <c r="AG5" s="45">
        <f>'Debt Calculations'!AG4</f>
        <v>3</v>
      </c>
      <c r="AH5" s="45">
        <f>'Debt Calculations'!AH4</f>
        <v>3</v>
      </c>
      <c r="AI5" s="45">
        <f>'Debt Calculations'!AI4</f>
        <v>3</v>
      </c>
      <c r="AJ5" s="45">
        <f>'Debt Calculations'!AJ4</f>
        <v>3</v>
      </c>
      <c r="AK5" s="45">
        <f>'Debt Calculations'!AK4</f>
        <v>3</v>
      </c>
      <c r="AL5" s="45">
        <f>'Debt Calculations'!AL4</f>
        <v>3</v>
      </c>
      <c r="AM5" s="45">
        <f>'Debt Calculations'!AM4</f>
        <v>3</v>
      </c>
      <c r="AN5" s="45">
        <f>'Debt Calculations'!AN4</f>
        <v>4</v>
      </c>
      <c r="AO5" s="45">
        <f>'Debt Calculations'!AO4</f>
        <v>4</v>
      </c>
      <c r="AP5" s="45">
        <f>'Debt Calculations'!AP4</f>
        <v>4</v>
      </c>
      <c r="AQ5" s="45">
        <f>'Debt Calculations'!AQ4</f>
        <v>4</v>
      </c>
      <c r="AR5" s="45">
        <f>'Debt Calculations'!AR4</f>
        <v>4</v>
      </c>
      <c r="AS5" s="45">
        <f>'Debt Calculations'!AS4</f>
        <v>4</v>
      </c>
      <c r="AT5" s="45">
        <f>'Debt Calculations'!AT4</f>
        <v>4</v>
      </c>
      <c r="AU5" s="45">
        <f>'Debt Calculations'!AU4</f>
        <v>4</v>
      </c>
      <c r="AV5" s="45">
        <f>'Debt Calculations'!AV4</f>
        <v>4</v>
      </c>
      <c r="AW5" s="45">
        <f>'Debt Calculations'!AW4</f>
        <v>4</v>
      </c>
      <c r="AX5" s="45">
        <f>'Debt Calculations'!AX4</f>
        <v>4</v>
      </c>
      <c r="AY5" s="45">
        <f>'Debt Calculations'!AY4</f>
        <v>4</v>
      </c>
      <c r="AZ5" s="45">
        <f>'Debt Calculations'!AZ4</f>
        <v>5</v>
      </c>
      <c r="BA5" s="45">
        <f>'Debt Calculations'!BA4</f>
        <v>5</v>
      </c>
      <c r="BB5" s="45">
        <f>'Debt Calculations'!BB4</f>
        <v>5</v>
      </c>
      <c r="BC5" s="45">
        <f>'Debt Calculations'!BC4</f>
        <v>5</v>
      </c>
      <c r="BD5" s="45">
        <f>'Debt Calculations'!BD4</f>
        <v>5</v>
      </c>
      <c r="BE5" s="45">
        <f>'Debt Calculations'!BE4</f>
        <v>5</v>
      </c>
      <c r="BF5" s="45">
        <f>'Debt Calculations'!BF4</f>
        <v>5</v>
      </c>
      <c r="BG5" s="45">
        <f>'Debt Calculations'!BG4</f>
        <v>5</v>
      </c>
      <c r="BH5" s="45">
        <f>'Debt Calculations'!BH4</f>
        <v>5</v>
      </c>
      <c r="BI5" s="45">
        <f>'Debt Calculations'!BI4</f>
        <v>5</v>
      </c>
      <c r="BJ5" s="45">
        <f>'Debt Calculations'!BJ4</f>
        <v>5</v>
      </c>
      <c r="BK5" s="45">
        <f>'Debt Calculations'!BK4</f>
        <v>5</v>
      </c>
      <c r="BL5" s="45">
        <f>'Debt Calculations'!BL4</f>
        <v>6</v>
      </c>
      <c r="BM5" s="45">
        <f>'Debt Calculations'!BM4</f>
        <v>6</v>
      </c>
      <c r="BN5" s="45">
        <f>'Debt Calculations'!BN4</f>
        <v>6</v>
      </c>
      <c r="BO5" s="45">
        <f>'Debt Calculations'!BO4</f>
        <v>6</v>
      </c>
      <c r="BP5" s="45">
        <f>'Debt Calculations'!BP4</f>
        <v>6</v>
      </c>
      <c r="BQ5" s="45">
        <f>'Debt Calculations'!BQ4</f>
        <v>6</v>
      </c>
      <c r="BR5" s="45">
        <f>'Debt Calculations'!BR4</f>
        <v>6</v>
      </c>
      <c r="BS5" s="45">
        <f>'Debt Calculations'!BS4</f>
        <v>6</v>
      </c>
      <c r="BT5" s="45">
        <f>'Debt Calculations'!BT4</f>
        <v>6</v>
      </c>
      <c r="BU5" s="45">
        <f>'Debt Calculations'!BU4</f>
        <v>6</v>
      </c>
      <c r="BV5" s="45">
        <f>'Debt Calculations'!BV4</f>
        <v>6</v>
      </c>
      <c r="BW5" s="45">
        <f>'Debt Calculations'!BW4</f>
        <v>6</v>
      </c>
      <c r="BX5" s="45">
        <f>'Debt Calculations'!BX4</f>
        <v>7</v>
      </c>
      <c r="BY5" s="45">
        <f>'Debt Calculations'!BY4</f>
        <v>7</v>
      </c>
      <c r="BZ5" s="45">
        <f>'Debt Calculations'!BZ4</f>
        <v>7</v>
      </c>
      <c r="CA5" s="45">
        <f>'Debt Calculations'!CA4</f>
        <v>7</v>
      </c>
      <c r="CB5" s="45">
        <f>'Debt Calculations'!CB4</f>
        <v>7</v>
      </c>
      <c r="CC5" s="45">
        <f>'Debt Calculations'!CC4</f>
        <v>7</v>
      </c>
      <c r="CD5" s="45">
        <f>'Debt Calculations'!CD4</f>
        <v>7</v>
      </c>
      <c r="CE5" s="45">
        <f>'Debt Calculations'!CE4</f>
        <v>7</v>
      </c>
      <c r="CF5" s="45">
        <f>'Debt Calculations'!CF4</f>
        <v>7</v>
      </c>
      <c r="CG5" s="45">
        <f>'Debt Calculations'!CG4</f>
        <v>7</v>
      </c>
      <c r="CH5" s="45">
        <f>'Debt Calculations'!CH4</f>
        <v>7</v>
      </c>
      <c r="CI5" s="45">
        <f>'Debt Calculations'!CI4</f>
        <v>7</v>
      </c>
      <c r="CJ5" s="45">
        <f>'Debt Calculations'!CJ4</f>
        <v>8</v>
      </c>
      <c r="CK5" s="45">
        <f>'Debt Calculations'!CK4</f>
        <v>8</v>
      </c>
      <c r="CL5" s="45">
        <f>'Debt Calculations'!CL4</f>
        <v>8</v>
      </c>
      <c r="CM5" s="45">
        <f>'Debt Calculations'!CM4</f>
        <v>8</v>
      </c>
      <c r="CN5" s="45">
        <f>'Debt Calculations'!CN4</f>
        <v>8</v>
      </c>
      <c r="CO5" s="45">
        <f>'Debt Calculations'!CO4</f>
        <v>8</v>
      </c>
      <c r="CP5" s="45">
        <f>'Debt Calculations'!CP4</f>
        <v>8</v>
      </c>
      <c r="CQ5" s="45">
        <f>'Debt Calculations'!CQ4</f>
        <v>8</v>
      </c>
      <c r="CR5" s="45">
        <f>'Debt Calculations'!CR4</f>
        <v>8</v>
      </c>
      <c r="CS5" s="45">
        <f>'Debt Calculations'!CS4</f>
        <v>8</v>
      </c>
      <c r="CT5" s="45">
        <f>'Debt Calculations'!CT4</f>
        <v>8</v>
      </c>
      <c r="CU5" s="45">
        <f>'Debt Calculations'!CU4</f>
        <v>8</v>
      </c>
      <c r="CV5" s="45">
        <f>'Debt Calculations'!CV4</f>
        <v>9</v>
      </c>
      <c r="CW5" s="45">
        <f>'Debt Calculations'!CW4</f>
        <v>9</v>
      </c>
      <c r="CX5" s="45">
        <f>'Debt Calculations'!CX4</f>
        <v>9</v>
      </c>
      <c r="CY5" s="45">
        <f>'Debt Calculations'!CY4</f>
        <v>9</v>
      </c>
      <c r="CZ5" s="45">
        <f>'Debt Calculations'!CZ4</f>
        <v>9</v>
      </c>
      <c r="DA5" s="45">
        <f>'Debt Calculations'!DA4</f>
        <v>9</v>
      </c>
      <c r="DB5" s="45">
        <f>'Debt Calculations'!DB4</f>
        <v>9</v>
      </c>
      <c r="DC5" s="45">
        <f>'Debt Calculations'!DC4</f>
        <v>9</v>
      </c>
      <c r="DD5" s="45">
        <f>'Debt Calculations'!DD4</f>
        <v>9</v>
      </c>
      <c r="DE5" s="45">
        <f>'Debt Calculations'!DE4</f>
        <v>9</v>
      </c>
      <c r="DF5" s="45">
        <f>'Debt Calculations'!DF4</f>
        <v>9</v>
      </c>
      <c r="DG5" s="45">
        <f>'Debt Calculations'!DG4</f>
        <v>9</v>
      </c>
      <c r="DH5" s="45">
        <f>'Debt Calculations'!DH4</f>
        <v>10</v>
      </c>
      <c r="DI5" s="45">
        <f>'Debt Calculations'!DI4</f>
        <v>10</v>
      </c>
      <c r="DJ5" s="45">
        <f>'Debt Calculations'!DJ4</f>
        <v>10</v>
      </c>
      <c r="DK5" s="45">
        <f>'Debt Calculations'!DK4</f>
        <v>10</v>
      </c>
      <c r="DL5" s="45">
        <f>'Debt Calculations'!DL4</f>
        <v>10</v>
      </c>
      <c r="DM5" s="45">
        <f>'Debt Calculations'!DM4</f>
        <v>10</v>
      </c>
      <c r="DN5" s="45">
        <f>'Debt Calculations'!DN4</f>
        <v>10</v>
      </c>
      <c r="DO5" s="45">
        <f>'Debt Calculations'!DO4</f>
        <v>10</v>
      </c>
      <c r="DP5" s="45">
        <f>'Debt Calculations'!DP4</f>
        <v>10</v>
      </c>
      <c r="DQ5" s="45">
        <f>'Debt Calculations'!DQ4</f>
        <v>10</v>
      </c>
      <c r="DR5" s="45">
        <f>'Debt Calculations'!DR4</f>
        <v>10</v>
      </c>
      <c r="DS5" s="45">
        <f>'Debt Calculations'!DS4</f>
        <v>10</v>
      </c>
    </row>
    <row r="6" spans="1:123" x14ac:dyDescent="0.2">
      <c r="A6" s="45"/>
      <c r="B6" s="110" t="s">
        <v>97</v>
      </c>
      <c r="C6" s="48" t="s">
        <v>123</v>
      </c>
      <c r="D6" s="49" t="str">
        <f>'Debt Calculations'!D5</f>
        <v>January</v>
      </c>
      <c r="E6" s="46" t="str">
        <f>'Debt Calculations'!E5</f>
        <v>February</v>
      </c>
      <c r="F6" s="46" t="str">
        <f>'Debt Calculations'!F5</f>
        <v>March</v>
      </c>
      <c r="G6" s="46" t="str">
        <f>'Debt Calculations'!G5</f>
        <v xml:space="preserve">April </v>
      </c>
      <c r="H6" s="46" t="str">
        <f>'Debt Calculations'!H5</f>
        <v>May</v>
      </c>
      <c r="I6" s="46" t="str">
        <f>'Debt Calculations'!I5</f>
        <v>June</v>
      </c>
      <c r="J6" s="46" t="str">
        <f>'Debt Calculations'!J5</f>
        <v>July</v>
      </c>
      <c r="K6" s="46" t="str">
        <f>'Debt Calculations'!K5</f>
        <v>August</v>
      </c>
      <c r="L6" s="46" t="str">
        <f>'Debt Calculations'!L5</f>
        <v>September</v>
      </c>
      <c r="M6" s="46" t="str">
        <f>'Debt Calculations'!M5</f>
        <v>October</v>
      </c>
      <c r="N6" s="46" t="str">
        <f>'Debt Calculations'!N5</f>
        <v>November</v>
      </c>
      <c r="O6" s="46" t="str">
        <f>'Debt Calculations'!O5</f>
        <v>December</v>
      </c>
      <c r="P6" s="46" t="str">
        <f>'Debt Calculations'!P5</f>
        <v>January</v>
      </c>
      <c r="Q6" s="46" t="str">
        <f>'Debt Calculations'!Q5</f>
        <v>February</v>
      </c>
      <c r="R6" s="46" t="str">
        <f>'Debt Calculations'!R5</f>
        <v>March</v>
      </c>
      <c r="S6" s="46" t="str">
        <f>'Debt Calculations'!S5</f>
        <v xml:space="preserve">April </v>
      </c>
      <c r="T6" s="46" t="str">
        <f>'Debt Calculations'!T5</f>
        <v>May</v>
      </c>
      <c r="U6" s="46" t="str">
        <f>'Debt Calculations'!U5</f>
        <v>June</v>
      </c>
      <c r="V6" s="46" t="str">
        <f>'Debt Calculations'!V5</f>
        <v>July</v>
      </c>
      <c r="W6" s="46" t="str">
        <f>'Debt Calculations'!W5</f>
        <v>August</v>
      </c>
      <c r="X6" s="46" t="str">
        <f>'Debt Calculations'!X5</f>
        <v>September</v>
      </c>
      <c r="Y6" s="46" t="str">
        <f>'Debt Calculations'!Y5</f>
        <v>October</v>
      </c>
      <c r="Z6" s="46" t="str">
        <f>'Debt Calculations'!Z5</f>
        <v>November</v>
      </c>
      <c r="AA6" s="46" t="str">
        <f>'Debt Calculations'!AA5</f>
        <v>December</v>
      </c>
      <c r="AB6" s="46" t="str">
        <f>'Debt Calculations'!AB5</f>
        <v>January</v>
      </c>
      <c r="AC6" s="46" t="str">
        <f>'Debt Calculations'!AC5</f>
        <v>February</v>
      </c>
      <c r="AD6" s="46" t="str">
        <f>'Debt Calculations'!AD5</f>
        <v>March</v>
      </c>
      <c r="AE6" s="46" t="str">
        <f>'Debt Calculations'!AE5</f>
        <v xml:space="preserve">April </v>
      </c>
      <c r="AF6" s="46" t="str">
        <f>'Debt Calculations'!AF5</f>
        <v>May</v>
      </c>
      <c r="AG6" s="46" t="str">
        <f>'Debt Calculations'!AG5</f>
        <v>June</v>
      </c>
      <c r="AH6" s="46" t="str">
        <f>'Debt Calculations'!AH5</f>
        <v>July</v>
      </c>
      <c r="AI6" s="46" t="str">
        <f>'Debt Calculations'!AI5</f>
        <v>August</v>
      </c>
      <c r="AJ6" s="46" t="str">
        <f>'Debt Calculations'!AJ5</f>
        <v>September</v>
      </c>
      <c r="AK6" s="46" t="str">
        <f>'Debt Calculations'!AK5</f>
        <v>October</v>
      </c>
      <c r="AL6" s="46" t="str">
        <f>'Debt Calculations'!AL5</f>
        <v>November</v>
      </c>
      <c r="AM6" s="46" t="str">
        <f>'Debt Calculations'!AM5</f>
        <v>December</v>
      </c>
      <c r="AN6" s="46" t="str">
        <f>'Debt Calculations'!AN5</f>
        <v>January</v>
      </c>
      <c r="AO6" s="46" t="str">
        <f>'Debt Calculations'!AO5</f>
        <v>February</v>
      </c>
      <c r="AP6" s="46" t="str">
        <f>'Debt Calculations'!AP5</f>
        <v>March</v>
      </c>
      <c r="AQ6" s="46" t="str">
        <f>'Debt Calculations'!AQ5</f>
        <v xml:space="preserve">April </v>
      </c>
      <c r="AR6" s="46" t="str">
        <f>'Debt Calculations'!AR5</f>
        <v>May</v>
      </c>
      <c r="AS6" s="46" t="str">
        <f>'Debt Calculations'!AS5</f>
        <v>June</v>
      </c>
      <c r="AT6" s="46" t="str">
        <f>'Debt Calculations'!AT5</f>
        <v>July</v>
      </c>
      <c r="AU6" s="46" t="str">
        <f>'Debt Calculations'!AU5</f>
        <v>August</v>
      </c>
      <c r="AV6" s="46" t="str">
        <f>'Debt Calculations'!AV5</f>
        <v>September</v>
      </c>
      <c r="AW6" s="46" t="str">
        <f>'Debt Calculations'!AW5</f>
        <v>October</v>
      </c>
      <c r="AX6" s="46" t="str">
        <f>'Debt Calculations'!AX5</f>
        <v>November</v>
      </c>
      <c r="AY6" s="46" t="str">
        <f>'Debt Calculations'!AY5</f>
        <v>December</v>
      </c>
      <c r="AZ6" s="46" t="str">
        <f>'Debt Calculations'!AZ5</f>
        <v>January</v>
      </c>
      <c r="BA6" s="46" t="str">
        <f>'Debt Calculations'!BA5</f>
        <v>February</v>
      </c>
      <c r="BB6" s="46" t="str">
        <f>'Debt Calculations'!BB5</f>
        <v>March</v>
      </c>
      <c r="BC6" s="46" t="str">
        <f>'Debt Calculations'!BC5</f>
        <v xml:space="preserve">April </v>
      </c>
      <c r="BD6" s="46" t="str">
        <f>'Debt Calculations'!BD5</f>
        <v>May</v>
      </c>
      <c r="BE6" s="46" t="str">
        <f>'Debt Calculations'!BE5</f>
        <v>June</v>
      </c>
      <c r="BF6" s="46" t="str">
        <f>'Debt Calculations'!BF5</f>
        <v>July</v>
      </c>
      <c r="BG6" s="46" t="str">
        <f>'Debt Calculations'!BG5</f>
        <v>August</v>
      </c>
      <c r="BH6" s="46" t="str">
        <f>'Debt Calculations'!BH5</f>
        <v>September</v>
      </c>
      <c r="BI6" s="46" t="str">
        <f>'Debt Calculations'!BI5</f>
        <v>October</v>
      </c>
      <c r="BJ6" s="46" t="str">
        <f>'Debt Calculations'!BJ5</f>
        <v>November</v>
      </c>
      <c r="BK6" s="46" t="str">
        <f>'Debt Calculations'!BK5</f>
        <v>December</v>
      </c>
      <c r="BL6" s="46" t="str">
        <f>'Debt Calculations'!BL5</f>
        <v>January</v>
      </c>
      <c r="BM6" s="46" t="str">
        <f>'Debt Calculations'!BM5</f>
        <v>February</v>
      </c>
      <c r="BN6" s="46" t="str">
        <f>'Debt Calculations'!BN5</f>
        <v>March</v>
      </c>
      <c r="BO6" s="46" t="str">
        <f>'Debt Calculations'!BO5</f>
        <v xml:space="preserve">April </v>
      </c>
      <c r="BP6" s="46" t="str">
        <f>'Debt Calculations'!BP5</f>
        <v>May</v>
      </c>
      <c r="BQ6" s="46" t="str">
        <f>'Debt Calculations'!BQ5</f>
        <v>June</v>
      </c>
      <c r="BR6" s="46" t="str">
        <f>'Debt Calculations'!BR5</f>
        <v>July</v>
      </c>
      <c r="BS6" s="46" t="str">
        <f>'Debt Calculations'!BS5</f>
        <v>August</v>
      </c>
      <c r="BT6" s="46" t="str">
        <f>'Debt Calculations'!BT5</f>
        <v>September</v>
      </c>
      <c r="BU6" s="46" t="str">
        <f>'Debt Calculations'!BU5</f>
        <v>October</v>
      </c>
      <c r="BV6" s="46" t="str">
        <f>'Debt Calculations'!BV5</f>
        <v>November</v>
      </c>
      <c r="BW6" s="46" t="str">
        <f>'Debt Calculations'!BW5</f>
        <v>December</v>
      </c>
      <c r="BX6" s="46" t="str">
        <f>'Debt Calculations'!BX5</f>
        <v>January</v>
      </c>
      <c r="BY6" s="46" t="str">
        <f>'Debt Calculations'!BY5</f>
        <v>February</v>
      </c>
      <c r="BZ6" s="46" t="str">
        <f>'Debt Calculations'!BZ5</f>
        <v>March</v>
      </c>
      <c r="CA6" s="46" t="str">
        <f>'Debt Calculations'!CA5</f>
        <v xml:space="preserve">April </v>
      </c>
      <c r="CB6" s="46" t="str">
        <f>'Debt Calculations'!CB5</f>
        <v>May</v>
      </c>
      <c r="CC6" s="46" t="str">
        <f>'Debt Calculations'!CC5</f>
        <v>June</v>
      </c>
      <c r="CD6" s="46" t="str">
        <f>'Debt Calculations'!CD5</f>
        <v>July</v>
      </c>
      <c r="CE6" s="46" t="str">
        <f>'Debt Calculations'!CE5</f>
        <v>August</v>
      </c>
      <c r="CF6" s="46" t="str">
        <f>'Debt Calculations'!CF5</f>
        <v>September</v>
      </c>
      <c r="CG6" s="46" t="str">
        <f>'Debt Calculations'!CG5</f>
        <v>October</v>
      </c>
      <c r="CH6" s="46" t="str">
        <f>'Debt Calculations'!CH5</f>
        <v>November</v>
      </c>
      <c r="CI6" s="46" t="str">
        <f>'Debt Calculations'!CI5</f>
        <v>December</v>
      </c>
      <c r="CJ6" s="46" t="str">
        <f>'Debt Calculations'!CJ5</f>
        <v>January</v>
      </c>
      <c r="CK6" s="46" t="str">
        <f>'Debt Calculations'!CK5</f>
        <v>February</v>
      </c>
      <c r="CL6" s="46" t="str">
        <f>'Debt Calculations'!CL5</f>
        <v>March</v>
      </c>
      <c r="CM6" s="46" t="str">
        <f>'Debt Calculations'!CM5</f>
        <v xml:space="preserve">April </v>
      </c>
      <c r="CN6" s="46" t="str">
        <f>'Debt Calculations'!CN5</f>
        <v>May</v>
      </c>
      <c r="CO6" s="46" t="str">
        <f>'Debt Calculations'!CO5</f>
        <v>June</v>
      </c>
      <c r="CP6" s="46" t="str">
        <f>'Debt Calculations'!CP5</f>
        <v>July</v>
      </c>
      <c r="CQ6" s="46" t="str">
        <f>'Debt Calculations'!CQ5</f>
        <v>August</v>
      </c>
      <c r="CR6" s="46" t="str">
        <f>'Debt Calculations'!CR5</f>
        <v>September</v>
      </c>
      <c r="CS6" s="46" t="str">
        <f>'Debt Calculations'!CS5</f>
        <v>October</v>
      </c>
      <c r="CT6" s="46" t="str">
        <f>'Debt Calculations'!CT5</f>
        <v>November</v>
      </c>
      <c r="CU6" s="46" t="str">
        <f>'Debt Calculations'!CU5</f>
        <v>December</v>
      </c>
      <c r="CV6" s="46" t="str">
        <f>'Debt Calculations'!CV5</f>
        <v>January</v>
      </c>
      <c r="CW6" s="46" t="str">
        <f>'Debt Calculations'!CW5</f>
        <v>February</v>
      </c>
      <c r="CX6" s="46" t="str">
        <f>'Debt Calculations'!CX5</f>
        <v>March</v>
      </c>
      <c r="CY6" s="46" t="str">
        <f>'Debt Calculations'!CY5</f>
        <v xml:space="preserve">April </v>
      </c>
      <c r="CZ6" s="46" t="str">
        <f>'Debt Calculations'!CZ5</f>
        <v>May</v>
      </c>
      <c r="DA6" s="46" t="str">
        <f>'Debt Calculations'!DA5</f>
        <v>June</v>
      </c>
      <c r="DB6" s="46" t="str">
        <f>'Debt Calculations'!DB5</f>
        <v>July</v>
      </c>
      <c r="DC6" s="46" t="str">
        <f>'Debt Calculations'!DC5</f>
        <v>August</v>
      </c>
      <c r="DD6" s="46" t="str">
        <f>'Debt Calculations'!DD5</f>
        <v>September</v>
      </c>
      <c r="DE6" s="46" t="str">
        <f>'Debt Calculations'!DE5</f>
        <v>October</v>
      </c>
      <c r="DF6" s="46" t="str">
        <f>'Debt Calculations'!DF5</f>
        <v>November</v>
      </c>
      <c r="DG6" s="46" t="str">
        <f>'Debt Calculations'!DG5</f>
        <v>December</v>
      </c>
      <c r="DH6" s="46" t="str">
        <f>'Debt Calculations'!DH5</f>
        <v>January</v>
      </c>
      <c r="DI6" s="46" t="str">
        <f>'Debt Calculations'!DI5</f>
        <v>February</v>
      </c>
      <c r="DJ6" s="46" t="str">
        <f>'Debt Calculations'!DJ5</f>
        <v>March</v>
      </c>
      <c r="DK6" s="46" t="str">
        <f>'Debt Calculations'!DK5</f>
        <v xml:space="preserve">April </v>
      </c>
      <c r="DL6" s="46" t="str">
        <f>'Debt Calculations'!DL5</f>
        <v>May</v>
      </c>
      <c r="DM6" s="46" t="str">
        <f>'Debt Calculations'!DM5</f>
        <v>June</v>
      </c>
      <c r="DN6" s="46" t="str">
        <f>'Debt Calculations'!DN5</f>
        <v>July</v>
      </c>
      <c r="DO6" s="46" t="str">
        <f>'Debt Calculations'!DO5</f>
        <v>August</v>
      </c>
      <c r="DP6" s="46" t="str">
        <f>'Debt Calculations'!DP5</f>
        <v>September</v>
      </c>
      <c r="DQ6" s="46" t="str">
        <f>'Debt Calculations'!DQ5</f>
        <v>October</v>
      </c>
      <c r="DR6" s="46" t="str">
        <f>'Debt Calculations'!DR5</f>
        <v>November</v>
      </c>
      <c r="DS6" s="46" t="str">
        <f>'Debt Calculations'!DS5</f>
        <v>December</v>
      </c>
    </row>
    <row r="7" spans="1:123" x14ac:dyDescent="0.2">
      <c r="B7" s="9" t="s">
        <v>1</v>
      </c>
      <c r="C7" s="50">
        <f>Inputs!C5</f>
        <v>35000</v>
      </c>
      <c r="D7" s="51">
        <f>'Debt Calculations'!D7</f>
        <v>4550</v>
      </c>
      <c r="E7" s="51">
        <f>'Debt Calculations'!E7</f>
        <v>4550</v>
      </c>
      <c r="F7" s="51">
        <f>'Debt Calculations'!F7</f>
        <v>4550</v>
      </c>
      <c r="G7" s="51">
        <f>'Debt Calculations'!G7</f>
        <v>4550</v>
      </c>
      <c r="H7" s="51">
        <f>'Debt Calculations'!H7</f>
        <v>4550</v>
      </c>
      <c r="I7" s="51">
        <f>'Debt Calculations'!I7</f>
        <v>4550</v>
      </c>
      <c r="J7" s="51">
        <f>'Debt Calculations'!J7</f>
        <v>4550</v>
      </c>
      <c r="K7" s="51">
        <f>'Debt Calculations'!K7</f>
        <v>4550</v>
      </c>
      <c r="L7" s="51">
        <f>'Debt Calculations'!L7</f>
        <v>2275</v>
      </c>
      <c r="M7" s="51">
        <f>'Debt Calculations'!M7</f>
        <v>2275</v>
      </c>
      <c r="N7" s="51">
        <f>'Debt Calculations'!N7</f>
        <v>2275</v>
      </c>
      <c r="O7" s="51">
        <f>'Debt Calculations'!O7</f>
        <v>2275</v>
      </c>
      <c r="P7" s="51">
        <f>'Debt Calculations'!P7</f>
        <v>8190</v>
      </c>
      <c r="Q7" s="51">
        <f>'Debt Calculations'!Q7</f>
        <v>8190</v>
      </c>
      <c r="R7" s="51">
        <f>'Debt Calculations'!R7</f>
        <v>8190</v>
      </c>
      <c r="S7" s="51">
        <f>'Debt Calculations'!S7</f>
        <v>8190</v>
      </c>
      <c r="T7" s="51">
        <f>'Debt Calculations'!T7</f>
        <v>8190</v>
      </c>
      <c r="U7" s="51">
        <f>'Debt Calculations'!U7</f>
        <v>8190</v>
      </c>
      <c r="V7" s="51">
        <f>'Debt Calculations'!V7</f>
        <v>8190</v>
      </c>
      <c r="W7" s="51">
        <f>'Debt Calculations'!W7</f>
        <v>8190</v>
      </c>
      <c r="X7" s="51">
        <f>'Debt Calculations'!X7</f>
        <v>4095</v>
      </c>
      <c r="Y7" s="51">
        <f>'Debt Calculations'!Y7</f>
        <v>4095</v>
      </c>
      <c r="Z7" s="51">
        <f>'Debt Calculations'!Z7</f>
        <v>4095</v>
      </c>
      <c r="AA7" s="51">
        <f>'Debt Calculations'!AA7</f>
        <v>4095</v>
      </c>
      <c r="AB7" s="51">
        <f>'Debt Calculations'!AB7</f>
        <v>9828</v>
      </c>
      <c r="AC7" s="51">
        <f>'Debt Calculations'!AC7</f>
        <v>9828</v>
      </c>
      <c r="AD7" s="51">
        <f>'Debt Calculations'!AD7</f>
        <v>9828</v>
      </c>
      <c r="AE7" s="51">
        <f>'Debt Calculations'!AE7</f>
        <v>9828</v>
      </c>
      <c r="AF7" s="51">
        <f>'Debt Calculations'!AF7</f>
        <v>9828</v>
      </c>
      <c r="AG7" s="51">
        <f>'Debt Calculations'!AG7</f>
        <v>9828</v>
      </c>
      <c r="AH7" s="51">
        <f>'Debt Calculations'!AH7</f>
        <v>9828</v>
      </c>
      <c r="AI7" s="51">
        <f>'Debt Calculations'!AI7</f>
        <v>9828</v>
      </c>
      <c r="AJ7" s="51">
        <f>'Debt Calculations'!AJ7</f>
        <v>4914</v>
      </c>
      <c r="AK7" s="51">
        <f>'Debt Calculations'!AK7</f>
        <v>4914</v>
      </c>
      <c r="AL7" s="51">
        <f>'Debt Calculations'!AL7</f>
        <v>4914</v>
      </c>
      <c r="AM7" s="51">
        <f>'Debt Calculations'!AM7</f>
        <v>4914</v>
      </c>
      <c r="AN7" s="51">
        <f>'Debt Calculations'!AN7</f>
        <v>11793.6</v>
      </c>
      <c r="AO7" s="51">
        <f>'Debt Calculations'!AO7</f>
        <v>11793.6</v>
      </c>
      <c r="AP7" s="51">
        <f>'Debt Calculations'!AP7</f>
        <v>11793.6</v>
      </c>
      <c r="AQ7" s="51">
        <f>'Debt Calculations'!AQ7</f>
        <v>11793.6</v>
      </c>
      <c r="AR7" s="51">
        <f>'Debt Calculations'!AR7</f>
        <v>11793.6</v>
      </c>
      <c r="AS7" s="51">
        <f>'Debt Calculations'!AS7</f>
        <v>11793.6</v>
      </c>
      <c r="AT7" s="51">
        <f>'Debt Calculations'!AT7</f>
        <v>11793.6</v>
      </c>
      <c r="AU7" s="51">
        <f>'Debt Calculations'!AU7</f>
        <v>11793.6</v>
      </c>
      <c r="AV7" s="51">
        <f>'Debt Calculations'!AV7</f>
        <v>5896.8</v>
      </c>
      <c r="AW7" s="51">
        <f>'Debt Calculations'!AW7</f>
        <v>5896.8</v>
      </c>
      <c r="AX7" s="51">
        <f>'Debt Calculations'!AX7</f>
        <v>5896.8</v>
      </c>
      <c r="AY7" s="51">
        <f>'Debt Calculations'!AY7</f>
        <v>5896.8</v>
      </c>
      <c r="AZ7" s="51">
        <f>'Debt Calculations'!AZ7</f>
        <v>14152.32</v>
      </c>
      <c r="BA7" s="51">
        <f>'Debt Calculations'!BA7</f>
        <v>14152.32</v>
      </c>
      <c r="BB7" s="51">
        <f>'Debt Calculations'!BB7</f>
        <v>14152.32</v>
      </c>
      <c r="BC7" s="51">
        <f>'Debt Calculations'!BC7</f>
        <v>14152.32</v>
      </c>
      <c r="BD7" s="51">
        <f>'Debt Calculations'!BD7</f>
        <v>14152.32</v>
      </c>
      <c r="BE7" s="51">
        <f>'Debt Calculations'!BE7</f>
        <v>14152.32</v>
      </c>
      <c r="BF7" s="51">
        <f>'Debt Calculations'!BF7</f>
        <v>14152.32</v>
      </c>
      <c r="BG7" s="51">
        <f>'Debt Calculations'!BG7</f>
        <v>14152.32</v>
      </c>
      <c r="BH7" s="51">
        <f>'Debt Calculations'!BH7</f>
        <v>7076.16</v>
      </c>
      <c r="BI7" s="51">
        <f>'Debt Calculations'!BI7</f>
        <v>7076.16</v>
      </c>
      <c r="BJ7" s="51">
        <f>'Debt Calculations'!BJ7</f>
        <v>7076.16</v>
      </c>
      <c r="BK7" s="51">
        <f>'Debt Calculations'!BK7</f>
        <v>7076.16</v>
      </c>
      <c r="BL7" s="51">
        <f>'Debt Calculations'!BL7</f>
        <v>16982.783999999996</v>
      </c>
      <c r="BM7" s="51">
        <f>'Debt Calculations'!BM7</f>
        <v>16982.783999999996</v>
      </c>
      <c r="BN7" s="51">
        <f>'Debt Calculations'!BN7</f>
        <v>16982.783999999996</v>
      </c>
      <c r="BO7" s="51">
        <f>'Debt Calculations'!BO7</f>
        <v>16982.783999999996</v>
      </c>
      <c r="BP7" s="51">
        <f>'Debt Calculations'!BP7</f>
        <v>16982.783999999996</v>
      </c>
      <c r="BQ7" s="51">
        <f>'Debt Calculations'!BQ7</f>
        <v>16982.783999999996</v>
      </c>
      <c r="BR7" s="51">
        <f>'Debt Calculations'!BR7</f>
        <v>16982.783999999996</v>
      </c>
      <c r="BS7" s="51">
        <f>'Debt Calculations'!BS7</f>
        <v>16982.783999999996</v>
      </c>
      <c r="BT7" s="51">
        <f>'Debt Calculations'!BT7</f>
        <v>8491.391999999998</v>
      </c>
      <c r="BU7" s="51">
        <f>'Debt Calculations'!BU7</f>
        <v>8491.391999999998</v>
      </c>
      <c r="BV7" s="51">
        <f>'Debt Calculations'!BV7</f>
        <v>8491.391999999998</v>
      </c>
      <c r="BW7" s="51">
        <f>'Debt Calculations'!BW7</f>
        <v>8491.391999999998</v>
      </c>
      <c r="BX7" s="51">
        <f>'Debt Calculations'!BX7</f>
        <v>20379.340799999998</v>
      </c>
      <c r="BY7" s="51">
        <f>'Debt Calculations'!BY7</f>
        <v>20379.340799999998</v>
      </c>
      <c r="BZ7" s="51">
        <f>'Debt Calculations'!BZ7</f>
        <v>20379.340799999998</v>
      </c>
      <c r="CA7" s="51">
        <f>'Debt Calculations'!CA7</f>
        <v>20379.340799999998</v>
      </c>
      <c r="CB7" s="51">
        <f>'Debt Calculations'!CB7</f>
        <v>20379.340799999998</v>
      </c>
      <c r="CC7" s="51">
        <f>'Debt Calculations'!CC7</f>
        <v>20379.340799999998</v>
      </c>
      <c r="CD7" s="51">
        <f>'Debt Calculations'!CD7</f>
        <v>20379.340799999998</v>
      </c>
      <c r="CE7" s="51">
        <f>'Debt Calculations'!CE7</f>
        <v>20379.340799999998</v>
      </c>
      <c r="CF7" s="51">
        <f>'Debt Calculations'!CF7</f>
        <v>10189.670399999999</v>
      </c>
      <c r="CG7" s="51">
        <f>'Debt Calculations'!CG7</f>
        <v>10189.670399999999</v>
      </c>
      <c r="CH7" s="51">
        <f>'Debt Calculations'!CH7</f>
        <v>10189.670399999999</v>
      </c>
      <c r="CI7" s="51">
        <f>'Debt Calculations'!CI7</f>
        <v>10189.670399999999</v>
      </c>
      <c r="CJ7" s="51">
        <f>'Debt Calculations'!CJ7</f>
        <v>21398.307839999998</v>
      </c>
      <c r="CK7" s="51">
        <f>'Debt Calculations'!CK7</f>
        <v>21398.307839999998</v>
      </c>
      <c r="CL7" s="51">
        <f>'Debt Calculations'!CL7</f>
        <v>21398.307839999998</v>
      </c>
      <c r="CM7" s="51">
        <f>'Debt Calculations'!CM7</f>
        <v>21398.307839999998</v>
      </c>
      <c r="CN7" s="51">
        <f>'Debt Calculations'!CN7</f>
        <v>21398.307839999998</v>
      </c>
      <c r="CO7" s="51">
        <f>'Debt Calculations'!CO7</f>
        <v>21398.307839999998</v>
      </c>
      <c r="CP7" s="51">
        <f>'Debt Calculations'!CP7</f>
        <v>21398.307839999998</v>
      </c>
      <c r="CQ7" s="51">
        <f>'Debt Calculations'!CQ7</f>
        <v>21398.307839999998</v>
      </c>
      <c r="CR7" s="51">
        <f>'Debt Calculations'!CR7</f>
        <v>10699.153919999999</v>
      </c>
      <c r="CS7" s="51">
        <f>'Debt Calculations'!CS7</f>
        <v>10699.153919999999</v>
      </c>
      <c r="CT7" s="51">
        <f>'Debt Calculations'!CT7</f>
        <v>10699.153919999999</v>
      </c>
      <c r="CU7" s="51">
        <f>'Debt Calculations'!CU7</f>
        <v>10699.153919999999</v>
      </c>
      <c r="CV7" s="51">
        <f>'Debt Calculations'!CV7</f>
        <v>22468.223232</v>
      </c>
      <c r="CW7" s="51">
        <f>'Debt Calculations'!CW7</f>
        <v>22468.223232</v>
      </c>
      <c r="CX7" s="51">
        <f>'Debt Calculations'!CX7</f>
        <v>22468.223232</v>
      </c>
      <c r="CY7" s="51">
        <f>'Debt Calculations'!CY7</f>
        <v>22468.223232</v>
      </c>
      <c r="CZ7" s="51">
        <f>'Debt Calculations'!CZ7</f>
        <v>22468.223232</v>
      </c>
      <c r="DA7" s="51">
        <f>'Debt Calculations'!DA7</f>
        <v>22468.223232</v>
      </c>
      <c r="DB7" s="51">
        <f>'Debt Calculations'!DB7</f>
        <v>22468.223232</v>
      </c>
      <c r="DC7" s="51">
        <f>'Debt Calculations'!DC7</f>
        <v>22468.223232</v>
      </c>
      <c r="DD7" s="51">
        <f>'Debt Calculations'!DD7</f>
        <v>11234.111616</v>
      </c>
      <c r="DE7" s="51">
        <f>'Debt Calculations'!DE7</f>
        <v>11234.111616</v>
      </c>
      <c r="DF7" s="51">
        <f>'Debt Calculations'!DF7</f>
        <v>11234.111616</v>
      </c>
      <c r="DG7" s="51">
        <f>'Debt Calculations'!DG7</f>
        <v>11234.111616</v>
      </c>
      <c r="DH7" s="51">
        <f>'Debt Calculations'!DH7</f>
        <v>23591.634393600001</v>
      </c>
      <c r="DI7" s="51">
        <f>'Debt Calculations'!DI7</f>
        <v>23591.634393600001</v>
      </c>
      <c r="DJ7" s="51">
        <f>'Debt Calculations'!DJ7</f>
        <v>23591.634393600001</v>
      </c>
      <c r="DK7" s="51">
        <f>'Debt Calculations'!DK7</f>
        <v>23591.634393600001</v>
      </c>
      <c r="DL7" s="51">
        <f>'Debt Calculations'!DL7</f>
        <v>23591.634393600001</v>
      </c>
      <c r="DM7" s="51">
        <f>'Debt Calculations'!DM7</f>
        <v>23591.634393600001</v>
      </c>
      <c r="DN7" s="51">
        <f>'Debt Calculations'!DN7</f>
        <v>23591.634393600001</v>
      </c>
      <c r="DO7" s="51">
        <f>'Debt Calculations'!DO7</f>
        <v>23591.634393600001</v>
      </c>
      <c r="DP7" s="51">
        <f>'Debt Calculations'!DP7</f>
        <v>11795.817196800001</v>
      </c>
      <c r="DQ7" s="51">
        <f>'Debt Calculations'!DQ7</f>
        <v>11795.817196800001</v>
      </c>
      <c r="DR7" s="51">
        <f>'Debt Calculations'!DR7</f>
        <v>11795.817196800001</v>
      </c>
      <c r="DS7" s="51">
        <f>'Debt Calculations'!DS7</f>
        <v>11795.817196800001</v>
      </c>
    </row>
    <row r="8" spans="1:123" x14ac:dyDescent="0.2">
      <c r="B8" s="9" t="s">
        <v>41</v>
      </c>
      <c r="C8" s="50">
        <f>Inputs!C6</f>
        <v>-26000</v>
      </c>
      <c r="D8" s="51">
        <f>'Debt Calculations'!D8</f>
        <v>-2522</v>
      </c>
      <c r="E8" s="51">
        <f>'Debt Calculations'!E8</f>
        <v>-2522</v>
      </c>
      <c r="F8" s="51">
        <f>'Debt Calculations'!F8</f>
        <v>-2522</v>
      </c>
      <c r="G8" s="51">
        <f>'Debt Calculations'!G8</f>
        <v>-2522</v>
      </c>
      <c r="H8" s="51">
        <f>'Debt Calculations'!H8</f>
        <v>-2522</v>
      </c>
      <c r="I8" s="51">
        <f>'Debt Calculations'!I8</f>
        <v>-2522</v>
      </c>
      <c r="J8" s="51">
        <f>'Debt Calculations'!J8</f>
        <v>-2522</v>
      </c>
      <c r="K8" s="51">
        <f>'Debt Calculations'!K8</f>
        <v>-2522</v>
      </c>
      <c r="L8" s="51">
        <f>'Debt Calculations'!L8</f>
        <v>-1261</v>
      </c>
      <c r="M8" s="51">
        <f>'Debt Calculations'!M8</f>
        <v>-1261</v>
      </c>
      <c r="N8" s="51">
        <f>'Debt Calculations'!N8</f>
        <v>-1261</v>
      </c>
      <c r="O8" s="51">
        <f>'Debt Calculations'!O8</f>
        <v>-1261</v>
      </c>
      <c r="P8" s="51">
        <f>'Debt Calculations'!P8</f>
        <v>-2446.3399999999997</v>
      </c>
      <c r="Q8" s="51">
        <f>'Debt Calculations'!Q8</f>
        <v>-2446.3399999999997</v>
      </c>
      <c r="R8" s="51">
        <f>'Debt Calculations'!R8</f>
        <v>-2446.3399999999997</v>
      </c>
      <c r="S8" s="51">
        <f>'Debt Calculations'!S8</f>
        <v>-2446.3399999999997</v>
      </c>
      <c r="T8" s="51">
        <f>'Debt Calculations'!T8</f>
        <v>-2446.3399999999997</v>
      </c>
      <c r="U8" s="51">
        <f>'Debt Calculations'!U8</f>
        <v>-2446.3399999999997</v>
      </c>
      <c r="V8" s="51">
        <f>'Debt Calculations'!V8</f>
        <v>-2446.3399999999997</v>
      </c>
      <c r="W8" s="51">
        <f>'Debt Calculations'!W8</f>
        <v>-2446.3399999999997</v>
      </c>
      <c r="X8" s="51">
        <f>'Debt Calculations'!X8</f>
        <v>-1223.1699999999998</v>
      </c>
      <c r="Y8" s="51">
        <f>'Debt Calculations'!Y8</f>
        <v>-1223.1699999999998</v>
      </c>
      <c r="Z8" s="51">
        <f>'Debt Calculations'!Z8</f>
        <v>-1223.1699999999998</v>
      </c>
      <c r="AA8" s="51">
        <f>'Debt Calculations'!AA8</f>
        <v>-1223.1699999999998</v>
      </c>
      <c r="AB8" s="51">
        <f>'Debt Calculations'!AB8</f>
        <v>-2372.9497999999999</v>
      </c>
      <c r="AC8" s="51">
        <f>'Debt Calculations'!AC8</f>
        <v>-2372.9497999999999</v>
      </c>
      <c r="AD8" s="51">
        <f>'Debt Calculations'!AD8</f>
        <v>-2372.9497999999999</v>
      </c>
      <c r="AE8" s="51">
        <f>'Debt Calculations'!AE8</f>
        <v>-2372.9497999999999</v>
      </c>
      <c r="AF8" s="51">
        <f>'Debt Calculations'!AF8</f>
        <v>-2372.9497999999999</v>
      </c>
      <c r="AG8" s="51">
        <f>'Debt Calculations'!AG8</f>
        <v>-2372.9497999999999</v>
      </c>
      <c r="AH8" s="51">
        <f>'Debt Calculations'!AH8</f>
        <v>-2372.9497999999999</v>
      </c>
      <c r="AI8" s="51">
        <f>'Debt Calculations'!AI8</f>
        <v>-2372.9497999999999</v>
      </c>
      <c r="AJ8" s="51">
        <f>'Debt Calculations'!AJ8</f>
        <v>-1186.4748999999999</v>
      </c>
      <c r="AK8" s="51">
        <f>'Debt Calculations'!AK8</f>
        <v>-1186.4748999999999</v>
      </c>
      <c r="AL8" s="51">
        <f>'Debt Calculations'!AL8</f>
        <v>-1186.4748999999999</v>
      </c>
      <c r="AM8" s="51">
        <f>'Debt Calculations'!AM8</f>
        <v>-1186.4748999999999</v>
      </c>
      <c r="AN8" s="51">
        <f>'Debt Calculations'!AN8</f>
        <v>-2325.4908039999996</v>
      </c>
      <c r="AO8" s="51">
        <f>'Debt Calculations'!AO8</f>
        <v>-2325.4908039999996</v>
      </c>
      <c r="AP8" s="51">
        <f>'Debt Calculations'!AP8</f>
        <v>-2325.4908039999996</v>
      </c>
      <c r="AQ8" s="51">
        <f>'Debt Calculations'!AQ8</f>
        <v>-2325.4908039999996</v>
      </c>
      <c r="AR8" s="51">
        <f>'Debt Calculations'!AR8</f>
        <v>-2325.4908039999996</v>
      </c>
      <c r="AS8" s="51">
        <f>'Debt Calculations'!AS8</f>
        <v>-2325.4908039999996</v>
      </c>
      <c r="AT8" s="51">
        <f>'Debt Calculations'!AT8</f>
        <v>-2325.4908039999996</v>
      </c>
      <c r="AU8" s="51">
        <f>'Debt Calculations'!AU8</f>
        <v>-2325.4908039999996</v>
      </c>
      <c r="AV8" s="51">
        <f>'Debt Calculations'!AV8</f>
        <v>-1162.7454019999998</v>
      </c>
      <c r="AW8" s="51">
        <f>'Debt Calculations'!AW8</f>
        <v>-1162.7454019999998</v>
      </c>
      <c r="AX8" s="51">
        <f>'Debt Calculations'!AX8</f>
        <v>-1162.7454019999998</v>
      </c>
      <c r="AY8" s="51">
        <f>'Debt Calculations'!AY8</f>
        <v>-1162.7454019999998</v>
      </c>
      <c r="AZ8" s="51">
        <f>'Debt Calculations'!AZ8</f>
        <v>-2325.4908039999996</v>
      </c>
      <c r="BA8" s="51">
        <f>'Debt Calculations'!BA8</f>
        <v>-2325.4908039999996</v>
      </c>
      <c r="BB8" s="51">
        <f>'Debt Calculations'!BB8</f>
        <v>-2325.4908039999996</v>
      </c>
      <c r="BC8" s="51">
        <f>'Debt Calculations'!BC8</f>
        <v>-2325.4908039999996</v>
      </c>
      <c r="BD8" s="51">
        <f>'Debt Calculations'!BD8</f>
        <v>-2325.4908039999996</v>
      </c>
      <c r="BE8" s="51">
        <f>'Debt Calculations'!BE8</f>
        <v>-2325.4908039999996</v>
      </c>
      <c r="BF8" s="51">
        <f>'Debt Calculations'!BF8</f>
        <v>-2325.4908039999996</v>
      </c>
      <c r="BG8" s="51">
        <f>'Debt Calculations'!BG8</f>
        <v>-2325.4908039999996</v>
      </c>
      <c r="BH8" s="51">
        <f>'Debt Calculations'!BH8</f>
        <v>-1162.7454019999998</v>
      </c>
      <c r="BI8" s="51">
        <f>'Debt Calculations'!BI8</f>
        <v>-1162.7454019999998</v>
      </c>
      <c r="BJ8" s="51">
        <f>'Debt Calculations'!BJ8</f>
        <v>-1162.7454019999998</v>
      </c>
      <c r="BK8" s="51">
        <f>'Debt Calculations'!BK8</f>
        <v>-1162.7454019999998</v>
      </c>
      <c r="BL8" s="51">
        <f>'Debt Calculations'!BL8</f>
        <v>-2325.4908039999996</v>
      </c>
      <c r="BM8" s="51">
        <f>'Debt Calculations'!BM8</f>
        <v>-2325.4908039999996</v>
      </c>
      <c r="BN8" s="51">
        <f>'Debt Calculations'!BN8</f>
        <v>-2325.4908039999996</v>
      </c>
      <c r="BO8" s="51">
        <f>'Debt Calculations'!BO8</f>
        <v>-2325.4908039999996</v>
      </c>
      <c r="BP8" s="51">
        <f>'Debt Calculations'!BP8</f>
        <v>-2325.4908039999996</v>
      </c>
      <c r="BQ8" s="51">
        <f>'Debt Calculations'!BQ8</f>
        <v>-2325.4908039999996</v>
      </c>
      <c r="BR8" s="51">
        <f>'Debt Calculations'!BR8</f>
        <v>-2325.4908039999996</v>
      </c>
      <c r="BS8" s="51">
        <f>'Debt Calculations'!BS8</f>
        <v>-2325.4908039999996</v>
      </c>
      <c r="BT8" s="51">
        <f>'Debt Calculations'!BT8</f>
        <v>-1162.7454019999998</v>
      </c>
      <c r="BU8" s="51">
        <f>'Debt Calculations'!BU8</f>
        <v>-1162.7454019999998</v>
      </c>
      <c r="BV8" s="51">
        <f>'Debt Calculations'!BV8</f>
        <v>-1162.7454019999998</v>
      </c>
      <c r="BW8" s="51">
        <f>'Debt Calculations'!BW8</f>
        <v>-1162.7454019999998</v>
      </c>
      <c r="BX8" s="51">
        <f>'Debt Calculations'!BX8</f>
        <v>-2325.4908039999996</v>
      </c>
      <c r="BY8" s="51">
        <f>'Debt Calculations'!BY8</f>
        <v>-2325.4908039999996</v>
      </c>
      <c r="BZ8" s="51">
        <f>'Debt Calculations'!BZ8</f>
        <v>-2325.4908039999996</v>
      </c>
      <c r="CA8" s="51">
        <f>'Debt Calculations'!CA8</f>
        <v>-2325.4908039999996</v>
      </c>
      <c r="CB8" s="51">
        <f>'Debt Calculations'!CB8</f>
        <v>-2325.4908039999996</v>
      </c>
      <c r="CC8" s="51">
        <f>'Debt Calculations'!CC8</f>
        <v>-2325.4908039999996</v>
      </c>
      <c r="CD8" s="51">
        <f>'Debt Calculations'!CD8</f>
        <v>-2325.4908039999996</v>
      </c>
      <c r="CE8" s="51">
        <f>'Debt Calculations'!CE8</f>
        <v>-2325.4908039999996</v>
      </c>
      <c r="CF8" s="51">
        <f>'Debt Calculations'!CF8</f>
        <v>-1162.7454019999998</v>
      </c>
      <c r="CG8" s="51">
        <f>'Debt Calculations'!CG8</f>
        <v>-1162.7454019999998</v>
      </c>
      <c r="CH8" s="51">
        <f>'Debt Calculations'!CH8</f>
        <v>-1162.7454019999998</v>
      </c>
      <c r="CI8" s="51">
        <f>'Debt Calculations'!CI8</f>
        <v>-1162.7454019999998</v>
      </c>
      <c r="CJ8" s="51">
        <f>'Debt Calculations'!CJ8</f>
        <v>-2325.4908039999996</v>
      </c>
      <c r="CK8" s="51">
        <f>'Debt Calculations'!CK8</f>
        <v>-2325.4908039999996</v>
      </c>
      <c r="CL8" s="51">
        <f>'Debt Calculations'!CL8</f>
        <v>-2325.4908039999996</v>
      </c>
      <c r="CM8" s="51">
        <f>'Debt Calculations'!CM8</f>
        <v>-2325.4908039999996</v>
      </c>
      <c r="CN8" s="51">
        <f>'Debt Calculations'!CN8</f>
        <v>-2325.4908039999996</v>
      </c>
      <c r="CO8" s="51">
        <f>'Debt Calculations'!CO8</f>
        <v>-2325.4908039999996</v>
      </c>
      <c r="CP8" s="51">
        <f>'Debt Calculations'!CP8</f>
        <v>-2325.4908039999996</v>
      </c>
      <c r="CQ8" s="51">
        <f>'Debt Calculations'!CQ8</f>
        <v>-2325.4908039999996</v>
      </c>
      <c r="CR8" s="51">
        <f>'Debt Calculations'!CR8</f>
        <v>-1162.7454019999998</v>
      </c>
      <c r="CS8" s="51">
        <f>'Debt Calculations'!CS8</f>
        <v>-1162.7454019999998</v>
      </c>
      <c r="CT8" s="51">
        <f>'Debt Calculations'!CT8</f>
        <v>-1162.7454019999998</v>
      </c>
      <c r="CU8" s="51">
        <f>'Debt Calculations'!CU8</f>
        <v>-1162.7454019999998</v>
      </c>
      <c r="CV8" s="51">
        <f>'Debt Calculations'!CV8</f>
        <v>-2325.4908039999996</v>
      </c>
      <c r="CW8" s="51">
        <f>'Debt Calculations'!CW8</f>
        <v>-2325.4908039999996</v>
      </c>
      <c r="CX8" s="51">
        <f>'Debt Calculations'!CX8</f>
        <v>-2325.4908039999996</v>
      </c>
      <c r="CY8" s="51">
        <f>'Debt Calculations'!CY8</f>
        <v>-2325.4908039999996</v>
      </c>
      <c r="CZ8" s="51">
        <f>'Debt Calculations'!CZ8</f>
        <v>-2325.4908039999996</v>
      </c>
      <c r="DA8" s="51">
        <f>'Debt Calculations'!DA8</f>
        <v>-2325.4908039999996</v>
      </c>
      <c r="DB8" s="51">
        <f>'Debt Calculations'!DB8</f>
        <v>-2325.4908039999996</v>
      </c>
      <c r="DC8" s="51">
        <f>'Debt Calculations'!DC8</f>
        <v>-2325.4908039999996</v>
      </c>
      <c r="DD8" s="51">
        <f>'Debt Calculations'!DD8</f>
        <v>-1162.7454019999998</v>
      </c>
      <c r="DE8" s="51">
        <f>'Debt Calculations'!DE8</f>
        <v>-1162.7454019999998</v>
      </c>
      <c r="DF8" s="51">
        <f>'Debt Calculations'!DF8</f>
        <v>-1162.7454019999998</v>
      </c>
      <c r="DG8" s="51">
        <f>'Debt Calculations'!DG8</f>
        <v>-1162.7454019999998</v>
      </c>
      <c r="DH8" s="51">
        <f>'Debt Calculations'!DH8</f>
        <v>-2325.4908039999996</v>
      </c>
      <c r="DI8" s="51">
        <f>'Debt Calculations'!DI8</f>
        <v>-2325.4908039999996</v>
      </c>
      <c r="DJ8" s="51">
        <f>'Debt Calculations'!DJ8</f>
        <v>-2325.4908039999996</v>
      </c>
      <c r="DK8" s="51">
        <f>'Debt Calculations'!DK8</f>
        <v>-2325.4908039999996</v>
      </c>
      <c r="DL8" s="51">
        <f>'Debt Calculations'!DL8</f>
        <v>-2325.4908039999996</v>
      </c>
      <c r="DM8" s="51">
        <f>'Debt Calculations'!DM8</f>
        <v>-2325.4908039999996</v>
      </c>
      <c r="DN8" s="51">
        <f>'Debt Calculations'!DN8</f>
        <v>-2325.4908039999996</v>
      </c>
      <c r="DO8" s="51">
        <f>'Debt Calculations'!DO8</f>
        <v>-2325.4908039999996</v>
      </c>
      <c r="DP8" s="51">
        <f>'Debt Calculations'!DP8</f>
        <v>-1162.7454019999998</v>
      </c>
      <c r="DQ8" s="51">
        <f>'Debt Calculations'!DQ8</f>
        <v>-1162.7454019999998</v>
      </c>
      <c r="DR8" s="51">
        <f>'Debt Calculations'!DR8</f>
        <v>-1162.7454019999998</v>
      </c>
      <c r="DS8" s="51">
        <f>'Debt Calculations'!DS8</f>
        <v>-1162.7454019999998</v>
      </c>
    </row>
    <row r="9" spans="1:123" x14ac:dyDescent="0.2">
      <c r="B9" s="9" t="s">
        <v>28</v>
      </c>
      <c r="C9" s="52">
        <f>C7+C8</f>
        <v>9000</v>
      </c>
      <c r="D9" s="51">
        <f>'Debt Calculations'!D9</f>
        <v>2028</v>
      </c>
      <c r="E9" s="51">
        <f>'Debt Calculations'!E9</f>
        <v>2028</v>
      </c>
      <c r="F9" s="51">
        <f>'Debt Calculations'!F9</f>
        <v>2028</v>
      </c>
      <c r="G9" s="51">
        <f>'Debt Calculations'!G9</f>
        <v>2028</v>
      </c>
      <c r="H9" s="51">
        <f>'Debt Calculations'!H9</f>
        <v>2028</v>
      </c>
      <c r="I9" s="51">
        <f>'Debt Calculations'!I9</f>
        <v>2028</v>
      </c>
      <c r="J9" s="51">
        <f>'Debt Calculations'!J9</f>
        <v>2028</v>
      </c>
      <c r="K9" s="51">
        <f>'Debt Calculations'!K9</f>
        <v>2028</v>
      </c>
      <c r="L9" s="51">
        <f>'Debt Calculations'!L9</f>
        <v>1014</v>
      </c>
      <c r="M9" s="51">
        <f>'Debt Calculations'!M9</f>
        <v>1014</v>
      </c>
      <c r="N9" s="51">
        <f>'Debt Calculations'!N9</f>
        <v>1014</v>
      </c>
      <c r="O9" s="51">
        <f>'Debt Calculations'!O9</f>
        <v>1014</v>
      </c>
      <c r="P9" s="51">
        <f>'Debt Calculations'!P9</f>
        <v>5743.66</v>
      </c>
      <c r="Q9" s="51">
        <f>'Debt Calculations'!Q9</f>
        <v>5743.66</v>
      </c>
      <c r="R9" s="51">
        <f>'Debt Calculations'!R9</f>
        <v>5743.66</v>
      </c>
      <c r="S9" s="51">
        <f>'Debt Calculations'!S9</f>
        <v>5743.66</v>
      </c>
      <c r="T9" s="51">
        <f>'Debt Calculations'!T9</f>
        <v>5743.66</v>
      </c>
      <c r="U9" s="51">
        <f>'Debt Calculations'!U9</f>
        <v>5743.66</v>
      </c>
      <c r="V9" s="51">
        <f>'Debt Calculations'!V9</f>
        <v>5743.66</v>
      </c>
      <c r="W9" s="51">
        <f>'Debt Calculations'!W9</f>
        <v>5743.66</v>
      </c>
      <c r="X9" s="51">
        <f>'Debt Calculations'!X9</f>
        <v>2871.83</v>
      </c>
      <c r="Y9" s="51">
        <f>'Debt Calculations'!Y9</f>
        <v>2871.83</v>
      </c>
      <c r="Z9" s="51">
        <f>'Debt Calculations'!Z9</f>
        <v>2871.83</v>
      </c>
      <c r="AA9" s="51">
        <f>'Debt Calculations'!AA9</f>
        <v>2871.83</v>
      </c>
      <c r="AB9" s="51">
        <f>'Debt Calculations'!AB9</f>
        <v>7455.0501999999997</v>
      </c>
      <c r="AC9" s="51">
        <f>'Debt Calculations'!AC9</f>
        <v>7455.0501999999997</v>
      </c>
      <c r="AD9" s="51">
        <f>'Debt Calculations'!AD9</f>
        <v>7455.0501999999997</v>
      </c>
      <c r="AE9" s="51">
        <f>'Debt Calculations'!AE9</f>
        <v>7455.0501999999997</v>
      </c>
      <c r="AF9" s="51">
        <f>'Debt Calculations'!AF9</f>
        <v>7455.0501999999997</v>
      </c>
      <c r="AG9" s="51">
        <f>'Debt Calculations'!AG9</f>
        <v>7455.0501999999997</v>
      </c>
      <c r="AH9" s="51">
        <f>'Debt Calculations'!AH9</f>
        <v>7455.0501999999997</v>
      </c>
      <c r="AI9" s="51">
        <f>'Debt Calculations'!AI9</f>
        <v>7455.0501999999997</v>
      </c>
      <c r="AJ9" s="51">
        <f>'Debt Calculations'!AJ9</f>
        <v>3727.5250999999998</v>
      </c>
      <c r="AK9" s="51">
        <f>'Debt Calculations'!AK9</f>
        <v>3727.5250999999998</v>
      </c>
      <c r="AL9" s="51">
        <f>'Debt Calculations'!AL9</f>
        <v>3727.5250999999998</v>
      </c>
      <c r="AM9" s="51">
        <f>'Debt Calculations'!AM9</f>
        <v>3727.5250999999998</v>
      </c>
      <c r="AN9" s="51">
        <f>'Debt Calculations'!AN9</f>
        <v>9468.1091960000012</v>
      </c>
      <c r="AO9" s="51">
        <f>'Debt Calculations'!AO9</f>
        <v>9468.1091960000012</v>
      </c>
      <c r="AP9" s="51">
        <f>'Debt Calculations'!AP9</f>
        <v>9468.1091960000012</v>
      </c>
      <c r="AQ9" s="51">
        <f>'Debt Calculations'!AQ9</f>
        <v>9468.1091960000012</v>
      </c>
      <c r="AR9" s="51">
        <f>'Debt Calculations'!AR9</f>
        <v>9468.1091960000012</v>
      </c>
      <c r="AS9" s="51">
        <f>'Debt Calculations'!AS9</f>
        <v>9468.1091960000012</v>
      </c>
      <c r="AT9" s="51">
        <f>'Debt Calculations'!AT9</f>
        <v>9468.1091960000012</v>
      </c>
      <c r="AU9" s="51">
        <f>'Debt Calculations'!AU9</f>
        <v>9468.1091960000012</v>
      </c>
      <c r="AV9" s="51">
        <f>'Debt Calculations'!AV9</f>
        <v>4734.0545980000006</v>
      </c>
      <c r="AW9" s="51">
        <f>'Debt Calculations'!AW9</f>
        <v>4734.0545980000006</v>
      </c>
      <c r="AX9" s="51">
        <f>'Debt Calculations'!AX9</f>
        <v>4734.0545980000006</v>
      </c>
      <c r="AY9" s="51">
        <f>'Debt Calculations'!AY9</f>
        <v>4734.0545980000006</v>
      </c>
      <c r="AZ9" s="51">
        <f>'Debt Calculations'!AZ9</f>
        <v>11826.829196000001</v>
      </c>
      <c r="BA9" s="51">
        <f>'Debt Calculations'!BA9</f>
        <v>11826.829196000001</v>
      </c>
      <c r="BB9" s="51">
        <f>'Debt Calculations'!BB9</f>
        <v>11826.829196000001</v>
      </c>
      <c r="BC9" s="51">
        <f>'Debt Calculations'!BC9</f>
        <v>11826.829196000001</v>
      </c>
      <c r="BD9" s="51">
        <f>'Debt Calculations'!BD9</f>
        <v>11826.829196000001</v>
      </c>
      <c r="BE9" s="51">
        <f>'Debt Calculations'!BE9</f>
        <v>11826.829196000001</v>
      </c>
      <c r="BF9" s="51">
        <f>'Debt Calculations'!BF9</f>
        <v>11826.829196000001</v>
      </c>
      <c r="BG9" s="51">
        <f>'Debt Calculations'!BG9</f>
        <v>11826.829196000001</v>
      </c>
      <c r="BH9" s="51">
        <f>'Debt Calculations'!BH9</f>
        <v>5913.4145980000003</v>
      </c>
      <c r="BI9" s="51">
        <f>'Debt Calculations'!BI9</f>
        <v>5913.4145980000003</v>
      </c>
      <c r="BJ9" s="51">
        <f>'Debt Calculations'!BJ9</f>
        <v>5913.4145980000003</v>
      </c>
      <c r="BK9" s="51">
        <f>'Debt Calculations'!BK9</f>
        <v>5913.4145980000003</v>
      </c>
      <c r="BL9" s="51">
        <f>'Debt Calculations'!BL9</f>
        <v>14657.293195999997</v>
      </c>
      <c r="BM9" s="51">
        <f>'Debt Calculations'!BM9</f>
        <v>14657.293195999997</v>
      </c>
      <c r="BN9" s="51">
        <f>'Debt Calculations'!BN9</f>
        <v>14657.293195999997</v>
      </c>
      <c r="BO9" s="51">
        <f>'Debt Calculations'!BO9</f>
        <v>14657.293195999997</v>
      </c>
      <c r="BP9" s="51">
        <f>'Debt Calculations'!BP9</f>
        <v>14657.293195999997</v>
      </c>
      <c r="BQ9" s="51">
        <f>'Debt Calculations'!BQ9</f>
        <v>14657.293195999997</v>
      </c>
      <c r="BR9" s="51">
        <f>'Debt Calculations'!BR9</f>
        <v>14657.293195999997</v>
      </c>
      <c r="BS9" s="51">
        <f>'Debt Calculations'!BS9</f>
        <v>14657.293195999997</v>
      </c>
      <c r="BT9" s="51">
        <f>'Debt Calculations'!BT9</f>
        <v>7328.6465979999984</v>
      </c>
      <c r="BU9" s="51">
        <f>'Debt Calculations'!BU9</f>
        <v>7328.6465979999984</v>
      </c>
      <c r="BV9" s="51">
        <f>'Debt Calculations'!BV9</f>
        <v>7328.6465979999984</v>
      </c>
      <c r="BW9" s="51">
        <f>'Debt Calculations'!BW9</f>
        <v>7328.6465979999984</v>
      </c>
      <c r="BX9" s="51">
        <f>'Debt Calculations'!BX9</f>
        <v>18053.849995999997</v>
      </c>
      <c r="BY9" s="51">
        <f>'Debt Calculations'!BY9</f>
        <v>18053.849995999997</v>
      </c>
      <c r="BZ9" s="51">
        <f>'Debt Calculations'!BZ9</f>
        <v>18053.849995999997</v>
      </c>
      <c r="CA9" s="51">
        <f>'Debt Calculations'!CA9</f>
        <v>18053.849995999997</v>
      </c>
      <c r="CB9" s="51">
        <f>'Debt Calculations'!CB9</f>
        <v>18053.849995999997</v>
      </c>
      <c r="CC9" s="51">
        <f>'Debt Calculations'!CC9</f>
        <v>18053.849995999997</v>
      </c>
      <c r="CD9" s="51">
        <f>'Debt Calculations'!CD9</f>
        <v>18053.849995999997</v>
      </c>
      <c r="CE9" s="51">
        <f>'Debt Calculations'!CE9</f>
        <v>18053.849995999997</v>
      </c>
      <c r="CF9" s="51">
        <f>'Debt Calculations'!CF9</f>
        <v>9026.9249979999986</v>
      </c>
      <c r="CG9" s="51">
        <f>'Debt Calculations'!CG9</f>
        <v>9026.9249979999986</v>
      </c>
      <c r="CH9" s="51">
        <f>'Debt Calculations'!CH9</f>
        <v>9026.9249979999986</v>
      </c>
      <c r="CI9" s="51">
        <f>'Debt Calculations'!CI9</f>
        <v>9026.9249979999986</v>
      </c>
      <c r="CJ9" s="51">
        <f>'Debt Calculations'!CJ9</f>
        <v>19072.817035999997</v>
      </c>
      <c r="CK9" s="51">
        <f>'Debt Calculations'!CK9</f>
        <v>19072.817035999997</v>
      </c>
      <c r="CL9" s="51">
        <f>'Debt Calculations'!CL9</f>
        <v>19072.817035999997</v>
      </c>
      <c r="CM9" s="51">
        <f>'Debt Calculations'!CM9</f>
        <v>19072.817035999997</v>
      </c>
      <c r="CN9" s="51">
        <f>'Debt Calculations'!CN9</f>
        <v>19072.817035999997</v>
      </c>
      <c r="CO9" s="51">
        <f>'Debt Calculations'!CO9</f>
        <v>19072.817035999997</v>
      </c>
      <c r="CP9" s="51">
        <f>'Debt Calculations'!CP9</f>
        <v>19072.817035999997</v>
      </c>
      <c r="CQ9" s="51">
        <f>'Debt Calculations'!CQ9</f>
        <v>19072.817035999997</v>
      </c>
      <c r="CR9" s="51">
        <f>'Debt Calculations'!CR9</f>
        <v>9536.4085179999984</v>
      </c>
      <c r="CS9" s="51">
        <f>'Debt Calculations'!CS9</f>
        <v>9536.4085179999984</v>
      </c>
      <c r="CT9" s="51">
        <f>'Debt Calculations'!CT9</f>
        <v>9536.4085179999984</v>
      </c>
      <c r="CU9" s="51">
        <f>'Debt Calculations'!CU9</f>
        <v>9536.4085179999984</v>
      </c>
      <c r="CV9" s="51">
        <f>'Debt Calculations'!CV9</f>
        <v>20142.732427999999</v>
      </c>
      <c r="CW9" s="51">
        <f>'Debt Calculations'!CW9</f>
        <v>20142.732427999999</v>
      </c>
      <c r="CX9" s="51">
        <f>'Debt Calculations'!CX9</f>
        <v>20142.732427999999</v>
      </c>
      <c r="CY9" s="51">
        <f>'Debt Calculations'!CY9</f>
        <v>20142.732427999999</v>
      </c>
      <c r="CZ9" s="51">
        <f>'Debt Calculations'!CZ9</f>
        <v>20142.732427999999</v>
      </c>
      <c r="DA9" s="51">
        <f>'Debt Calculations'!DA9</f>
        <v>20142.732427999999</v>
      </c>
      <c r="DB9" s="51">
        <f>'Debt Calculations'!DB9</f>
        <v>20142.732427999999</v>
      </c>
      <c r="DC9" s="51">
        <f>'Debt Calculations'!DC9</f>
        <v>20142.732427999999</v>
      </c>
      <c r="DD9" s="51">
        <f>'Debt Calculations'!DD9</f>
        <v>10071.366214</v>
      </c>
      <c r="DE9" s="51">
        <f>'Debt Calculations'!DE9</f>
        <v>10071.366214</v>
      </c>
      <c r="DF9" s="51">
        <f>'Debt Calculations'!DF9</f>
        <v>10071.366214</v>
      </c>
      <c r="DG9" s="51">
        <f>'Debt Calculations'!DG9</f>
        <v>10071.366214</v>
      </c>
      <c r="DH9" s="51">
        <f>'Debt Calculations'!DH9</f>
        <v>21266.1435896</v>
      </c>
      <c r="DI9" s="51">
        <f>'Debt Calculations'!DI9</f>
        <v>21266.1435896</v>
      </c>
      <c r="DJ9" s="51">
        <f>'Debt Calculations'!DJ9</f>
        <v>21266.1435896</v>
      </c>
      <c r="DK9" s="51">
        <f>'Debt Calculations'!DK9</f>
        <v>21266.1435896</v>
      </c>
      <c r="DL9" s="51">
        <f>'Debt Calculations'!DL9</f>
        <v>21266.1435896</v>
      </c>
      <c r="DM9" s="51">
        <f>'Debt Calculations'!DM9</f>
        <v>21266.1435896</v>
      </c>
      <c r="DN9" s="51">
        <f>'Debt Calculations'!DN9</f>
        <v>21266.1435896</v>
      </c>
      <c r="DO9" s="51">
        <f>'Debt Calculations'!DO9</f>
        <v>21266.1435896</v>
      </c>
      <c r="DP9" s="51">
        <f>'Debt Calculations'!DP9</f>
        <v>10633.0717948</v>
      </c>
      <c r="DQ9" s="51">
        <f>'Debt Calculations'!DQ9</f>
        <v>10633.0717948</v>
      </c>
      <c r="DR9" s="51">
        <f>'Debt Calculations'!DR9</f>
        <v>10633.0717948</v>
      </c>
      <c r="DS9" s="51">
        <f>'Debt Calculations'!DS9</f>
        <v>10633.0717948</v>
      </c>
    </row>
    <row r="10" spans="1:123" x14ac:dyDescent="0.2">
      <c r="B10" s="9" t="s">
        <v>42</v>
      </c>
      <c r="C10" s="50">
        <f>Inputs!C8</f>
        <v>-5000</v>
      </c>
      <c r="D10" s="51">
        <f>'Debt Calculations'!D10</f>
        <v>-480</v>
      </c>
      <c r="E10" s="51">
        <f>'Debt Calculations'!E10</f>
        <v>-480</v>
      </c>
      <c r="F10" s="51">
        <f>'Debt Calculations'!F10</f>
        <v>-480</v>
      </c>
      <c r="G10" s="51">
        <f>'Debt Calculations'!G10</f>
        <v>-480</v>
      </c>
      <c r="H10" s="51">
        <f>'Debt Calculations'!H10</f>
        <v>-480</v>
      </c>
      <c r="I10" s="51">
        <f>'Debt Calculations'!I10</f>
        <v>-480</v>
      </c>
      <c r="J10" s="51">
        <f>'Debt Calculations'!J10</f>
        <v>-480</v>
      </c>
      <c r="K10" s="51">
        <f>'Debt Calculations'!K10</f>
        <v>-480</v>
      </c>
      <c r="L10" s="51">
        <f>'Debt Calculations'!L10</f>
        <v>-240</v>
      </c>
      <c r="M10" s="51">
        <f>'Debt Calculations'!M10</f>
        <v>-240</v>
      </c>
      <c r="N10" s="51">
        <f>'Debt Calculations'!N10</f>
        <v>-240</v>
      </c>
      <c r="O10" s="51">
        <f>'Debt Calculations'!O10</f>
        <v>-240</v>
      </c>
      <c r="P10" s="51">
        <f>'Debt Calculations'!P10</f>
        <v>-460.8</v>
      </c>
      <c r="Q10" s="51">
        <f>'Debt Calculations'!Q10</f>
        <v>-460.8</v>
      </c>
      <c r="R10" s="51">
        <f>'Debt Calculations'!R10</f>
        <v>-460.8</v>
      </c>
      <c r="S10" s="51">
        <f>'Debt Calculations'!S10</f>
        <v>-460.8</v>
      </c>
      <c r="T10" s="51">
        <f>'Debt Calculations'!T10</f>
        <v>-460.8</v>
      </c>
      <c r="U10" s="51">
        <f>'Debt Calculations'!U10</f>
        <v>-460.8</v>
      </c>
      <c r="V10" s="51">
        <f>'Debt Calculations'!V10</f>
        <v>-460.8</v>
      </c>
      <c r="W10" s="51">
        <f>'Debt Calculations'!W10</f>
        <v>-460.8</v>
      </c>
      <c r="X10" s="51">
        <f>'Debt Calculations'!X10</f>
        <v>-230.4</v>
      </c>
      <c r="Y10" s="51">
        <f>'Debt Calculations'!Y10</f>
        <v>-230.4</v>
      </c>
      <c r="Z10" s="51">
        <f>'Debt Calculations'!Z10</f>
        <v>-230.4</v>
      </c>
      <c r="AA10" s="51">
        <f>'Debt Calculations'!AA10</f>
        <v>-230.4</v>
      </c>
      <c r="AB10" s="51">
        <f>'Debt Calculations'!AB10</f>
        <v>-442.36800000000005</v>
      </c>
      <c r="AC10" s="51">
        <f>'Debt Calculations'!AC10</f>
        <v>-442.36800000000005</v>
      </c>
      <c r="AD10" s="51">
        <f>'Debt Calculations'!AD10</f>
        <v>-442.36800000000005</v>
      </c>
      <c r="AE10" s="51">
        <f>'Debt Calculations'!AE10</f>
        <v>-442.36800000000005</v>
      </c>
      <c r="AF10" s="51">
        <f>'Debt Calculations'!AF10</f>
        <v>-442.36800000000005</v>
      </c>
      <c r="AG10" s="51">
        <f>'Debt Calculations'!AG10</f>
        <v>-442.36800000000005</v>
      </c>
      <c r="AH10" s="51">
        <f>'Debt Calculations'!AH10</f>
        <v>-442.36800000000005</v>
      </c>
      <c r="AI10" s="51">
        <f>'Debt Calculations'!AI10</f>
        <v>-442.36800000000005</v>
      </c>
      <c r="AJ10" s="51">
        <f>'Debt Calculations'!AJ10</f>
        <v>-221.18400000000003</v>
      </c>
      <c r="AK10" s="51">
        <f>'Debt Calculations'!AK10</f>
        <v>-221.18400000000003</v>
      </c>
      <c r="AL10" s="51">
        <f>'Debt Calculations'!AL10</f>
        <v>-221.18400000000003</v>
      </c>
      <c r="AM10" s="51">
        <f>'Debt Calculations'!AM10</f>
        <v>-221.18400000000003</v>
      </c>
      <c r="AN10" s="51">
        <f>'Debt Calculations'!AN10</f>
        <v>-442.36800000000005</v>
      </c>
      <c r="AO10" s="51">
        <f>'Debt Calculations'!AO10</f>
        <v>-442.36800000000005</v>
      </c>
      <c r="AP10" s="51">
        <f>'Debt Calculations'!AP10</f>
        <v>-442.36800000000005</v>
      </c>
      <c r="AQ10" s="51">
        <f>'Debt Calculations'!AQ10</f>
        <v>-442.36800000000005</v>
      </c>
      <c r="AR10" s="51">
        <f>'Debt Calculations'!AR10</f>
        <v>-442.36800000000005</v>
      </c>
      <c r="AS10" s="51">
        <f>'Debt Calculations'!AS10</f>
        <v>-442.36800000000005</v>
      </c>
      <c r="AT10" s="51">
        <f>'Debt Calculations'!AT10</f>
        <v>-442.36800000000005</v>
      </c>
      <c r="AU10" s="51">
        <f>'Debt Calculations'!AU10</f>
        <v>-442.36800000000005</v>
      </c>
      <c r="AV10" s="51">
        <f>'Debt Calculations'!AV10</f>
        <v>-221.18400000000003</v>
      </c>
      <c r="AW10" s="51">
        <f>'Debt Calculations'!AW10</f>
        <v>-221.18400000000003</v>
      </c>
      <c r="AX10" s="51">
        <f>'Debt Calculations'!AX10</f>
        <v>-221.18400000000003</v>
      </c>
      <c r="AY10" s="51">
        <f>'Debt Calculations'!AY10</f>
        <v>-221.18400000000003</v>
      </c>
      <c r="AZ10" s="51">
        <f>'Debt Calculations'!AZ10</f>
        <v>-442.36800000000005</v>
      </c>
      <c r="BA10" s="51">
        <f>'Debt Calculations'!BA10</f>
        <v>-442.36800000000005</v>
      </c>
      <c r="BB10" s="51">
        <f>'Debt Calculations'!BB10</f>
        <v>-442.36800000000005</v>
      </c>
      <c r="BC10" s="51">
        <f>'Debt Calculations'!BC10</f>
        <v>-442.36800000000005</v>
      </c>
      <c r="BD10" s="51">
        <f>'Debt Calculations'!BD10</f>
        <v>-442.36800000000005</v>
      </c>
      <c r="BE10" s="51">
        <f>'Debt Calculations'!BE10</f>
        <v>-442.36800000000005</v>
      </c>
      <c r="BF10" s="51">
        <f>'Debt Calculations'!BF10</f>
        <v>-442.36800000000005</v>
      </c>
      <c r="BG10" s="51">
        <f>'Debt Calculations'!BG10</f>
        <v>-442.36800000000005</v>
      </c>
      <c r="BH10" s="51">
        <f>'Debt Calculations'!BH10</f>
        <v>-221.18400000000003</v>
      </c>
      <c r="BI10" s="51">
        <f>'Debt Calculations'!BI10</f>
        <v>-221.18400000000003</v>
      </c>
      <c r="BJ10" s="51">
        <f>'Debt Calculations'!BJ10</f>
        <v>-221.18400000000003</v>
      </c>
      <c r="BK10" s="51">
        <f>'Debt Calculations'!BK10</f>
        <v>-221.18400000000003</v>
      </c>
      <c r="BL10" s="51">
        <f>'Debt Calculations'!BL10</f>
        <v>-442.36800000000005</v>
      </c>
      <c r="BM10" s="51">
        <f>'Debt Calculations'!BM10</f>
        <v>-442.36800000000005</v>
      </c>
      <c r="BN10" s="51">
        <f>'Debt Calculations'!BN10</f>
        <v>-442.36800000000005</v>
      </c>
      <c r="BO10" s="51">
        <f>'Debt Calculations'!BO10</f>
        <v>-442.36800000000005</v>
      </c>
      <c r="BP10" s="51">
        <f>'Debt Calculations'!BP10</f>
        <v>-442.36800000000005</v>
      </c>
      <c r="BQ10" s="51">
        <f>'Debt Calculations'!BQ10</f>
        <v>-442.36800000000005</v>
      </c>
      <c r="BR10" s="51">
        <f>'Debt Calculations'!BR10</f>
        <v>-442.36800000000005</v>
      </c>
      <c r="BS10" s="51">
        <f>'Debt Calculations'!BS10</f>
        <v>-442.36800000000005</v>
      </c>
      <c r="BT10" s="51">
        <f>'Debt Calculations'!BT10</f>
        <v>-221.18400000000003</v>
      </c>
      <c r="BU10" s="51">
        <f>'Debt Calculations'!BU10</f>
        <v>-221.18400000000003</v>
      </c>
      <c r="BV10" s="51">
        <f>'Debt Calculations'!BV10</f>
        <v>-221.18400000000003</v>
      </c>
      <c r="BW10" s="51">
        <f>'Debt Calculations'!BW10</f>
        <v>-221.18400000000003</v>
      </c>
      <c r="BX10" s="51">
        <f>'Debt Calculations'!BX10</f>
        <v>-442.36800000000005</v>
      </c>
      <c r="BY10" s="51">
        <f>'Debt Calculations'!BY10</f>
        <v>-442.36800000000005</v>
      </c>
      <c r="BZ10" s="51">
        <f>'Debt Calculations'!BZ10</f>
        <v>-442.36800000000005</v>
      </c>
      <c r="CA10" s="51">
        <f>'Debt Calculations'!CA10</f>
        <v>-442.36800000000005</v>
      </c>
      <c r="CB10" s="51">
        <f>'Debt Calculations'!CB10</f>
        <v>-442.36800000000005</v>
      </c>
      <c r="CC10" s="51">
        <f>'Debt Calculations'!CC10</f>
        <v>-442.36800000000005</v>
      </c>
      <c r="CD10" s="51">
        <f>'Debt Calculations'!CD10</f>
        <v>-442.36800000000005</v>
      </c>
      <c r="CE10" s="51">
        <f>'Debt Calculations'!CE10</f>
        <v>-442.36800000000005</v>
      </c>
      <c r="CF10" s="51">
        <f>'Debt Calculations'!CF10</f>
        <v>-221.18400000000003</v>
      </c>
      <c r="CG10" s="51">
        <f>'Debt Calculations'!CG10</f>
        <v>-221.18400000000003</v>
      </c>
      <c r="CH10" s="51">
        <f>'Debt Calculations'!CH10</f>
        <v>-221.18400000000003</v>
      </c>
      <c r="CI10" s="51">
        <f>'Debt Calculations'!CI10</f>
        <v>-221.18400000000003</v>
      </c>
      <c r="CJ10" s="51">
        <f>'Debt Calculations'!CJ10</f>
        <v>-442.36800000000005</v>
      </c>
      <c r="CK10" s="51">
        <f>'Debt Calculations'!CK10</f>
        <v>-442.36800000000005</v>
      </c>
      <c r="CL10" s="51">
        <f>'Debt Calculations'!CL10</f>
        <v>-442.36800000000005</v>
      </c>
      <c r="CM10" s="51">
        <f>'Debt Calculations'!CM10</f>
        <v>-442.36800000000005</v>
      </c>
      <c r="CN10" s="51">
        <f>'Debt Calculations'!CN10</f>
        <v>-442.36800000000005</v>
      </c>
      <c r="CO10" s="51">
        <f>'Debt Calculations'!CO10</f>
        <v>-442.36800000000005</v>
      </c>
      <c r="CP10" s="51">
        <f>'Debt Calculations'!CP10</f>
        <v>-442.36800000000005</v>
      </c>
      <c r="CQ10" s="51">
        <f>'Debt Calculations'!CQ10</f>
        <v>-442.36800000000005</v>
      </c>
      <c r="CR10" s="51">
        <f>'Debt Calculations'!CR10</f>
        <v>-221.18400000000003</v>
      </c>
      <c r="CS10" s="51">
        <f>'Debt Calculations'!CS10</f>
        <v>-221.18400000000003</v>
      </c>
      <c r="CT10" s="51">
        <f>'Debt Calculations'!CT10</f>
        <v>-221.18400000000003</v>
      </c>
      <c r="CU10" s="51">
        <f>'Debt Calculations'!CU10</f>
        <v>-221.18400000000003</v>
      </c>
      <c r="CV10" s="51">
        <f>'Debt Calculations'!CV10</f>
        <v>-442.36800000000005</v>
      </c>
      <c r="CW10" s="51">
        <f>'Debt Calculations'!CW10</f>
        <v>-442.36800000000005</v>
      </c>
      <c r="CX10" s="51">
        <f>'Debt Calculations'!CX10</f>
        <v>-442.36800000000005</v>
      </c>
      <c r="CY10" s="51">
        <f>'Debt Calculations'!CY10</f>
        <v>-442.36800000000005</v>
      </c>
      <c r="CZ10" s="51">
        <f>'Debt Calculations'!CZ10</f>
        <v>-442.36800000000005</v>
      </c>
      <c r="DA10" s="51">
        <f>'Debt Calculations'!DA10</f>
        <v>-442.36800000000005</v>
      </c>
      <c r="DB10" s="51">
        <f>'Debt Calculations'!DB10</f>
        <v>-442.36800000000005</v>
      </c>
      <c r="DC10" s="51">
        <f>'Debt Calculations'!DC10</f>
        <v>-442.36800000000005</v>
      </c>
      <c r="DD10" s="51">
        <f>'Debt Calculations'!DD10</f>
        <v>-221.18400000000003</v>
      </c>
      <c r="DE10" s="51">
        <f>'Debt Calculations'!DE10</f>
        <v>-221.18400000000003</v>
      </c>
      <c r="DF10" s="51">
        <f>'Debt Calculations'!DF10</f>
        <v>-221.18400000000003</v>
      </c>
      <c r="DG10" s="51">
        <f>'Debt Calculations'!DG10</f>
        <v>-221.18400000000003</v>
      </c>
      <c r="DH10" s="51">
        <f>'Debt Calculations'!DH10</f>
        <v>-442.36800000000005</v>
      </c>
      <c r="DI10" s="51">
        <f>'Debt Calculations'!DI10</f>
        <v>-442.36800000000005</v>
      </c>
      <c r="DJ10" s="51">
        <f>'Debt Calculations'!DJ10</f>
        <v>-442.36800000000005</v>
      </c>
      <c r="DK10" s="51">
        <f>'Debt Calculations'!DK10</f>
        <v>-442.36800000000005</v>
      </c>
      <c r="DL10" s="51">
        <f>'Debt Calculations'!DL10</f>
        <v>-442.36800000000005</v>
      </c>
      <c r="DM10" s="51">
        <f>'Debt Calculations'!DM10</f>
        <v>-442.36800000000005</v>
      </c>
      <c r="DN10" s="51">
        <f>'Debt Calculations'!DN10</f>
        <v>-442.36800000000005</v>
      </c>
      <c r="DO10" s="51">
        <f>'Debt Calculations'!DO10</f>
        <v>-442.36800000000005</v>
      </c>
      <c r="DP10" s="51">
        <f>'Debt Calculations'!DP10</f>
        <v>-221.18400000000003</v>
      </c>
      <c r="DQ10" s="51">
        <f>'Debt Calculations'!DQ10</f>
        <v>-221.18400000000003</v>
      </c>
      <c r="DR10" s="51">
        <f>'Debt Calculations'!DR10</f>
        <v>-221.18400000000003</v>
      </c>
      <c r="DS10" s="51">
        <f>'Debt Calculations'!DS10</f>
        <v>-221.18400000000003</v>
      </c>
    </row>
    <row r="11" spans="1:123" x14ac:dyDescent="0.2">
      <c r="B11" s="9" t="s">
        <v>22</v>
      </c>
      <c r="C11" s="52">
        <f>C9+C10</f>
        <v>4000</v>
      </c>
      <c r="D11" s="51">
        <f>'Debt Calculations'!D11</f>
        <v>1548</v>
      </c>
      <c r="E11" s="51">
        <f>'Debt Calculations'!E11</f>
        <v>1548</v>
      </c>
      <c r="F11" s="51">
        <f>'Debt Calculations'!F11</f>
        <v>1548</v>
      </c>
      <c r="G11" s="51">
        <f>'Debt Calculations'!G11</f>
        <v>1548</v>
      </c>
      <c r="H11" s="51">
        <f>'Debt Calculations'!H11</f>
        <v>1548</v>
      </c>
      <c r="I11" s="51">
        <f>'Debt Calculations'!I11</f>
        <v>1548</v>
      </c>
      <c r="J11" s="51">
        <f>'Debt Calculations'!J11</f>
        <v>1548</v>
      </c>
      <c r="K11" s="51">
        <f>'Debt Calculations'!K11</f>
        <v>1548</v>
      </c>
      <c r="L11" s="51">
        <f>'Debt Calculations'!L11</f>
        <v>774</v>
      </c>
      <c r="M11" s="51">
        <f>'Debt Calculations'!M11</f>
        <v>774</v>
      </c>
      <c r="N11" s="51">
        <f>'Debt Calculations'!N11</f>
        <v>774</v>
      </c>
      <c r="O11" s="51">
        <f>'Debt Calculations'!O11</f>
        <v>774</v>
      </c>
      <c r="P11" s="51">
        <f>'Debt Calculations'!P11</f>
        <v>5282.86</v>
      </c>
      <c r="Q11" s="51">
        <f>'Debt Calculations'!Q11</f>
        <v>5282.86</v>
      </c>
      <c r="R11" s="51">
        <f>'Debt Calculations'!R11</f>
        <v>5282.86</v>
      </c>
      <c r="S11" s="51">
        <f>'Debt Calculations'!S11</f>
        <v>5282.86</v>
      </c>
      <c r="T11" s="51">
        <f>'Debt Calculations'!T11</f>
        <v>5282.86</v>
      </c>
      <c r="U11" s="51">
        <f>'Debt Calculations'!U11</f>
        <v>5282.86</v>
      </c>
      <c r="V11" s="51">
        <f>'Debt Calculations'!V11</f>
        <v>5282.86</v>
      </c>
      <c r="W11" s="51">
        <f>'Debt Calculations'!W11</f>
        <v>5282.86</v>
      </c>
      <c r="X11" s="51">
        <f>'Debt Calculations'!X11</f>
        <v>2641.43</v>
      </c>
      <c r="Y11" s="51">
        <f>'Debt Calculations'!Y11</f>
        <v>2641.43</v>
      </c>
      <c r="Z11" s="51">
        <f>'Debt Calculations'!Z11</f>
        <v>2641.43</v>
      </c>
      <c r="AA11" s="51">
        <f>'Debt Calculations'!AA11</f>
        <v>2641.43</v>
      </c>
      <c r="AB11" s="51">
        <f>'Debt Calculations'!AB11</f>
        <v>7012.6821999999993</v>
      </c>
      <c r="AC11" s="51">
        <f>'Debt Calculations'!AC11</f>
        <v>7012.6821999999993</v>
      </c>
      <c r="AD11" s="51">
        <f>'Debt Calculations'!AD11</f>
        <v>7012.6821999999993</v>
      </c>
      <c r="AE11" s="51">
        <f>'Debt Calculations'!AE11</f>
        <v>7012.6821999999993</v>
      </c>
      <c r="AF11" s="51">
        <f>'Debt Calculations'!AF11</f>
        <v>7012.6821999999993</v>
      </c>
      <c r="AG11" s="51">
        <f>'Debt Calculations'!AG11</f>
        <v>7012.6821999999993</v>
      </c>
      <c r="AH11" s="51">
        <f>'Debt Calculations'!AH11</f>
        <v>7012.6821999999993</v>
      </c>
      <c r="AI11" s="51">
        <f>'Debt Calculations'!AI11</f>
        <v>7012.6821999999993</v>
      </c>
      <c r="AJ11" s="51">
        <f>'Debt Calculations'!AJ11</f>
        <v>3506.3410999999996</v>
      </c>
      <c r="AK11" s="51">
        <f>'Debt Calculations'!AK11</f>
        <v>3506.3410999999996</v>
      </c>
      <c r="AL11" s="51">
        <f>'Debt Calculations'!AL11</f>
        <v>3506.3410999999996</v>
      </c>
      <c r="AM11" s="51">
        <f>'Debt Calculations'!AM11</f>
        <v>3506.3410999999996</v>
      </c>
      <c r="AN11" s="51">
        <f>'Debt Calculations'!AN11</f>
        <v>9025.7411960000009</v>
      </c>
      <c r="AO11" s="51">
        <f>'Debt Calculations'!AO11</f>
        <v>9025.7411960000009</v>
      </c>
      <c r="AP11" s="51">
        <f>'Debt Calculations'!AP11</f>
        <v>9025.7411960000009</v>
      </c>
      <c r="AQ11" s="51">
        <f>'Debt Calculations'!AQ11</f>
        <v>9025.7411960000009</v>
      </c>
      <c r="AR11" s="51">
        <f>'Debt Calculations'!AR11</f>
        <v>9025.7411960000009</v>
      </c>
      <c r="AS11" s="51">
        <f>'Debt Calculations'!AS11</f>
        <v>9025.7411960000009</v>
      </c>
      <c r="AT11" s="51">
        <f>'Debt Calculations'!AT11</f>
        <v>9025.7411960000009</v>
      </c>
      <c r="AU11" s="51">
        <f>'Debt Calculations'!AU11</f>
        <v>9025.7411960000009</v>
      </c>
      <c r="AV11" s="51">
        <f>'Debt Calculations'!AV11</f>
        <v>4512.8705980000004</v>
      </c>
      <c r="AW11" s="51">
        <f>'Debt Calculations'!AW11</f>
        <v>4512.8705980000004</v>
      </c>
      <c r="AX11" s="51">
        <f>'Debt Calculations'!AX11</f>
        <v>4512.8705980000004</v>
      </c>
      <c r="AY11" s="51">
        <f>'Debt Calculations'!AY11</f>
        <v>4512.8705980000004</v>
      </c>
      <c r="AZ11" s="51">
        <f>'Debt Calculations'!AZ11</f>
        <v>11384.461196</v>
      </c>
      <c r="BA11" s="51">
        <f>'Debt Calculations'!BA11</f>
        <v>11384.461196</v>
      </c>
      <c r="BB11" s="51">
        <f>'Debt Calculations'!BB11</f>
        <v>11384.461196</v>
      </c>
      <c r="BC11" s="51">
        <f>'Debt Calculations'!BC11</f>
        <v>11384.461196</v>
      </c>
      <c r="BD11" s="51">
        <f>'Debt Calculations'!BD11</f>
        <v>11384.461196</v>
      </c>
      <c r="BE11" s="51">
        <f>'Debt Calculations'!BE11</f>
        <v>11384.461196</v>
      </c>
      <c r="BF11" s="51">
        <f>'Debt Calculations'!BF11</f>
        <v>11384.461196</v>
      </c>
      <c r="BG11" s="51">
        <f>'Debt Calculations'!BG11</f>
        <v>11384.461196</v>
      </c>
      <c r="BH11" s="51">
        <f>'Debt Calculations'!BH11</f>
        <v>5692.2305980000001</v>
      </c>
      <c r="BI11" s="51">
        <f>'Debt Calculations'!BI11</f>
        <v>5692.2305980000001</v>
      </c>
      <c r="BJ11" s="51">
        <f>'Debt Calculations'!BJ11</f>
        <v>5692.2305980000001</v>
      </c>
      <c r="BK11" s="51">
        <f>'Debt Calculations'!BK11</f>
        <v>5692.2305980000001</v>
      </c>
      <c r="BL11" s="51">
        <f>'Debt Calculations'!BL11</f>
        <v>14214.925195999997</v>
      </c>
      <c r="BM11" s="51">
        <f>'Debt Calculations'!BM11</f>
        <v>14214.925195999997</v>
      </c>
      <c r="BN11" s="51">
        <f>'Debt Calculations'!BN11</f>
        <v>14214.925195999997</v>
      </c>
      <c r="BO11" s="51">
        <f>'Debt Calculations'!BO11</f>
        <v>14214.925195999997</v>
      </c>
      <c r="BP11" s="51">
        <f>'Debt Calculations'!BP11</f>
        <v>14214.925195999997</v>
      </c>
      <c r="BQ11" s="51">
        <f>'Debt Calculations'!BQ11</f>
        <v>14214.925195999997</v>
      </c>
      <c r="BR11" s="51">
        <f>'Debt Calculations'!BR11</f>
        <v>14214.925195999997</v>
      </c>
      <c r="BS11" s="51">
        <f>'Debt Calculations'!BS11</f>
        <v>14214.925195999997</v>
      </c>
      <c r="BT11" s="51">
        <f>'Debt Calculations'!BT11</f>
        <v>7107.4625979999983</v>
      </c>
      <c r="BU11" s="51">
        <f>'Debt Calculations'!BU11</f>
        <v>7107.4625979999983</v>
      </c>
      <c r="BV11" s="51">
        <f>'Debt Calculations'!BV11</f>
        <v>7107.4625979999983</v>
      </c>
      <c r="BW11" s="51">
        <f>'Debt Calculations'!BW11</f>
        <v>7107.4625979999983</v>
      </c>
      <c r="BX11" s="51">
        <f>'Debt Calculations'!BX11</f>
        <v>17611.481995999999</v>
      </c>
      <c r="BY11" s="51">
        <f>'Debt Calculations'!BY11</f>
        <v>17611.481995999999</v>
      </c>
      <c r="BZ11" s="51">
        <f>'Debt Calculations'!BZ11</f>
        <v>17611.481995999999</v>
      </c>
      <c r="CA11" s="51">
        <f>'Debt Calculations'!CA11</f>
        <v>17611.481995999999</v>
      </c>
      <c r="CB11" s="51">
        <f>'Debt Calculations'!CB11</f>
        <v>17611.481995999999</v>
      </c>
      <c r="CC11" s="51">
        <f>'Debt Calculations'!CC11</f>
        <v>17611.481995999999</v>
      </c>
      <c r="CD11" s="51">
        <f>'Debt Calculations'!CD11</f>
        <v>17611.481995999999</v>
      </c>
      <c r="CE11" s="51">
        <f>'Debt Calculations'!CE11</f>
        <v>17611.481995999999</v>
      </c>
      <c r="CF11" s="51">
        <f>'Debt Calculations'!CF11</f>
        <v>8805.7409979999993</v>
      </c>
      <c r="CG11" s="51">
        <f>'Debt Calculations'!CG11</f>
        <v>8805.7409979999993</v>
      </c>
      <c r="CH11" s="51">
        <f>'Debt Calculations'!CH11</f>
        <v>8805.7409979999993</v>
      </c>
      <c r="CI11" s="51">
        <f>'Debt Calculations'!CI11</f>
        <v>8805.7409979999993</v>
      </c>
      <c r="CJ11" s="51">
        <f>'Debt Calculations'!CJ11</f>
        <v>18630.449035999998</v>
      </c>
      <c r="CK11" s="51">
        <f>'Debt Calculations'!CK11</f>
        <v>18630.449035999998</v>
      </c>
      <c r="CL11" s="51">
        <f>'Debt Calculations'!CL11</f>
        <v>18630.449035999998</v>
      </c>
      <c r="CM11" s="51">
        <f>'Debt Calculations'!CM11</f>
        <v>18630.449035999998</v>
      </c>
      <c r="CN11" s="51">
        <f>'Debt Calculations'!CN11</f>
        <v>18630.449035999998</v>
      </c>
      <c r="CO11" s="51">
        <f>'Debt Calculations'!CO11</f>
        <v>18630.449035999998</v>
      </c>
      <c r="CP11" s="51">
        <f>'Debt Calculations'!CP11</f>
        <v>18630.449035999998</v>
      </c>
      <c r="CQ11" s="51">
        <f>'Debt Calculations'!CQ11</f>
        <v>18630.449035999998</v>
      </c>
      <c r="CR11" s="51">
        <f>'Debt Calculations'!CR11</f>
        <v>9315.2245179999991</v>
      </c>
      <c r="CS11" s="51">
        <f>'Debt Calculations'!CS11</f>
        <v>9315.2245179999991</v>
      </c>
      <c r="CT11" s="51">
        <f>'Debt Calculations'!CT11</f>
        <v>9315.2245179999991</v>
      </c>
      <c r="CU11" s="51">
        <f>'Debt Calculations'!CU11</f>
        <v>9315.2245179999991</v>
      </c>
      <c r="CV11" s="51">
        <f>'Debt Calculations'!CV11</f>
        <v>19700.364428000001</v>
      </c>
      <c r="CW11" s="51">
        <f>'Debt Calculations'!CW11</f>
        <v>19700.364428000001</v>
      </c>
      <c r="CX11" s="51">
        <f>'Debt Calculations'!CX11</f>
        <v>19700.364428000001</v>
      </c>
      <c r="CY11" s="51">
        <f>'Debt Calculations'!CY11</f>
        <v>19700.364428000001</v>
      </c>
      <c r="CZ11" s="51">
        <f>'Debt Calculations'!CZ11</f>
        <v>19700.364428000001</v>
      </c>
      <c r="DA11" s="51">
        <f>'Debt Calculations'!DA11</f>
        <v>19700.364428000001</v>
      </c>
      <c r="DB11" s="51">
        <f>'Debt Calculations'!DB11</f>
        <v>19700.364428000001</v>
      </c>
      <c r="DC11" s="51">
        <f>'Debt Calculations'!DC11</f>
        <v>19700.364428000001</v>
      </c>
      <c r="DD11" s="51">
        <f>'Debt Calculations'!DD11</f>
        <v>9850.1822140000004</v>
      </c>
      <c r="DE11" s="51">
        <f>'Debt Calculations'!DE11</f>
        <v>9850.1822140000004</v>
      </c>
      <c r="DF11" s="51">
        <f>'Debt Calculations'!DF11</f>
        <v>9850.1822140000004</v>
      </c>
      <c r="DG11" s="51">
        <f>'Debt Calculations'!DG11</f>
        <v>9850.1822140000004</v>
      </c>
      <c r="DH11" s="51">
        <f>'Debt Calculations'!DH11</f>
        <v>20823.775589600002</v>
      </c>
      <c r="DI11" s="51">
        <f>'Debt Calculations'!DI11</f>
        <v>20823.775589600002</v>
      </c>
      <c r="DJ11" s="51">
        <f>'Debt Calculations'!DJ11</f>
        <v>20823.775589600002</v>
      </c>
      <c r="DK11" s="51">
        <f>'Debt Calculations'!DK11</f>
        <v>20823.775589600002</v>
      </c>
      <c r="DL11" s="51">
        <f>'Debt Calculations'!DL11</f>
        <v>20823.775589600002</v>
      </c>
      <c r="DM11" s="51">
        <f>'Debt Calculations'!DM11</f>
        <v>20823.775589600002</v>
      </c>
      <c r="DN11" s="51">
        <f>'Debt Calculations'!DN11</f>
        <v>20823.775589600002</v>
      </c>
      <c r="DO11" s="51">
        <f>'Debt Calculations'!DO11</f>
        <v>20823.775589600002</v>
      </c>
      <c r="DP11" s="51">
        <f>'Debt Calculations'!DP11</f>
        <v>10411.887794800001</v>
      </c>
      <c r="DQ11" s="51">
        <f>'Debt Calculations'!DQ11</f>
        <v>10411.887794800001</v>
      </c>
      <c r="DR11" s="51">
        <f>'Debt Calculations'!DR11</f>
        <v>10411.887794800001</v>
      </c>
      <c r="DS11" s="51">
        <f>'Debt Calculations'!DS11</f>
        <v>10411.887794800001</v>
      </c>
    </row>
    <row r="12" spans="1:123" x14ac:dyDescent="0.2">
      <c r="B12" s="9" t="s">
        <v>43</v>
      </c>
      <c r="C12" s="50">
        <f>Inputs!C10</f>
        <v>-700</v>
      </c>
      <c r="D12" s="51">
        <f>'Debt Calculations'!D12</f>
        <v>-138.88888888888889</v>
      </c>
      <c r="E12" s="51">
        <f>'Debt Calculations'!E12</f>
        <v>-151.62037037037038</v>
      </c>
      <c r="F12" s="51">
        <f>'Debt Calculations'!F12</f>
        <v>-164.24575617283955</v>
      </c>
      <c r="G12" s="51">
        <f>'Debt Calculations'!G12</f>
        <v>-176.76593042695475</v>
      </c>
      <c r="H12" s="51">
        <f>'Debt Calculations'!H12</f>
        <v>-189.18176989561906</v>
      </c>
      <c r="I12" s="51">
        <f>'Debt Calculations'!I12</f>
        <v>-201.49414403537779</v>
      </c>
      <c r="J12" s="51">
        <f>'Debt Calculations'!J12</f>
        <v>-213.70391505730518</v>
      </c>
      <c r="K12" s="51">
        <f>'Debt Calculations'!K12</f>
        <v>-225.81193798738323</v>
      </c>
      <c r="L12" s="51">
        <f>'Debt Calculations'!L12</f>
        <v>-237.81906072637727</v>
      </c>
      <c r="M12" s="51">
        <f>'Debt Calculations'!M12</f>
        <v>-249.726124109213</v>
      </c>
      <c r="N12" s="51">
        <f>'Debt Calculations'!N12</f>
        <v>-261.53396196385847</v>
      </c>
      <c r="O12" s="51">
        <f>'Debt Calculations'!O12</f>
        <v>-273.24340116971518</v>
      </c>
      <c r="P12" s="51">
        <f>'Debt Calculations'!P12</f>
        <v>-284.99415060441203</v>
      </c>
      <c r="Q12" s="51">
        <f>'Debt Calculations'!Q12</f>
        <v>-296.64697712715304</v>
      </c>
      <c r="R12" s="51">
        <f>'Debt Calculations'!R12</f>
        <v>-308.20269676220454</v>
      </c>
      <c r="S12" s="51">
        <f>'Debt Calculations'!S12</f>
        <v>-319.66211873363062</v>
      </c>
      <c r="T12" s="51">
        <f>'Debt Calculations'!T12</f>
        <v>-331.02604552196152</v>
      </c>
      <c r="U12" s="51">
        <f>'Debt Calculations'!U12</f>
        <v>-342.29527292038966</v>
      </c>
      <c r="V12" s="51">
        <f>'Debt Calculations'!V12</f>
        <v>-353.47059009049752</v>
      </c>
      <c r="W12" s="51">
        <f>'Debt Calculations'!W12</f>
        <v>-364.5527796175212</v>
      </c>
      <c r="X12" s="51">
        <f>'Debt Calculations'!X12</f>
        <v>-375.54261756515297</v>
      </c>
      <c r="Y12" s="51">
        <f>'Debt Calculations'!Y12</f>
        <v>-386.44087352988782</v>
      </c>
      <c r="Z12" s="51">
        <f>'Debt Calculations'!Z12</f>
        <v>-397.2483106949166</v>
      </c>
      <c r="AA12" s="51">
        <f>'Debt Calculations'!AA12</f>
        <v>-407.96568588357007</v>
      </c>
      <c r="AB12" s="51">
        <f>'Debt Calculations'!AB12</f>
        <v>-418.73402739009583</v>
      </c>
      <c r="AC12" s="51">
        <f>'Debt Calculations'!AC12</f>
        <v>-429.41263271740058</v>
      </c>
      <c r="AD12" s="51">
        <f>'Debt Calculations'!AD12</f>
        <v>-440.00224966697778</v>
      </c>
      <c r="AE12" s="51">
        <f>'Debt Calculations'!AE12</f>
        <v>-450.50361980864182</v>
      </c>
      <c r="AF12" s="51">
        <f>'Debt Calculations'!AF12</f>
        <v>-460.91747853245863</v>
      </c>
      <c r="AG12" s="51">
        <f>'Debt Calculations'!AG12</f>
        <v>-471.2445551002437</v>
      </c>
      <c r="AH12" s="51">
        <f>'Debt Calculations'!AH12</f>
        <v>-481.48557269663053</v>
      </c>
      <c r="AI12" s="51">
        <f>'Debt Calculations'!AI12</f>
        <v>-491.64124847971414</v>
      </c>
      <c r="AJ12" s="51">
        <f>'Debt Calculations'!AJ12</f>
        <v>-501.71229363127208</v>
      </c>
      <c r="AK12" s="51">
        <f>'Debt Calculations'!AK12</f>
        <v>-511.69941340656703</v>
      </c>
      <c r="AL12" s="51">
        <f>'Debt Calculations'!AL12</f>
        <v>-521.6033071837345</v>
      </c>
      <c r="AM12" s="51">
        <f>'Debt Calculations'!AM12</f>
        <v>-531.4246685127589</v>
      </c>
      <c r="AN12" s="51">
        <f>'Debt Calculations'!AN12</f>
        <v>-541.30586571959702</v>
      </c>
      <c r="AO12" s="51">
        <f>'Debt Calculations'!AO12</f>
        <v>-551.10471961637813</v>
      </c>
      <c r="AP12" s="51">
        <f>'Debt Calculations'!AP12</f>
        <v>-560.82191639735277</v>
      </c>
      <c r="AQ12" s="51">
        <f>'Debt Calculations'!AQ12</f>
        <v>-570.45813653848586</v>
      </c>
      <c r="AR12" s="51">
        <f>'Debt Calculations'!AR12</f>
        <v>-580.01405484510963</v>
      </c>
      <c r="AS12" s="51">
        <f>'Debt Calculations'!AS12</f>
        <v>-589.49034049917816</v>
      </c>
      <c r="AT12" s="51">
        <f>'Debt Calculations'!AT12</f>
        <v>-598.8876571061295</v>
      </c>
      <c r="AU12" s="51">
        <f>'Debt Calculations'!AU12</f>
        <v>-608.20666274135624</v>
      </c>
      <c r="AV12" s="51">
        <f>'Debt Calculations'!AV12</f>
        <v>-617.44800999628933</v>
      </c>
      <c r="AW12" s="51">
        <f>'Debt Calculations'!AW12</f>
        <v>-626.61234602409797</v>
      </c>
      <c r="AX12" s="51">
        <f>'Debt Calculations'!AX12</f>
        <v>-635.70031258500831</v>
      </c>
      <c r="AY12" s="51">
        <f>'Debt Calculations'!AY12</f>
        <v>-644.71254609124446</v>
      </c>
      <c r="AZ12" s="51">
        <f>'Debt Calculations'!AZ12</f>
        <v>-653.79277501270622</v>
      </c>
      <c r="BA12" s="51">
        <f>'Debt Calculations'!BA12</f>
        <v>-662.79733535982257</v>
      </c>
      <c r="BB12" s="51">
        <f>'Debt Calculations'!BB12</f>
        <v>-671.72685770404632</v>
      </c>
      <c r="BC12" s="51">
        <f>'Debt Calculations'!BC12</f>
        <v>-680.5819673620681</v>
      </c>
      <c r="BD12" s="51">
        <f>'Debt Calculations'!BD12</f>
        <v>-689.36328443960645</v>
      </c>
      <c r="BE12" s="51">
        <f>'Debt Calculations'!BE12</f>
        <v>-698.07142387483191</v>
      </c>
      <c r="BF12" s="51">
        <f>'Debt Calculations'!BF12</f>
        <v>-706.70699548143057</v>
      </c>
      <c r="BG12" s="51">
        <f>'Debt Calculations'!BG12</f>
        <v>-715.27060399130755</v>
      </c>
      <c r="BH12" s="51">
        <f>'Debt Calculations'!BH12</f>
        <v>-723.76284909693561</v>
      </c>
      <c r="BI12" s="51">
        <f>'Debt Calculations'!BI12</f>
        <v>-732.18432549335</v>
      </c>
      <c r="BJ12" s="51">
        <f>'Debt Calculations'!BJ12</f>
        <v>-740.53562291979438</v>
      </c>
      <c r="BK12" s="51">
        <f>'Debt Calculations'!BK12</f>
        <v>-748.81732620101832</v>
      </c>
      <c r="BL12" s="51">
        <f>'Debt Calculations'!BL12</f>
        <v>-757.17454362295416</v>
      </c>
      <c r="BM12" s="51">
        <f>'Debt Calculations'!BM12</f>
        <v>-765.46211756637399</v>
      </c>
      <c r="BN12" s="51">
        <f>'Debt Calculations'!BN12</f>
        <v>-773.68062839359857</v>
      </c>
      <c r="BO12" s="51">
        <f>'Debt Calculations'!BO12</f>
        <v>-781.83065163059632</v>
      </c>
      <c r="BP12" s="51">
        <f>'Debt Calculations'!BP12</f>
        <v>-789.91275800728579</v>
      </c>
      <c r="BQ12" s="51">
        <f>'Debt Calculations'!BQ12</f>
        <v>-797.9275134975029</v>
      </c>
      <c r="BR12" s="51">
        <f>'Debt Calculations'!BR12</f>
        <v>-805.87547935863472</v>
      </c>
      <c r="BS12" s="51">
        <f>'Debt Calculations'!BS12</f>
        <v>-813.75721217092382</v>
      </c>
      <c r="BT12" s="51">
        <f>'Debt Calculations'!BT12</f>
        <v>-821.57326387644389</v>
      </c>
      <c r="BU12" s="51">
        <f>'Debt Calculations'!BU12</f>
        <v>-829.32418181775131</v>
      </c>
      <c r="BV12" s="51">
        <f>'Debt Calculations'!BV12</f>
        <v>-837.01050877621446</v>
      </c>
      <c r="BW12" s="51">
        <f>'Debt Calculations'!BW12</f>
        <v>-844.63278301002367</v>
      </c>
      <c r="BX12" s="51">
        <f>'Debt Calculations'!BX12</f>
        <v>-852.33751190995406</v>
      </c>
      <c r="BY12" s="51">
        <f>'Debt Calculations'!BY12</f>
        <v>-859.97803473571832</v>
      </c>
      <c r="BZ12" s="51">
        <f>'Debt Calculations'!BZ12</f>
        <v>-867.55488653793452</v>
      </c>
      <c r="CA12" s="51">
        <f>'Debt Calculations'!CA12</f>
        <v>-875.06859790846545</v>
      </c>
      <c r="CB12" s="51">
        <f>'Debt Calculations'!CB12</f>
        <v>-882.51969501757549</v>
      </c>
      <c r="CC12" s="51">
        <f>'Debt Calculations'!CC12</f>
        <v>-889.90869965077616</v>
      </c>
      <c r="CD12" s="51">
        <f>'Debt Calculations'!CD12</f>
        <v>-897.23612924536678</v>
      </c>
      <c r="CE12" s="51">
        <f>'Debt Calculations'!CE12</f>
        <v>-904.50249692666921</v>
      </c>
      <c r="CF12" s="51">
        <f>'Debt Calculations'!CF12</f>
        <v>-911.7083115439608</v>
      </c>
      <c r="CG12" s="51">
        <f>'Debt Calculations'!CG12</f>
        <v>-918.85407770610834</v>
      </c>
      <c r="CH12" s="51">
        <f>'Debt Calculations'!CH12</f>
        <v>-925.94029581690461</v>
      </c>
      <c r="CI12" s="51">
        <f>'Debt Calculations'!CI12</f>
        <v>-932.96746211011089</v>
      </c>
      <c r="CJ12" s="51">
        <f>'Debt Calculations'!CJ12</f>
        <v>-940.08350203845725</v>
      </c>
      <c r="CK12" s="51">
        <f>'Debt Calculations'!CK12</f>
        <v>-947.14024163406759</v>
      </c>
      <c r="CL12" s="51">
        <f>'Debt Calculations'!CL12</f>
        <v>-954.138175066381</v>
      </c>
      <c r="CM12" s="51">
        <f>'Debt Calculations'!CM12</f>
        <v>-961.07779238675857</v>
      </c>
      <c r="CN12" s="51">
        <f>'Debt Calculations'!CN12</f>
        <v>-967.9595795627996</v>
      </c>
      <c r="CO12" s="51">
        <f>'Debt Calculations'!CO12</f>
        <v>-974.78401851237368</v>
      </c>
      <c r="CP12" s="51">
        <f>'Debt Calculations'!CP12</f>
        <v>-981.55158713736796</v>
      </c>
      <c r="CQ12" s="51">
        <f>'Debt Calculations'!CQ12</f>
        <v>-988.26275935715398</v>
      </c>
      <c r="CR12" s="51">
        <f>'Debt Calculations'!CR12</f>
        <v>-994.9180051417751</v>
      </c>
      <c r="CS12" s="51">
        <f>'Debt Calculations'!CS12</f>
        <v>-1001.5177905448577</v>
      </c>
      <c r="CT12" s="51">
        <f>'Debt Calculations'!CT12</f>
        <v>-1008.0625777362479</v>
      </c>
      <c r="CU12" s="51">
        <f>'Debt Calculations'!CU12</f>
        <v>-1014.5528250343766</v>
      </c>
      <c r="CV12" s="51">
        <f>'Debt Calculations'!CV12</f>
        <v>-1021.1378946261468</v>
      </c>
      <c r="CW12" s="51">
        <f>'Debt Calculations'!CW12</f>
        <v>-1027.6680886379856</v>
      </c>
      <c r="CX12" s="51">
        <f>'Debt Calculations'!CX12</f>
        <v>-1034.1438643663923</v>
      </c>
      <c r="CY12" s="51">
        <f>'Debt Calculations'!CY12</f>
        <v>-1040.5656752970624</v>
      </c>
      <c r="CZ12" s="51">
        <f>'Debt Calculations'!CZ12</f>
        <v>-1046.9339711366435</v>
      </c>
      <c r="DA12" s="51">
        <f>'Debt Calculations'!DA12</f>
        <v>-1053.2491978442281</v>
      </c>
      <c r="DB12" s="51">
        <f>'Debt Calculations'!DB12</f>
        <v>-1059.5117976625829</v>
      </c>
      <c r="DC12" s="51">
        <f>'Debt Calculations'!DC12</f>
        <v>-1065.722209149118</v>
      </c>
      <c r="DD12" s="51">
        <f>'Debt Calculations'!DD12</f>
        <v>-1071.8808672065986</v>
      </c>
      <c r="DE12" s="51">
        <f>'Debt Calculations'!DE12</f>
        <v>-1077.9882031136005</v>
      </c>
      <c r="DF12" s="51">
        <f>'Debt Calculations'!DF12</f>
        <v>-1084.0446445547104</v>
      </c>
      <c r="DG12" s="51">
        <f>'Debt Calculations'!DG12</f>
        <v>-1090.0506156504778</v>
      </c>
      <c r="DH12" s="51">
        <f>'Debt Calculations'!DH12</f>
        <v>-1096.1569337517842</v>
      </c>
      <c r="DI12" s="51">
        <f>'Debt Calculations'!DI12</f>
        <v>-1102.2123658689131</v>
      </c>
      <c r="DJ12" s="51">
        <f>'Debt Calculations'!DJ12</f>
        <v>-1108.2173360517329</v>
      </c>
      <c r="DK12" s="51">
        <f>'Debt Calculations'!DK12</f>
        <v>-1114.1722648163625</v>
      </c>
      <c r="DL12" s="51">
        <f>'Debt Calculations'!DL12</f>
        <v>-1120.0775691746201</v>
      </c>
      <c r="DM12" s="51">
        <f>'Debt Calculations'!DM12</f>
        <v>-1125.9336626632255</v>
      </c>
      <c r="DN12" s="51">
        <f>'Debt Calculations'!DN12</f>
        <v>-1131.7409553727593</v>
      </c>
      <c r="DO12" s="51">
        <f>'Debt Calculations'!DO12</f>
        <v>-1137.4998539763803</v>
      </c>
      <c r="DP12" s="51">
        <f>'Debt Calculations'!DP12</f>
        <v>-1143.2107617583044</v>
      </c>
      <c r="DQ12" s="51">
        <f>'Debt Calculations'!DQ12</f>
        <v>-1148.8740786420458</v>
      </c>
      <c r="DR12" s="51">
        <f>'Debt Calculations'!DR12</f>
        <v>-1154.4902012184225</v>
      </c>
      <c r="DS12" s="51">
        <f>'Debt Calculations'!DS12</f>
        <v>-1160.0595227733295</v>
      </c>
    </row>
    <row r="13" spans="1:123" x14ac:dyDescent="0.2">
      <c r="B13" s="9" t="s">
        <v>44</v>
      </c>
      <c r="C13" s="50">
        <f>Inputs!C11</f>
        <v>-600</v>
      </c>
      <c r="D13" s="51">
        <f>+'Debt Calculations'!D14</f>
        <v>-76.249999999999986</v>
      </c>
      <c r="E13" s="51">
        <f>+'Debt Calculations'!E14</f>
        <v>-805.86406250000005</v>
      </c>
      <c r="F13" s="51">
        <f>+'Debt Calculations'!F14</f>
        <v>-810.7498483072917</v>
      </c>
      <c r="G13" s="51">
        <f>+'Debt Calculations'!G14</f>
        <v>-815.66529023247608</v>
      </c>
      <c r="H13" s="51">
        <f>+'Debt Calculations'!H14</f>
        <v>-820.61056849270381</v>
      </c>
      <c r="I13" s="51">
        <f>+'Debt Calculations'!I14</f>
        <v>-825.58586440153601</v>
      </c>
      <c r="J13" s="51">
        <f>+'Debt Calculations'!J14</f>
        <v>-830.59136037562371</v>
      </c>
      <c r="K13" s="51">
        <f>+'Debt Calculations'!K14</f>
        <v>-835.62723994142539</v>
      </c>
      <c r="L13" s="51">
        <f>+'Debt Calculations'!L14</f>
        <v>-840.69368774196664</v>
      </c>
      <c r="M13" s="51">
        <f>+'Debt Calculations'!M14</f>
        <v>-845.7908895436417</v>
      </c>
      <c r="N13" s="51">
        <f>+'Debt Calculations'!N14</f>
        <v>-850.91903224305474</v>
      </c>
      <c r="O13" s="51">
        <f>+'Debt Calculations'!O14</f>
        <v>-856.07830387390436</v>
      </c>
      <c r="P13" s="51">
        <f>+'Debt Calculations'!P14</f>
        <v>-861.26889361390954</v>
      </c>
      <c r="Q13" s="51">
        <f>+'Debt Calculations'!Q14</f>
        <v>-859.20115230511522</v>
      </c>
      <c r="R13" s="51">
        <f>+'Debt Calculations'!R14</f>
        <v>-857.11954942409875</v>
      </c>
      <c r="S13" s="51">
        <f>+'Debt Calculations'!S14</f>
        <v>-855.02399286326431</v>
      </c>
      <c r="T13" s="51">
        <f>+'Debt Calculations'!T14</f>
        <v>-852.91438990741926</v>
      </c>
      <c r="U13" s="51">
        <f>+'Debt Calculations'!U14</f>
        <v>-850.79064722979024</v>
      </c>
      <c r="V13" s="51">
        <f>+'Debt Calculations'!V14</f>
        <v>-848.6526708880134</v>
      </c>
      <c r="W13" s="51">
        <f>+'Debt Calculations'!W14</f>
        <v>-846.50036632009858</v>
      </c>
      <c r="X13" s="51">
        <f>+'Debt Calculations'!X14</f>
        <v>-844.33363834036766</v>
      </c>
      <c r="Y13" s="51">
        <f>+'Debt Calculations'!Y14</f>
        <v>-842.15239113536495</v>
      </c>
      <c r="Z13" s="51">
        <f>+'Debt Calculations'!Z14</f>
        <v>-839.95652825974298</v>
      </c>
      <c r="AA13" s="51">
        <f>+'Debt Calculations'!AA14</f>
        <v>-837.74595263211904</v>
      </c>
      <c r="AB13" s="51">
        <f>+'Debt Calculations'!AB14</f>
        <v>-835.52056653090767</v>
      </c>
      <c r="AC13" s="51">
        <f>+'Debt Calculations'!AC14</f>
        <v>-833.28027159012242</v>
      </c>
      <c r="AD13" s="51">
        <f>+'Debt Calculations'!AD14</f>
        <v>-831.02496879515343</v>
      </c>
      <c r="AE13" s="51">
        <f>+'Debt Calculations'!AE14</f>
        <v>-828.75455847851549</v>
      </c>
      <c r="AF13" s="51">
        <f>+'Debt Calculations'!AF14</f>
        <v>-826.46894031556985</v>
      </c>
      <c r="AG13" s="51">
        <f>+'Debt Calculations'!AG14</f>
        <v>-824.16801332021623</v>
      </c>
      <c r="AH13" s="51">
        <f>+'Debt Calculations'!AH14</f>
        <v>-821.85167584055876</v>
      </c>
      <c r="AI13" s="51">
        <f>+'Debt Calculations'!AI14</f>
        <v>-819.51982555454197</v>
      </c>
      <c r="AJ13" s="51">
        <f>+'Debt Calculations'!AJ14</f>
        <v>-817.17235946555957</v>
      </c>
      <c r="AK13" s="51">
        <f>+'Debt Calculations'!AK14</f>
        <v>-814.80917389803426</v>
      </c>
      <c r="AL13" s="51">
        <f>+'Debt Calculations'!AL14</f>
        <v>-812.43016449296806</v>
      </c>
      <c r="AM13" s="51">
        <f>+'Debt Calculations'!AM14</f>
        <v>-810.03522620346439</v>
      </c>
      <c r="AN13" s="51">
        <f>+'Debt Calculations'!AN14</f>
        <v>-807.62425329022096</v>
      </c>
      <c r="AO13" s="51">
        <f>+'Debt Calculations'!AO14</f>
        <v>-798.49866734271427</v>
      </c>
      <c r="AP13" s="51">
        <f>+'Debt Calculations'!AP14</f>
        <v>-789.31775877761879</v>
      </c>
      <c r="AQ13" s="51">
        <f>+'Debt Calculations'!AQ14</f>
        <v>-780.08119181695952</v>
      </c>
      <c r="AR13" s="51">
        <f>+'Debt Calculations'!AR14</f>
        <v>-770.78862864241501</v>
      </c>
      <c r="AS13" s="51">
        <f>+'Debt Calculations'!AS14</f>
        <v>-761.43972938290472</v>
      </c>
      <c r="AT13" s="51">
        <f>+'Debt Calculations'!AT14</f>
        <v>-752.03415210210051</v>
      </c>
      <c r="AU13" s="51">
        <f>+'Debt Calculations'!AU14</f>
        <v>-742.57155278586447</v>
      </c>
      <c r="AV13" s="51">
        <f>+'Debt Calculations'!AV14</f>
        <v>-733.0515853296065</v>
      </c>
      <c r="AW13" s="51">
        <f>+'Debt Calculations'!AW14</f>
        <v>-723.47390152556841</v>
      </c>
      <c r="AX13" s="51">
        <f>+'Debt Calculations'!AX14</f>
        <v>-713.83815105002782</v>
      </c>
      <c r="AY13" s="51">
        <f>+'Debt Calculations'!AY14</f>
        <v>-704.14398145042583</v>
      </c>
      <c r="AZ13" s="51">
        <f>+'Debt Calculations'!AZ14</f>
        <v>-694.3910381324165</v>
      </c>
      <c r="BA13" s="51">
        <f>+'Debt Calculations'!BA14</f>
        <v>-684.57896434683585</v>
      </c>
      <c r="BB13" s="51">
        <f>+'Debt Calculations'!BB14</f>
        <v>-674.70740117659204</v>
      </c>
      <c r="BC13" s="51">
        <f>+'Debt Calculations'!BC14</f>
        <v>-664.7759875234774</v>
      </c>
      <c r="BD13" s="51">
        <f>+'Debt Calculations'!BD14</f>
        <v>-654.78436009489792</v>
      </c>
      <c r="BE13" s="51">
        <f>+'Debt Calculations'!BE14</f>
        <v>-644.73215339052274</v>
      </c>
      <c r="BF13" s="51">
        <f>+'Debt Calculations'!BF14</f>
        <v>-634.61899968885268</v>
      </c>
      <c r="BG13" s="51">
        <f>+'Debt Calculations'!BG14</f>
        <v>-624.44452903370643</v>
      </c>
      <c r="BH13" s="51">
        <f>+'Debt Calculations'!BH14</f>
        <v>-614.20836922062495</v>
      </c>
      <c r="BI13" s="51">
        <f>+'Debt Calculations'!BI14</f>
        <v>-603.91014578319266</v>
      </c>
      <c r="BJ13" s="51">
        <f>+'Debt Calculations'!BJ14</f>
        <v>-593.54948197927479</v>
      </c>
      <c r="BK13" s="51">
        <f>+'Debt Calculations'!BK14</f>
        <v>-583.12599877717275</v>
      </c>
      <c r="BL13" s="51">
        <f>+'Debt Calculations'!BL14</f>
        <v>-572.63931484169302</v>
      </c>
      <c r="BM13" s="51">
        <f>+'Debt Calculations'!BM14</f>
        <v>-562.08904652013211</v>
      </c>
      <c r="BN13" s="51">
        <f>+'Debt Calculations'!BN14</f>
        <v>-551.47480782817695</v>
      </c>
      <c r="BO13" s="51">
        <f>+'Debt Calculations'!BO14</f>
        <v>-540.79621043571763</v>
      </c>
      <c r="BP13" s="51">
        <f>+'Debt Calculations'!BP14</f>
        <v>-530.05286365257552</v>
      </c>
      <c r="BQ13" s="51">
        <f>+'Debt Calculations'!BQ14</f>
        <v>-519.24437441414307</v>
      </c>
      <c r="BR13" s="51">
        <f>+'Debt Calculations'!BR14</f>
        <v>-508.37034726693696</v>
      </c>
      <c r="BS13" s="51">
        <f>+'Debt Calculations'!BS14</f>
        <v>-497.43038435406311</v>
      </c>
      <c r="BT13" s="51">
        <f>+'Debt Calculations'!BT14</f>
        <v>-486.42408540059262</v>
      </c>
      <c r="BU13" s="51">
        <f>+'Debt Calculations'!BU14</f>
        <v>-475.35104769884964</v>
      </c>
      <c r="BV13" s="51">
        <f>+'Debt Calculations'!BV14</f>
        <v>-464.2108660936085</v>
      </c>
      <c r="BW13" s="51">
        <f>+'Debt Calculations'!BW14</f>
        <v>-453.0031329672014</v>
      </c>
      <c r="BX13" s="51">
        <f>+'Debt Calculations'!BX14</f>
        <v>-441.72743822453526</v>
      </c>
      <c r="BY13" s="51">
        <f>+'Debt Calculations'!BY14</f>
        <v>-430.38336927801731</v>
      </c>
      <c r="BZ13" s="51">
        <f>+'Debt Calculations'!BZ14</f>
        <v>-418.97051103238846</v>
      </c>
      <c r="CA13" s="51">
        <f>+'Debt Calculations'!CA14</f>
        <v>-407.48844586946478</v>
      </c>
      <c r="CB13" s="51">
        <f>+'Debt Calculations'!CB14</f>
        <v>-395.93675363278578</v>
      </c>
      <c r="CC13" s="51">
        <f>+'Debt Calculations'!CC14</f>
        <v>-384.31501161216937</v>
      </c>
      <c r="CD13" s="51">
        <f>+'Debt Calculations'!CD14</f>
        <v>-372.62279452817239</v>
      </c>
      <c r="CE13" s="51">
        <f>+'Debt Calculations'!CE14</f>
        <v>-360.85967451645689</v>
      </c>
      <c r="CF13" s="51">
        <f>+'Debt Calculations'!CF14</f>
        <v>-349.02522111206076</v>
      </c>
      <c r="CG13" s="51">
        <f>+'Debt Calculations'!CG14</f>
        <v>-337.11900123357287</v>
      </c>
      <c r="CH13" s="51">
        <f>+'Debt Calculations'!CH14</f>
        <v>-325.14057916721163</v>
      </c>
      <c r="CI13" s="51">
        <f>+'Debt Calculations'!CI14</f>
        <v>-313.08951655080665</v>
      </c>
      <c r="CJ13" s="51">
        <f>+'Debt Calculations'!CJ14</f>
        <v>-300.96537235768278</v>
      </c>
      <c r="CK13" s="51">
        <f>+'Debt Calculations'!CK14</f>
        <v>-288.76770288044582</v>
      </c>
      <c r="CL13" s="51">
        <f>+'Debt Calculations'!CL14</f>
        <v>-276.49606171466985</v>
      </c>
      <c r="CM13" s="51">
        <f>+'Debt Calculations'!CM14</f>
        <v>-264.14999974248462</v>
      </c>
      <c r="CN13" s="51">
        <f>+'Debt Calculations'!CN14</f>
        <v>-251.72906511606362</v>
      </c>
      <c r="CO13" s="51">
        <f>+'Debt Calculations'!CO14</f>
        <v>-239.23280324101086</v>
      </c>
      <c r="CP13" s="51">
        <f>+'Debt Calculations'!CP14</f>
        <v>-226.66075675964694</v>
      </c>
      <c r="CQ13" s="51">
        <f>+'Debt Calculations'!CQ14</f>
        <v>-214.01246553419321</v>
      </c>
      <c r="CR13" s="51">
        <f>+'Debt Calculations'!CR14</f>
        <v>-201.2874666298531</v>
      </c>
      <c r="CS13" s="51">
        <f>+'Debt Calculations'!CS14</f>
        <v>-188.48529429779106</v>
      </c>
      <c r="CT13" s="51">
        <f>+'Debt Calculations'!CT14</f>
        <v>-175.60547995800718</v>
      </c>
      <c r="CU13" s="51">
        <f>+'Debt Calculations'!CU14</f>
        <v>-162.64755218210775</v>
      </c>
      <c r="CV13" s="51">
        <f>+'Debt Calculations'!CV14</f>
        <v>-149.61103667597129</v>
      </c>
      <c r="CW13" s="51">
        <f>+'Debt Calculations'!CW14</f>
        <v>-143.78529574896928</v>
      </c>
      <c r="CX13" s="51">
        <f>+'Debt Calculations'!CX14</f>
        <v>-137.92557133322643</v>
      </c>
      <c r="CY13" s="51">
        <f>+'Debt Calculations'!CY14</f>
        <v>-132.03166519172507</v>
      </c>
      <c r="CZ13" s="51">
        <f>+'Debt Calculations'!CZ14</f>
        <v>-126.10337793106495</v>
      </c>
      <c r="DA13" s="51">
        <f>+'Debt Calculations'!DA14</f>
        <v>-120.14050899471765</v>
      </c>
      <c r="DB13" s="51">
        <f>+'Debt Calculations'!DB14</f>
        <v>-114.14285665624165</v>
      </c>
      <c r="DC13" s="51">
        <f>+'Debt Calculations'!DC14</f>
        <v>-108.11021801245789</v>
      </c>
      <c r="DD13" s="51">
        <f>+'Debt Calculations'!DD14</f>
        <v>-102.04238897658537</v>
      </c>
      <c r="DE13" s="51">
        <f>+'Debt Calculations'!DE14</f>
        <v>-95.939164271336935</v>
      </c>
      <c r="DF13" s="51">
        <f>+'Debt Calculations'!DF14</f>
        <v>-89.800337421974575</v>
      </c>
      <c r="DG13" s="51">
        <f>+'Debt Calculations'!DG14</f>
        <v>-83.625700749324253</v>
      </c>
      <c r="DH13" s="51">
        <f>+'Debt Calculations'!DH14</f>
        <v>-77.415045362750149</v>
      </c>
      <c r="DI13" s="51">
        <f>+'Debt Calculations'!DI14</f>
        <v>-71.168161153087681</v>
      </c>
      <c r="DJ13" s="51">
        <f>+'Debt Calculations'!DJ14</f>
        <v>-64.884836785535526</v>
      </c>
      <c r="DK13" s="51">
        <f>+'Debt Calculations'!DK14</f>
        <v>-58.564859692505976</v>
      </c>
      <c r="DL13" s="51">
        <f>+'Debt Calculations'!DL14</f>
        <v>-52.208016066433757</v>
      </c>
      <c r="DM13" s="51">
        <f>+'Debt Calculations'!DM14</f>
        <v>-45.814090852542776</v>
      </c>
      <c r="DN13" s="51">
        <f>+'Debt Calculations'!DN14</f>
        <v>-39.382867741570763</v>
      </c>
      <c r="DO13" s="51">
        <f>+'Debt Calculations'!DO14</f>
        <v>-32.914129162451417</v>
      </c>
      <c r="DP13" s="51">
        <f>+'Debt Calculations'!DP14</f>
        <v>-26.407656274953872</v>
      </c>
      <c r="DQ13" s="51">
        <f>+'Debt Calculations'!DQ14</f>
        <v>-19.863228962279262</v>
      </c>
      <c r="DR13" s="51">
        <f>+'Debt Calculations'!DR14</f>
        <v>-13.280625823614049</v>
      </c>
      <c r="DS13" s="51">
        <f>+'Debt Calculations'!DS14</f>
        <v>-6.659624166639956</v>
      </c>
    </row>
    <row r="14" spans="1:123" x14ac:dyDescent="0.2">
      <c r="B14" s="9" t="s">
        <v>45</v>
      </c>
      <c r="C14" s="52">
        <f>C11+C12+C13</f>
        <v>2700</v>
      </c>
      <c r="D14" s="52">
        <f>D11+D12+D13</f>
        <v>1332.8611111111111</v>
      </c>
      <c r="E14" s="52">
        <f t="shared" ref="E14:O14" si="4">E11+E12+E13</f>
        <v>590.51556712962952</v>
      </c>
      <c r="F14" s="52">
        <f t="shared" si="4"/>
        <v>573.00439551986881</v>
      </c>
      <c r="G14" s="52">
        <f t="shared" si="4"/>
        <v>555.56877934056911</v>
      </c>
      <c r="H14" s="52">
        <f t="shared" si="4"/>
        <v>538.20766161167717</v>
      </c>
      <c r="I14" s="52">
        <f t="shared" si="4"/>
        <v>520.91999156308623</v>
      </c>
      <c r="J14" s="52">
        <f t="shared" si="4"/>
        <v>503.70472456707103</v>
      </c>
      <c r="K14" s="52">
        <f t="shared" si="4"/>
        <v>486.5608220711913</v>
      </c>
      <c r="L14" s="52">
        <f t="shared" si="4"/>
        <v>-304.51274846834394</v>
      </c>
      <c r="M14" s="52">
        <f t="shared" si="4"/>
        <v>-321.51701365285476</v>
      </c>
      <c r="N14" s="52">
        <f t="shared" si="4"/>
        <v>-338.45299420691322</v>
      </c>
      <c r="O14" s="52">
        <f t="shared" si="4"/>
        <v>-355.32170504361954</v>
      </c>
      <c r="P14" s="52">
        <f t="shared" ref="P14:AS14" si="5">P11+P12+P13</f>
        <v>4136.5969557816779</v>
      </c>
      <c r="Q14" s="52">
        <f t="shared" si="5"/>
        <v>4127.0118705677314</v>
      </c>
      <c r="R14" s="52">
        <f t="shared" si="5"/>
        <v>4117.5377538136963</v>
      </c>
      <c r="S14" s="52">
        <f t="shared" si="5"/>
        <v>4108.1738884031047</v>
      </c>
      <c r="T14" s="52">
        <f t="shared" si="5"/>
        <v>4098.9195645706186</v>
      </c>
      <c r="U14" s="52">
        <f t="shared" si="5"/>
        <v>4089.7740798498198</v>
      </c>
      <c r="V14" s="52">
        <f t="shared" si="5"/>
        <v>4080.736739021489</v>
      </c>
      <c r="W14" s="52">
        <f t="shared" si="5"/>
        <v>4071.8068540623799</v>
      </c>
      <c r="X14" s="52">
        <f t="shared" si="5"/>
        <v>1421.5537440944795</v>
      </c>
      <c r="Y14" s="52">
        <f t="shared" si="5"/>
        <v>1412.8367353347469</v>
      </c>
      <c r="Z14" s="52">
        <f t="shared" si="5"/>
        <v>1404.2251610453402</v>
      </c>
      <c r="AA14" s="52">
        <f t="shared" si="5"/>
        <v>1395.7183614843107</v>
      </c>
      <c r="AB14" s="52">
        <f t="shared" si="5"/>
        <v>5758.4276060789962</v>
      </c>
      <c r="AC14" s="52">
        <f t="shared" si="5"/>
        <v>5749.9892956924759</v>
      </c>
      <c r="AD14" s="52">
        <f t="shared" si="5"/>
        <v>5741.6549815378676</v>
      </c>
      <c r="AE14" s="52">
        <f t="shared" si="5"/>
        <v>5733.4240217128417</v>
      </c>
      <c r="AF14" s="52">
        <f t="shared" si="5"/>
        <v>5725.2957811519709</v>
      </c>
      <c r="AG14" s="52">
        <f t="shared" si="5"/>
        <v>5717.2696315795392</v>
      </c>
      <c r="AH14" s="52">
        <f t="shared" si="5"/>
        <v>5709.3449514628101</v>
      </c>
      <c r="AI14" s="52">
        <f t="shared" si="5"/>
        <v>5701.5211259657435</v>
      </c>
      <c r="AJ14" s="52">
        <f t="shared" si="5"/>
        <v>2187.4564469031679</v>
      </c>
      <c r="AK14" s="52">
        <f t="shared" si="5"/>
        <v>2179.8325126953982</v>
      </c>
      <c r="AL14" s="52">
        <f t="shared" si="5"/>
        <v>2172.3076283232967</v>
      </c>
      <c r="AM14" s="52">
        <f t="shared" si="5"/>
        <v>2164.8812052837761</v>
      </c>
      <c r="AN14" s="52">
        <f t="shared" si="5"/>
        <v>7676.8110769901841</v>
      </c>
      <c r="AO14" s="52">
        <f t="shared" si="5"/>
        <v>7676.1378090409089</v>
      </c>
      <c r="AP14" s="52">
        <f t="shared" si="5"/>
        <v>7675.6015208250283</v>
      </c>
      <c r="AQ14" s="52">
        <f t="shared" si="5"/>
        <v>7675.2018676445559</v>
      </c>
      <c r="AR14" s="52">
        <f t="shared" si="5"/>
        <v>7674.9385125124772</v>
      </c>
      <c r="AS14" s="52">
        <f t="shared" si="5"/>
        <v>7674.8111261179183</v>
      </c>
      <c r="AT14" s="52">
        <f t="shared" ref="AT14:CG14" si="6">AT11+AT12+AT13</f>
        <v>7674.8193867917707</v>
      </c>
      <c r="AU14" s="52">
        <f t="shared" si="6"/>
        <v>7674.9629804727792</v>
      </c>
      <c r="AV14" s="52">
        <f t="shared" si="6"/>
        <v>3162.3710026741046</v>
      </c>
      <c r="AW14" s="52">
        <f t="shared" si="6"/>
        <v>3162.7843504503344</v>
      </c>
      <c r="AX14" s="52">
        <f t="shared" si="6"/>
        <v>3163.3321343649641</v>
      </c>
      <c r="AY14" s="52">
        <f t="shared" si="6"/>
        <v>3164.01407045833</v>
      </c>
      <c r="AZ14" s="52">
        <f t="shared" si="6"/>
        <v>10036.277382854878</v>
      </c>
      <c r="BA14" s="52">
        <f t="shared" si="6"/>
        <v>10037.084896293341</v>
      </c>
      <c r="BB14" s="52">
        <f t="shared" si="6"/>
        <v>10038.026937119361</v>
      </c>
      <c r="BC14" s="52">
        <f t="shared" si="6"/>
        <v>10039.103241114455</v>
      </c>
      <c r="BD14" s="52">
        <f t="shared" si="6"/>
        <v>10040.313551465495</v>
      </c>
      <c r="BE14" s="52">
        <f t="shared" si="6"/>
        <v>10041.657618734645</v>
      </c>
      <c r="BF14" s="52">
        <f t="shared" si="6"/>
        <v>10043.135200829716</v>
      </c>
      <c r="BG14" s="52">
        <f t="shared" si="6"/>
        <v>10044.746062974986</v>
      </c>
      <c r="BH14" s="52">
        <f t="shared" si="6"/>
        <v>4354.2593796824394</v>
      </c>
      <c r="BI14" s="52">
        <f t="shared" si="6"/>
        <v>4356.136126723457</v>
      </c>
      <c r="BJ14" s="52">
        <f t="shared" si="6"/>
        <v>4358.1454931009312</v>
      </c>
      <c r="BK14" s="52">
        <f t="shared" si="6"/>
        <v>4360.2872730218087</v>
      </c>
      <c r="BL14" s="52">
        <f t="shared" si="6"/>
        <v>12885.111337535349</v>
      </c>
      <c r="BM14" s="52">
        <f t="shared" si="6"/>
        <v>12887.37403191349</v>
      </c>
      <c r="BN14" s="52">
        <f t="shared" si="6"/>
        <v>12889.769759778221</v>
      </c>
      <c r="BO14" s="52">
        <f t="shared" si="6"/>
        <v>12892.298333933682</v>
      </c>
      <c r="BP14" s="52">
        <f t="shared" si="6"/>
        <v>12894.959574340135</v>
      </c>
      <c r="BQ14" s="52">
        <f t="shared" si="6"/>
        <v>12897.75330808835</v>
      </c>
      <c r="BR14" s="52">
        <f t="shared" si="6"/>
        <v>12900.679369374426</v>
      </c>
      <c r="BS14" s="52">
        <f t="shared" si="6"/>
        <v>12903.737599475009</v>
      </c>
      <c r="BT14" s="52">
        <f t="shared" si="6"/>
        <v>5799.4652487229614</v>
      </c>
      <c r="BU14" s="52">
        <f t="shared" si="6"/>
        <v>5802.7873684833976</v>
      </c>
      <c r="BV14" s="52">
        <f t="shared" si="6"/>
        <v>5806.2412231301751</v>
      </c>
      <c r="BW14" s="52">
        <f t="shared" si="6"/>
        <v>5809.8266820227736</v>
      </c>
      <c r="BX14" s="52">
        <f t="shared" si="6"/>
        <v>16317.417045865508</v>
      </c>
      <c r="BY14" s="52">
        <f t="shared" si="6"/>
        <v>16321.120591986262</v>
      </c>
      <c r="BZ14" s="52">
        <f t="shared" si="6"/>
        <v>16324.956598429675</v>
      </c>
      <c r="CA14" s="52">
        <f t="shared" si="6"/>
        <v>16328.924952222067</v>
      </c>
      <c r="CB14" s="52">
        <f t="shared" si="6"/>
        <v>16333.025547349638</v>
      </c>
      <c r="CC14" s="52">
        <f t="shared" si="6"/>
        <v>16337.258284737054</v>
      </c>
      <c r="CD14" s="52">
        <f t="shared" si="6"/>
        <v>16341.623072226459</v>
      </c>
      <c r="CE14" s="52">
        <f t="shared" si="6"/>
        <v>16346.11982455687</v>
      </c>
      <c r="CF14" s="52">
        <f t="shared" si="6"/>
        <v>7545.0074653439779</v>
      </c>
      <c r="CG14" s="52">
        <f t="shared" si="6"/>
        <v>7549.7679190603185</v>
      </c>
      <c r="CH14" s="52">
        <f t="shared" ref="CH14:CU14" si="7">CH11+CH12+CH13</f>
        <v>7554.6601230158831</v>
      </c>
      <c r="CI14" s="52">
        <f t="shared" si="7"/>
        <v>7559.6840193390817</v>
      </c>
      <c r="CJ14" s="52">
        <f t="shared" si="7"/>
        <v>17389.400161603859</v>
      </c>
      <c r="CK14" s="52">
        <f t="shared" si="7"/>
        <v>17394.541091485484</v>
      </c>
      <c r="CL14" s="52">
        <f t="shared" si="7"/>
        <v>17399.814799218948</v>
      </c>
      <c r="CM14" s="52">
        <f t="shared" si="7"/>
        <v>17405.221243870757</v>
      </c>
      <c r="CN14" s="52">
        <f t="shared" si="7"/>
        <v>17410.760391321135</v>
      </c>
      <c r="CO14" s="52">
        <f t="shared" si="7"/>
        <v>17416.432214246612</v>
      </c>
      <c r="CP14" s="52">
        <f t="shared" si="7"/>
        <v>17422.236692102982</v>
      </c>
      <c r="CQ14" s="52">
        <f t="shared" si="7"/>
        <v>17428.173811108652</v>
      </c>
      <c r="CR14" s="52">
        <f t="shared" si="7"/>
        <v>8119.0190462283708</v>
      </c>
      <c r="CS14" s="52">
        <f t="shared" si="7"/>
        <v>8125.2214331573496</v>
      </c>
      <c r="CT14" s="52">
        <f t="shared" si="7"/>
        <v>8131.5564603057446</v>
      </c>
      <c r="CU14" s="52">
        <f t="shared" si="7"/>
        <v>8138.0241407835156</v>
      </c>
      <c r="CV14" s="52">
        <f t="shared" ref="CV14:DI14" si="8">CV11+CV12+CV13</f>
        <v>18529.615496697883</v>
      </c>
      <c r="CW14" s="52">
        <f t="shared" si="8"/>
        <v>18528.911043613043</v>
      </c>
      <c r="CX14" s="52">
        <f t="shared" si="8"/>
        <v>18528.29499230038</v>
      </c>
      <c r="CY14" s="52">
        <f t="shared" si="8"/>
        <v>18527.767087511216</v>
      </c>
      <c r="CZ14" s="52">
        <f t="shared" si="8"/>
        <v>18527.327078932292</v>
      </c>
      <c r="DA14" s="52">
        <f t="shared" si="8"/>
        <v>18526.974721161056</v>
      </c>
      <c r="DB14" s="52">
        <f t="shared" si="8"/>
        <v>18526.709773681174</v>
      </c>
      <c r="DC14" s="52">
        <f t="shared" si="8"/>
        <v>18526.532000838426</v>
      </c>
      <c r="DD14" s="52">
        <f t="shared" si="8"/>
        <v>8676.2589578168154</v>
      </c>
      <c r="DE14" s="52">
        <f t="shared" si="8"/>
        <v>8676.2548466150638</v>
      </c>
      <c r="DF14" s="52">
        <f t="shared" si="8"/>
        <v>8676.3372320233157</v>
      </c>
      <c r="DG14" s="52">
        <f t="shared" si="8"/>
        <v>8676.5058976001983</v>
      </c>
      <c r="DH14" s="52">
        <f t="shared" si="8"/>
        <v>19650.203610485467</v>
      </c>
      <c r="DI14" s="52">
        <f t="shared" si="8"/>
        <v>19650.395062578002</v>
      </c>
      <c r="DJ14" s="52">
        <f t="shared" ref="DJ14:DQ14" si="9">DJ11+DJ12+DJ13</f>
        <v>19650.673416762733</v>
      </c>
      <c r="DK14" s="52">
        <f t="shared" si="9"/>
        <v>19651.038465091133</v>
      </c>
      <c r="DL14" s="52">
        <f t="shared" si="9"/>
        <v>19651.490004358948</v>
      </c>
      <c r="DM14" s="52">
        <f t="shared" si="9"/>
        <v>19652.027836084235</v>
      </c>
      <c r="DN14" s="52">
        <f t="shared" si="9"/>
        <v>19652.651766485673</v>
      </c>
      <c r="DO14" s="52">
        <f t="shared" si="9"/>
        <v>19653.361606461171</v>
      </c>
      <c r="DP14" s="52">
        <f t="shared" si="9"/>
        <v>9242.2693767667424</v>
      </c>
      <c r="DQ14" s="52">
        <f t="shared" si="9"/>
        <v>9243.1504871956749</v>
      </c>
      <c r="DR14" s="52">
        <f t="shared" ref="DR14:DS14" si="10">DR11+DR12+DR13</f>
        <v>9244.1169677579637</v>
      </c>
      <c r="DS14" s="52">
        <f t="shared" si="10"/>
        <v>9245.1686478600313</v>
      </c>
    </row>
    <row r="15" spans="1:123" x14ac:dyDescent="0.2">
      <c r="B15" s="9" t="s">
        <v>46</v>
      </c>
      <c r="C15" s="50">
        <f>Inputs!C13</f>
        <v>-300</v>
      </c>
      <c r="D15" s="51">
        <f>'Debt Calculations'!D16</f>
        <v>-144</v>
      </c>
      <c r="E15" s="51">
        <f>'Debt Calculations'!E16</f>
        <v>-144</v>
      </c>
      <c r="F15" s="51">
        <f>'Debt Calculations'!F16</f>
        <v>-144</v>
      </c>
      <c r="G15" s="51">
        <f>'Debt Calculations'!G16</f>
        <v>-144</v>
      </c>
      <c r="H15" s="51">
        <f>'Debt Calculations'!H16</f>
        <v>-144</v>
      </c>
      <c r="I15" s="51">
        <f>'Debt Calculations'!I16</f>
        <v>-144</v>
      </c>
      <c r="J15" s="51">
        <f>'Debt Calculations'!J16</f>
        <v>-144</v>
      </c>
      <c r="K15" s="51">
        <f>'Debt Calculations'!K16</f>
        <v>-144</v>
      </c>
      <c r="L15" s="51">
        <f>'Debt Calculations'!L16</f>
        <v>-72</v>
      </c>
      <c r="M15" s="51">
        <f>'Debt Calculations'!M16</f>
        <v>-72</v>
      </c>
      <c r="N15" s="51">
        <f>'Debt Calculations'!N16</f>
        <v>-72</v>
      </c>
      <c r="O15" s="51">
        <f>'Debt Calculations'!O16</f>
        <v>-72</v>
      </c>
      <c r="P15" s="51">
        <f>'Debt Calculations'!P16</f>
        <v>-138.24</v>
      </c>
      <c r="Q15" s="51">
        <f>'Debt Calculations'!Q16</f>
        <v>-138.24</v>
      </c>
      <c r="R15" s="51">
        <f>'Debt Calculations'!R16</f>
        <v>-138.24</v>
      </c>
      <c r="S15" s="51">
        <f>'Debt Calculations'!S16</f>
        <v>-138.24</v>
      </c>
      <c r="T15" s="51">
        <f>'Debt Calculations'!T16</f>
        <v>-138.24</v>
      </c>
      <c r="U15" s="51">
        <f>'Debt Calculations'!U16</f>
        <v>-138.24</v>
      </c>
      <c r="V15" s="51">
        <f>'Debt Calculations'!V16</f>
        <v>-138.24</v>
      </c>
      <c r="W15" s="51">
        <f>'Debt Calculations'!W16</f>
        <v>-138.24</v>
      </c>
      <c r="X15" s="51">
        <f>'Debt Calculations'!X16</f>
        <v>-69.12</v>
      </c>
      <c r="Y15" s="51">
        <f>'Debt Calculations'!Y16</f>
        <v>-69.12</v>
      </c>
      <c r="Z15" s="51">
        <f>'Debt Calculations'!Z16</f>
        <v>-69.12</v>
      </c>
      <c r="AA15" s="51">
        <f>'Debt Calculations'!AA16</f>
        <v>-69.12</v>
      </c>
      <c r="AB15" s="51">
        <f>'Debt Calculations'!AB16</f>
        <v>-132.71040000000002</v>
      </c>
      <c r="AC15" s="51">
        <f>'Debt Calculations'!AC16</f>
        <v>-132.71040000000002</v>
      </c>
      <c r="AD15" s="51">
        <f>'Debt Calculations'!AD16</f>
        <v>-132.71040000000002</v>
      </c>
      <c r="AE15" s="51">
        <f>'Debt Calculations'!AE16</f>
        <v>-132.71040000000002</v>
      </c>
      <c r="AF15" s="51">
        <f>'Debt Calculations'!AF16</f>
        <v>-132.71040000000002</v>
      </c>
      <c r="AG15" s="51">
        <f>'Debt Calculations'!AG16</f>
        <v>-132.71040000000002</v>
      </c>
      <c r="AH15" s="51">
        <f>'Debt Calculations'!AH16</f>
        <v>-132.71040000000002</v>
      </c>
      <c r="AI15" s="51">
        <f>'Debt Calculations'!AI16</f>
        <v>-132.71040000000002</v>
      </c>
      <c r="AJ15" s="51">
        <f>'Debt Calculations'!AJ16</f>
        <v>-66.355200000000011</v>
      </c>
      <c r="AK15" s="51">
        <f>'Debt Calculations'!AK16</f>
        <v>-66.355200000000011</v>
      </c>
      <c r="AL15" s="51">
        <f>'Debt Calculations'!AL16</f>
        <v>-66.355200000000011</v>
      </c>
      <c r="AM15" s="51">
        <f>'Debt Calculations'!AM16</f>
        <v>-66.355200000000011</v>
      </c>
      <c r="AN15" s="51">
        <f>'Debt Calculations'!AN16</f>
        <v>-132.71040000000002</v>
      </c>
      <c r="AO15" s="51">
        <f>'Debt Calculations'!AO16</f>
        <v>-132.71040000000002</v>
      </c>
      <c r="AP15" s="51">
        <f>'Debt Calculations'!AP16</f>
        <v>-132.71040000000002</v>
      </c>
      <c r="AQ15" s="51">
        <f>'Debt Calculations'!AQ16</f>
        <v>-132.71040000000002</v>
      </c>
      <c r="AR15" s="51">
        <f>'Debt Calculations'!AR16</f>
        <v>-132.71040000000002</v>
      </c>
      <c r="AS15" s="51">
        <f>'Debt Calculations'!AS16</f>
        <v>-132.71040000000002</v>
      </c>
      <c r="AT15" s="51">
        <f>'Debt Calculations'!AT16</f>
        <v>-132.71040000000002</v>
      </c>
      <c r="AU15" s="51">
        <f>'Debt Calculations'!AU16</f>
        <v>-132.71040000000002</v>
      </c>
      <c r="AV15" s="51">
        <f>'Debt Calculations'!AV16</f>
        <v>-66.355200000000011</v>
      </c>
      <c r="AW15" s="51">
        <f>'Debt Calculations'!AW16</f>
        <v>-66.355200000000011</v>
      </c>
      <c r="AX15" s="51">
        <f>'Debt Calculations'!AX16</f>
        <v>-66.355200000000011</v>
      </c>
      <c r="AY15" s="51">
        <f>'Debt Calculations'!AY16</f>
        <v>-66.355200000000011</v>
      </c>
      <c r="AZ15" s="51">
        <f>'Debt Calculations'!AZ16</f>
        <v>-132.71040000000002</v>
      </c>
      <c r="BA15" s="51">
        <f>'Debt Calculations'!BA16</f>
        <v>-132.71040000000002</v>
      </c>
      <c r="BB15" s="51">
        <f>'Debt Calculations'!BB16</f>
        <v>-132.71040000000002</v>
      </c>
      <c r="BC15" s="51">
        <f>'Debt Calculations'!BC16</f>
        <v>-132.71040000000002</v>
      </c>
      <c r="BD15" s="51">
        <f>'Debt Calculations'!BD16</f>
        <v>-132.71040000000002</v>
      </c>
      <c r="BE15" s="51">
        <f>'Debt Calculations'!BE16</f>
        <v>-132.71040000000002</v>
      </c>
      <c r="BF15" s="51">
        <f>'Debt Calculations'!BF16</f>
        <v>-132.71040000000002</v>
      </c>
      <c r="BG15" s="51">
        <f>'Debt Calculations'!BG16</f>
        <v>-132.71040000000002</v>
      </c>
      <c r="BH15" s="51">
        <f>'Debt Calculations'!BH16</f>
        <v>-66.355200000000011</v>
      </c>
      <c r="BI15" s="51">
        <f>'Debt Calculations'!BI16</f>
        <v>-66.355200000000011</v>
      </c>
      <c r="BJ15" s="51">
        <f>'Debt Calculations'!BJ16</f>
        <v>-66.355200000000011</v>
      </c>
      <c r="BK15" s="51">
        <f>'Debt Calculations'!BK16</f>
        <v>-66.355200000000011</v>
      </c>
      <c r="BL15" s="51">
        <f>'Debt Calculations'!BL16</f>
        <v>-132.71040000000002</v>
      </c>
      <c r="BM15" s="51">
        <f>'Debt Calculations'!BM16</f>
        <v>-132.71040000000002</v>
      </c>
      <c r="BN15" s="51">
        <f>'Debt Calculations'!BN16</f>
        <v>-132.71040000000002</v>
      </c>
      <c r="BO15" s="51">
        <f>'Debt Calculations'!BO16</f>
        <v>-132.71040000000002</v>
      </c>
      <c r="BP15" s="51">
        <f>'Debt Calculations'!BP16</f>
        <v>-132.71040000000002</v>
      </c>
      <c r="BQ15" s="51">
        <f>'Debt Calculations'!BQ16</f>
        <v>-132.71040000000002</v>
      </c>
      <c r="BR15" s="51">
        <f>'Debt Calculations'!BR16</f>
        <v>-132.71040000000002</v>
      </c>
      <c r="BS15" s="51">
        <f>'Debt Calculations'!BS16</f>
        <v>-132.71040000000002</v>
      </c>
      <c r="BT15" s="51">
        <f>'Debt Calculations'!BT16</f>
        <v>-66.355200000000011</v>
      </c>
      <c r="BU15" s="51">
        <f>'Debt Calculations'!BU16</f>
        <v>-66.355200000000011</v>
      </c>
      <c r="BV15" s="51">
        <f>'Debt Calculations'!BV16</f>
        <v>-66.355200000000011</v>
      </c>
      <c r="BW15" s="51">
        <f>'Debt Calculations'!BW16</f>
        <v>-66.355200000000011</v>
      </c>
      <c r="BX15" s="51">
        <f>'Debt Calculations'!BX16</f>
        <v>-132.71040000000002</v>
      </c>
      <c r="BY15" s="51">
        <f>'Debt Calculations'!BY16</f>
        <v>-132.71040000000002</v>
      </c>
      <c r="BZ15" s="51">
        <f>'Debt Calculations'!BZ16</f>
        <v>-132.71040000000002</v>
      </c>
      <c r="CA15" s="51">
        <f>'Debt Calculations'!CA16</f>
        <v>-132.71040000000002</v>
      </c>
      <c r="CB15" s="51">
        <f>'Debt Calculations'!CB16</f>
        <v>-132.71040000000002</v>
      </c>
      <c r="CC15" s="51">
        <f>'Debt Calculations'!CC16</f>
        <v>-132.71040000000002</v>
      </c>
      <c r="CD15" s="51">
        <f>'Debt Calculations'!CD16</f>
        <v>-132.71040000000002</v>
      </c>
      <c r="CE15" s="51">
        <f>'Debt Calculations'!CE16</f>
        <v>-132.71040000000002</v>
      </c>
      <c r="CF15" s="51">
        <f>'Debt Calculations'!CF16</f>
        <v>-66.355200000000011</v>
      </c>
      <c r="CG15" s="51">
        <f>'Debt Calculations'!CG16</f>
        <v>-66.355200000000011</v>
      </c>
      <c r="CH15" s="51">
        <f>'Debt Calculations'!CH16</f>
        <v>-66.355200000000011</v>
      </c>
      <c r="CI15" s="51">
        <f>'Debt Calculations'!CI16</f>
        <v>-66.355200000000011</v>
      </c>
      <c r="CJ15" s="51">
        <f>'Debt Calculations'!CJ16</f>
        <v>-132.71040000000002</v>
      </c>
      <c r="CK15" s="51">
        <f>'Debt Calculations'!CK16</f>
        <v>-132.71040000000002</v>
      </c>
      <c r="CL15" s="51">
        <f>'Debt Calculations'!CL16</f>
        <v>-132.71040000000002</v>
      </c>
      <c r="CM15" s="51">
        <f>'Debt Calculations'!CM16</f>
        <v>-132.71040000000002</v>
      </c>
      <c r="CN15" s="51">
        <f>'Debt Calculations'!CN16</f>
        <v>-132.71040000000002</v>
      </c>
      <c r="CO15" s="51">
        <f>'Debt Calculations'!CO16</f>
        <v>-132.71040000000002</v>
      </c>
      <c r="CP15" s="51">
        <f>'Debt Calculations'!CP16</f>
        <v>-132.71040000000002</v>
      </c>
      <c r="CQ15" s="51">
        <f>'Debt Calculations'!CQ16</f>
        <v>-132.71040000000002</v>
      </c>
      <c r="CR15" s="51">
        <f>'Debt Calculations'!CR16</f>
        <v>-66.355200000000011</v>
      </c>
      <c r="CS15" s="51">
        <f>'Debt Calculations'!CS16</f>
        <v>-66.355200000000011</v>
      </c>
      <c r="CT15" s="51">
        <f>'Debt Calculations'!CT16</f>
        <v>-66.355200000000011</v>
      </c>
      <c r="CU15" s="51">
        <f>'Debt Calculations'!CU16</f>
        <v>-66.355200000000011</v>
      </c>
      <c r="CV15" s="51">
        <f>'Debt Calculations'!CV16</f>
        <v>-132.71040000000002</v>
      </c>
      <c r="CW15" s="51">
        <f>'Debt Calculations'!CW16</f>
        <v>-132.71040000000002</v>
      </c>
      <c r="CX15" s="51">
        <f>'Debt Calculations'!CX16</f>
        <v>-132.71040000000002</v>
      </c>
      <c r="CY15" s="51">
        <f>'Debt Calculations'!CY16</f>
        <v>-132.71040000000002</v>
      </c>
      <c r="CZ15" s="51">
        <f>'Debt Calculations'!CZ16</f>
        <v>-132.71040000000002</v>
      </c>
      <c r="DA15" s="51">
        <f>'Debt Calculations'!DA16</f>
        <v>-132.71040000000002</v>
      </c>
      <c r="DB15" s="51">
        <f>'Debt Calculations'!DB16</f>
        <v>-132.71040000000002</v>
      </c>
      <c r="DC15" s="51">
        <f>'Debt Calculations'!DC16</f>
        <v>-132.71040000000002</v>
      </c>
      <c r="DD15" s="51">
        <f>'Debt Calculations'!DD16</f>
        <v>-66.355200000000011</v>
      </c>
      <c r="DE15" s="51">
        <f>'Debt Calculations'!DE16</f>
        <v>-66.355200000000011</v>
      </c>
      <c r="DF15" s="51">
        <f>'Debt Calculations'!DF16</f>
        <v>-66.355200000000011</v>
      </c>
      <c r="DG15" s="51">
        <f>'Debt Calculations'!DG16</f>
        <v>-66.355200000000011</v>
      </c>
      <c r="DH15" s="51">
        <f>'Debt Calculations'!DH16</f>
        <v>-132.71040000000002</v>
      </c>
      <c r="DI15" s="51">
        <f>'Debt Calculations'!DI16</f>
        <v>-132.71040000000002</v>
      </c>
      <c r="DJ15" s="51">
        <f>'Debt Calculations'!DJ16</f>
        <v>-132.71040000000002</v>
      </c>
      <c r="DK15" s="51">
        <f>'Debt Calculations'!DK16</f>
        <v>-132.71040000000002</v>
      </c>
      <c r="DL15" s="51">
        <f>'Debt Calculations'!DL16</f>
        <v>-132.71040000000002</v>
      </c>
      <c r="DM15" s="51">
        <f>'Debt Calculations'!DM16</f>
        <v>-132.71040000000002</v>
      </c>
      <c r="DN15" s="51">
        <f>'Debt Calculations'!DN16</f>
        <v>-132.71040000000002</v>
      </c>
      <c r="DO15" s="51">
        <f>'Debt Calculations'!DO16</f>
        <v>-132.71040000000002</v>
      </c>
      <c r="DP15" s="51">
        <f>'Debt Calculations'!DP16</f>
        <v>-66.355200000000011</v>
      </c>
      <c r="DQ15" s="51">
        <f>'Debt Calculations'!DQ16</f>
        <v>-66.355200000000011</v>
      </c>
      <c r="DR15" s="51">
        <f>'Debt Calculations'!DR16</f>
        <v>-66.355200000000011</v>
      </c>
      <c r="DS15" s="51">
        <f>'Debt Calculations'!DS16</f>
        <v>-66.355200000000011</v>
      </c>
    </row>
    <row r="16" spans="1:123" x14ac:dyDescent="0.2">
      <c r="A16" s="53"/>
      <c r="B16" s="54" t="s">
        <v>47</v>
      </c>
      <c r="C16" s="56">
        <f>C14+C15</f>
        <v>2400</v>
      </c>
      <c r="D16" s="56">
        <f>D14+D15</f>
        <v>1188.8611111111111</v>
      </c>
      <c r="E16" s="56">
        <f t="shared" ref="E16:O16" si="11">E14+E15</f>
        <v>446.51556712962952</v>
      </c>
      <c r="F16" s="56">
        <f t="shared" si="11"/>
        <v>429.00439551986881</v>
      </c>
      <c r="G16" s="56">
        <f t="shared" si="11"/>
        <v>411.56877934056911</v>
      </c>
      <c r="H16" s="56">
        <f t="shared" si="11"/>
        <v>394.20766161167717</v>
      </c>
      <c r="I16" s="56">
        <f t="shared" si="11"/>
        <v>376.91999156308623</v>
      </c>
      <c r="J16" s="56">
        <f t="shared" si="11"/>
        <v>359.70472456707103</v>
      </c>
      <c r="K16" s="56">
        <f t="shared" si="11"/>
        <v>342.5608220711913</v>
      </c>
      <c r="L16" s="56">
        <f t="shared" si="11"/>
        <v>-376.51274846834394</v>
      </c>
      <c r="M16" s="56">
        <f t="shared" si="11"/>
        <v>-393.51701365285476</v>
      </c>
      <c r="N16" s="56">
        <f t="shared" si="11"/>
        <v>-410.45299420691322</v>
      </c>
      <c r="O16" s="56">
        <f t="shared" si="11"/>
        <v>-427.32170504361954</v>
      </c>
      <c r="P16" s="56">
        <f t="shared" ref="P16:AS16" si="12">P14+P15</f>
        <v>3998.3569557816782</v>
      </c>
      <c r="Q16" s="56">
        <f t="shared" si="12"/>
        <v>3988.7718705677316</v>
      </c>
      <c r="R16" s="56">
        <f t="shared" si="12"/>
        <v>3979.2977538136965</v>
      </c>
      <c r="S16" s="56">
        <f t="shared" si="12"/>
        <v>3969.9338884031049</v>
      </c>
      <c r="T16" s="56">
        <f t="shared" si="12"/>
        <v>3960.6795645706188</v>
      </c>
      <c r="U16" s="56">
        <f t="shared" si="12"/>
        <v>3951.53407984982</v>
      </c>
      <c r="V16" s="56">
        <f t="shared" si="12"/>
        <v>3942.4967390214888</v>
      </c>
      <c r="W16" s="56">
        <f t="shared" si="12"/>
        <v>3933.5668540623801</v>
      </c>
      <c r="X16" s="56">
        <f t="shared" si="12"/>
        <v>1352.4337440944796</v>
      </c>
      <c r="Y16" s="56">
        <f t="shared" si="12"/>
        <v>1343.7167353347468</v>
      </c>
      <c r="Z16" s="56">
        <f t="shared" si="12"/>
        <v>1335.1051610453401</v>
      </c>
      <c r="AA16" s="56">
        <f t="shared" si="12"/>
        <v>1326.5983614843108</v>
      </c>
      <c r="AB16" s="56">
        <f t="shared" si="12"/>
        <v>5625.7172060789962</v>
      </c>
      <c r="AC16" s="56">
        <f t="shared" si="12"/>
        <v>5617.278895692476</v>
      </c>
      <c r="AD16" s="56">
        <f t="shared" si="12"/>
        <v>5608.9445815378676</v>
      </c>
      <c r="AE16" s="56">
        <f t="shared" si="12"/>
        <v>5600.7136217128418</v>
      </c>
      <c r="AF16" s="56">
        <f t="shared" si="12"/>
        <v>5592.585381151971</v>
      </c>
      <c r="AG16" s="56">
        <f t="shared" si="12"/>
        <v>5584.5592315795393</v>
      </c>
      <c r="AH16" s="56">
        <f t="shared" si="12"/>
        <v>5576.6345514628101</v>
      </c>
      <c r="AI16" s="56">
        <f t="shared" si="12"/>
        <v>5568.8107259657436</v>
      </c>
      <c r="AJ16" s="56">
        <f t="shared" si="12"/>
        <v>2121.101246903168</v>
      </c>
      <c r="AK16" s="56">
        <f t="shared" si="12"/>
        <v>2113.4773126953983</v>
      </c>
      <c r="AL16" s="56">
        <f t="shared" si="12"/>
        <v>2105.9524283232968</v>
      </c>
      <c r="AM16" s="56">
        <f t="shared" si="12"/>
        <v>2098.5260052837762</v>
      </c>
      <c r="AN16" s="56">
        <f t="shared" si="12"/>
        <v>7544.1006769901842</v>
      </c>
      <c r="AO16" s="56">
        <f t="shared" si="12"/>
        <v>7543.427409040909</v>
      </c>
      <c r="AP16" s="56">
        <f t="shared" si="12"/>
        <v>7542.8911208250283</v>
      </c>
      <c r="AQ16" s="56">
        <f t="shared" si="12"/>
        <v>7542.491467644556</v>
      </c>
      <c r="AR16" s="56">
        <f t="shared" si="12"/>
        <v>7542.2281125124773</v>
      </c>
      <c r="AS16" s="56">
        <f t="shared" si="12"/>
        <v>7542.1007261179184</v>
      </c>
      <c r="AT16" s="56">
        <f t="shared" ref="AT16:CG16" si="13">AT14+AT15</f>
        <v>7542.1089867917708</v>
      </c>
      <c r="AU16" s="56">
        <f t="shared" si="13"/>
        <v>7542.2525804727793</v>
      </c>
      <c r="AV16" s="56">
        <f t="shared" si="13"/>
        <v>3096.0158026741046</v>
      </c>
      <c r="AW16" s="56">
        <f t="shared" si="13"/>
        <v>3096.4291504503344</v>
      </c>
      <c r="AX16" s="56">
        <f t="shared" si="13"/>
        <v>3096.9769343649641</v>
      </c>
      <c r="AY16" s="56">
        <f t="shared" si="13"/>
        <v>3097.6588704583301</v>
      </c>
      <c r="AZ16" s="56">
        <f t="shared" si="13"/>
        <v>9903.566982854878</v>
      </c>
      <c r="BA16" s="56">
        <f t="shared" si="13"/>
        <v>9904.3744962933415</v>
      </c>
      <c r="BB16" s="56">
        <f t="shared" si="13"/>
        <v>9905.3165371193609</v>
      </c>
      <c r="BC16" s="56">
        <f t="shared" si="13"/>
        <v>9906.3928411144552</v>
      </c>
      <c r="BD16" s="56">
        <f t="shared" si="13"/>
        <v>9907.6031514654951</v>
      </c>
      <c r="BE16" s="56">
        <f t="shared" si="13"/>
        <v>9908.9472187346455</v>
      </c>
      <c r="BF16" s="56">
        <f t="shared" si="13"/>
        <v>9910.4248008297163</v>
      </c>
      <c r="BG16" s="56">
        <f t="shared" si="13"/>
        <v>9912.0356629749858</v>
      </c>
      <c r="BH16" s="56">
        <f t="shared" si="13"/>
        <v>4287.9041796824395</v>
      </c>
      <c r="BI16" s="56">
        <f t="shared" si="13"/>
        <v>4289.780926723457</v>
      </c>
      <c r="BJ16" s="56">
        <f t="shared" si="13"/>
        <v>4291.7902931009312</v>
      </c>
      <c r="BK16" s="56">
        <f t="shared" si="13"/>
        <v>4293.9320730218087</v>
      </c>
      <c r="BL16" s="56">
        <f t="shared" si="13"/>
        <v>12752.400937535349</v>
      </c>
      <c r="BM16" s="56">
        <f t="shared" si="13"/>
        <v>12754.66363191349</v>
      </c>
      <c r="BN16" s="56">
        <f t="shared" si="13"/>
        <v>12757.059359778221</v>
      </c>
      <c r="BO16" s="56">
        <f t="shared" si="13"/>
        <v>12759.587933933683</v>
      </c>
      <c r="BP16" s="56">
        <f t="shared" si="13"/>
        <v>12762.249174340135</v>
      </c>
      <c r="BQ16" s="56">
        <f t="shared" si="13"/>
        <v>12765.04290808835</v>
      </c>
      <c r="BR16" s="56">
        <f t="shared" si="13"/>
        <v>12767.968969374426</v>
      </c>
      <c r="BS16" s="56">
        <f t="shared" si="13"/>
        <v>12771.027199475009</v>
      </c>
      <c r="BT16" s="56">
        <f t="shared" si="13"/>
        <v>5733.1100487229614</v>
      </c>
      <c r="BU16" s="56">
        <f t="shared" si="13"/>
        <v>5736.4321684833976</v>
      </c>
      <c r="BV16" s="56">
        <f t="shared" si="13"/>
        <v>5739.8860231301751</v>
      </c>
      <c r="BW16" s="56">
        <f t="shared" si="13"/>
        <v>5743.4714820227737</v>
      </c>
      <c r="BX16" s="56">
        <f t="shared" si="13"/>
        <v>16184.706645865508</v>
      </c>
      <c r="BY16" s="56">
        <f t="shared" si="13"/>
        <v>16188.410191986262</v>
      </c>
      <c r="BZ16" s="56">
        <f t="shared" si="13"/>
        <v>16192.246198429675</v>
      </c>
      <c r="CA16" s="56">
        <f t="shared" si="13"/>
        <v>16196.214552222067</v>
      </c>
      <c r="CB16" s="56">
        <f t="shared" si="13"/>
        <v>16200.315147349638</v>
      </c>
      <c r="CC16" s="56">
        <f t="shared" si="13"/>
        <v>16204.547884737054</v>
      </c>
      <c r="CD16" s="56">
        <f t="shared" si="13"/>
        <v>16208.912672226459</v>
      </c>
      <c r="CE16" s="56">
        <f t="shared" si="13"/>
        <v>16213.40942455687</v>
      </c>
      <c r="CF16" s="56">
        <f t="shared" si="13"/>
        <v>7478.6522653439779</v>
      </c>
      <c r="CG16" s="56">
        <f t="shared" si="13"/>
        <v>7483.4127190603185</v>
      </c>
      <c r="CH16" s="56">
        <f t="shared" ref="CH16:CU16" si="14">CH14+CH15</f>
        <v>7488.3049230158831</v>
      </c>
      <c r="CI16" s="56">
        <f t="shared" si="14"/>
        <v>7493.3288193390817</v>
      </c>
      <c r="CJ16" s="56">
        <f t="shared" si="14"/>
        <v>17256.689761603859</v>
      </c>
      <c r="CK16" s="56">
        <f t="shared" si="14"/>
        <v>17261.830691485484</v>
      </c>
      <c r="CL16" s="56">
        <f t="shared" si="14"/>
        <v>17267.104399218948</v>
      </c>
      <c r="CM16" s="56">
        <f t="shared" si="14"/>
        <v>17272.510843870758</v>
      </c>
      <c r="CN16" s="56">
        <f t="shared" si="14"/>
        <v>17278.049991321135</v>
      </c>
      <c r="CO16" s="56">
        <f t="shared" si="14"/>
        <v>17283.721814246612</v>
      </c>
      <c r="CP16" s="56">
        <f t="shared" si="14"/>
        <v>17289.526292102983</v>
      </c>
      <c r="CQ16" s="56">
        <f t="shared" si="14"/>
        <v>17295.463411108653</v>
      </c>
      <c r="CR16" s="56">
        <f t="shared" si="14"/>
        <v>8052.6638462283709</v>
      </c>
      <c r="CS16" s="56">
        <f t="shared" si="14"/>
        <v>8058.8662331573496</v>
      </c>
      <c r="CT16" s="56">
        <f t="shared" si="14"/>
        <v>8065.2012603057447</v>
      </c>
      <c r="CU16" s="56">
        <f t="shared" si="14"/>
        <v>8071.6689407835156</v>
      </c>
      <c r="CV16" s="56">
        <f t="shared" ref="CV16:DI16" si="15">CV14+CV15</f>
        <v>18396.905096697883</v>
      </c>
      <c r="CW16" s="56">
        <f t="shared" si="15"/>
        <v>18396.200643613043</v>
      </c>
      <c r="CX16" s="56">
        <f t="shared" si="15"/>
        <v>18395.58459230038</v>
      </c>
      <c r="CY16" s="56">
        <f t="shared" si="15"/>
        <v>18395.056687511216</v>
      </c>
      <c r="CZ16" s="56">
        <f t="shared" si="15"/>
        <v>18394.616678932292</v>
      </c>
      <c r="DA16" s="56">
        <f t="shared" si="15"/>
        <v>18394.264321161056</v>
      </c>
      <c r="DB16" s="56">
        <f t="shared" si="15"/>
        <v>18393.999373681174</v>
      </c>
      <c r="DC16" s="56">
        <f t="shared" si="15"/>
        <v>18393.821600838426</v>
      </c>
      <c r="DD16" s="56">
        <f t="shared" si="15"/>
        <v>8609.9037578168154</v>
      </c>
      <c r="DE16" s="56">
        <f t="shared" si="15"/>
        <v>8609.8996466150638</v>
      </c>
      <c r="DF16" s="56">
        <f t="shared" si="15"/>
        <v>8609.9820320233157</v>
      </c>
      <c r="DG16" s="56">
        <f t="shared" si="15"/>
        <v>8610.1506976001983</v>
      </c>
      <c r="DH16" s="56">
        <f t="shared" si="15"/>
        <v>19517.493210485467</v>
      </c>
      <c r="DI16" s="56">
        <f t="shared" si="15"/>
        <v>19517.684662578002</v>
      </c>
      <c r="DJ16" s="56">
        <f t="shared" ref="DJ16:DQ16" si="16">DJ14+DJ15</f>
        <v>19517.963016762733</v>
      </c>
      <c r="DK16" s="56">
        <f t="shared" si="16"/>
        <v>19518.328065091133</v>
      </c>
      <c r="DL16" s="56">
        <f t="shared" si="16"/>
        <v>19518.779604358948</v>
      </c>
      <c r="DM16" s="56">
        <f t="shared" si="16"/>
        <v>19519.317436084235</v>
      </c>
      <c r="DN16" s="56">
        <f t="shared" si="16"/>
        <v>19519.941366485673</v>
      </c>
      <c r="DO16" s="56">
        <f t="shared" si="16"/>
        <v>19520.651206461171</v>
      </c>
      <c r="DP16" s="56">
        <f t="shared" si="16"/>
        <v>9175.9141767667425</v>
      </c>
      <c r="DQ16" s="56">
        <f t="shared" si="16"/>
        <v>9176.795287195675</v>
      </c>
      <c r="DR16" s="56">
        <f t="shared" ref="DR16:DS16" si="17">DR14+DR15</f>
        <v>9177.7617677579638</v>
      </c>
      <c r="DS16" s="56">
        <f t="shared" si="17"/>
        <v>9178.8134478600314</v>
      </c>
    </row>
    <row r="18" spans="1:123" x14ac:dyDescent="0.2">
      <c r="A18" t="s">
        <v>114</v>
      </c>
      <c r="B18" s="92"/>
    </row>
    <row r="19" spans="1:123" s="8" customFormat="1" x14ac:dyDescent="0.2">
      <c r="A19" s="41"/>
      <c r="B19" s="41"/>
      <c r="C19" s="42" t="s">
        <v>140</v>
      </c>
      <c r="D19" s="43">
        <f>D4</f>
        <v>1</v>
      </c>
      <c r="E19" s="43">
        <f t="shared" ref="E19:BP19" si="18">E4</f>
        <v>2</v>
      </c>
      <c r="F19" s="43">
        <f t="shared" si="18"/>
        <v>3</v>
      </c>
      <c r="G19" s="43">
        <f t="shared" si="18"/>
        <v>4</v>
      </c>
      <c r="H19" s="43">
        <f t="shared" si="18"/>
        <v>5</v>
      </c>
      <c r="I19" s="43">
        <f t="shared" si="18"/>
        <v>6</v>
      </c>
      <c r="J19" s="43">
        <f t="shared" si="18"/>
        <v>7</v>
      </c>
      <c r="K19" s="43">
        <f t="shared" si="18"/>
        <v>8</v>
      </c>
      <c r="L19" s="43">
        <f t="shared" si="18"/>
        <v>9</v>
      </c>
      <c r="M19" s="43">
        <f t="shared" si="18"/>
        <v>10</v>
      </c>
      <c r="N19" s="43">
        <f t="shared" si="18"/>
        <v>11</v>
      </c>
      <c r="O19" s="43">
        <f t="shared" si="18"/>
        <v>12</v>
      </c>
      <c r="P19" s="43">
        <f t="shared" si="18"/>
        <v>13</v>
      </c>
      <c r="Q19" s="43">
        <f t="shared" si="18"/>
        <v>14</v>
      </c>
      <c r="R19" s="43">
        <f t="shared" si="18"/>
        <v>15</v>
      </c>
      <c r="S19" s="43">
        <f t="shared" si="18"/>
        <v>16</v>
      </c>
      <c r="T19" s="43">
        <f t="shared" si="18"/>
        <v>17</v>
      </c>
      <c r="U19" s="43">
        <f t="shared" si="18"/>
        <v>18</v>
      </c>
      <c r="V19" s="43">
        <f t="shared" si="18"/>
        <v>19</v>
      </c>
      <c r="W19" s="43">
        <f t="shared" si="18"/>
        <v>20</v>
      </c>
      <c r="X19" s="43">
        <f t="shared" si="18"/>
        <v>21</v>
      </c>
      <c r="Y19" s="43">
        <f t="shared" si="18"/>
        <v>22</v>
      </c>
      <c r="Z19" s="43">
        <f t="shared" si="18"/>
        <v>23</v>
      </c>
      <c r="AA19" s="43">
        <f t="shared" si="18"/>
        <v>24</v>
      </c>
      <c r="AB19" s="43">
        <f t="shared" si="18"/>
        <v>25</v>
      </c>
      <c r="AC19" s="43">
        <f t="shared" si="18"/>
        <v>26</v>
      </c>
      <c r="AD19" s="43">
        <f t="shared" si="18"/>
        <v>27</v>
      </c>
      <c r="AE19" s="43">
        <f t="shared" si="18"/>
        <v>28</v>
      </c>
      <c r="AF19" s="43">
        <f t="shared" si="18"/>
        <v>29</v>
      </c>
      <c r="AG19" s="43">
        <f t="shared" si="18"/>
        <v>30</v>
      </c>
      <c r="AH19" s="43">
        <f t="shared" si="18"/>
        <v>31</v>
      </c>
      <c r="AI19" s="43">
        <f t="shared" si="18"/>
        <v>32</v>
      </c>
      <c r="AJ19" s="43">
        <f t="shared" si="18"/>
        <v>33</v>
      </c>
      <c r="AK19" s="43">
        <f t="shared" si="18"/>
        <v>34</v>
      </c>
      <c r="AL19" s="43">
        <f t="shared" si="18"/>
        <v>35</v>
      </c>
      <c r="AM19" s="43">
        <f t="shared" si="18"/>
        <v>36</v>
      </c>
      <c r="AN19" s="43">
        <f t="shared" si="18"/>
        <v>37</v>
      </c>
      <c r="AO19" s="43">
        <f t="shared" si="18"/>
        <v>38</v>
      </c>
      <c r="AP19" s="43">
        <f t="shared" si="18"/>
        <v>39</v>
      </c>
      <c r="AQ19" s="43">
        <f t="shared" si="18"/>
        <v>40</v>
      </c>
      <c r="AR19" s="43">
        <f t="shared" si="18"/>
        <v>41</v>
      </c>
      <c r="AS19" s="43">
        <f t="shared" si="18"/>
        <v>42</v>
      </c>
      <c r="AT19" s="43">
        <f t="shared" si="18"/>
        <v>43</v>
      </c>
      <c r="AU19" s="43">
        <f t="shared" si="18"/>
        <v>44</v>
      </c>
      <c r="AV19" s="43">
        <f t="shared" si="18"/>
        <v>45</v>
      </c>
      <c r="AW19" s="43">
        <f t="shared" si="18"/>
        <v>46</v>
      </c>
      <c r="AX19" s="43">
        <f t="shared" si="18"/>
        <v>47</v>
      </c>
      <c r="AY19" s="43">
        <f t="shared" si="18"/>
        <v>48</v>
      </c>
      <c r="AZ19" s="43">
        <f t="shared" si="18"/>
        <v>49</v>
      </c>
      <c r="BA19" s="43">
        <f t="shared" si="18"/>
        <v>50</v>
      </c>
      <c r="BB19" s="43">
        <f t="shared" si="18"/>
        <v>51</v>
      </c>
      <c r="BC19" s="43">
        <f t="shared" si="18"/>
        <v>52</v>
      </c>
      <c r="BD19" s="43">
        <f t="shared" si="18"/>
        <v>53</v>
      </c>
      <c r="BE19" s="43">
        <f t="shared" si="18"/>
        <v>54</v>
      </c>
      <c r="BF19" s="43">
        <f t="shared" si="18"/>
        <v>55</v>
      </c>
      <c r="BG19" s="43">
        <f t="shared" si="18"/>
        <v>56</v>
      </c>
      <c r="BH19" s="43">
        <f t="shared" si="18"/>
        <v>57</v>
      </c>
      <c r="BI19" s="43">
        <f t="shared" si="18"/>
        <v>58</v>
      </c>
      <c r="BJ19" s="43">
        <f t="shared" si="18"/>
        <v>59</v>
      </c>
      <c r="BK19" s="43">
        <f t="shared" si="18"/>
        <v>60</v>
      </c>
      <c r="BL19" s="43">
        <f t="shared" si="18"/>
        <v>61</v>
      </c>
      <c r="BM19" s="43">
        <f t="shared" si="18"/>
        <v>62</v>
      </c>
      <c r="BN19" s="43">
        <f t="shared" si="18"/>
        <v>63</v>
      </c>
      <c r="BO19" s="43">
        <f t="shared" si="18"/>
        <v>64</v>
      </c>
      <c r="BP19" s="43">
        <f t="shared" si="18"/>
        <v>65</v>
      </c>
      <c r="BQ19" s="43">
        <f t="shared" ref="BQ19:DS19" si="19">BQ4</f>
        <v>66</v>
      </c>
      <c r="BR19" s="43">
        <f t="shared" si="19"/>
        <v>67</v>
      </c>
      <c r="BS19" s="43">
        <f t="shared" si="19"/>
        <v>68</v>
      </c>
      <c r="BT19" s="43">
        <f t="shared" si="19"/>
        <v>69</v>
      </c>
      <c r="BU19" s="43">
        <f t="shared" si="19"/>
        <v>70</v>
      </c>
      <c r="BV19" s="43">
        <f t="shared" si="19"/>
        <v>71</v>
      </c>
      <c r="BW19" s="43">
        <f t="shared" si="19"/>
        <v>72</v>
      </c>
      <c r="BX19" s="43">
        <f t="shared" si="19"/>
        <v>73</v>
      </c>
      <c r="BY19" s="43">
        <f t="shared" si="19"/>
        <v>74</v>
      </c>
      <c r="BZ19" s="43">
        <f t="shared" si="19"/>
        <v>75</v>
      </c>
      <c r="CA19" s="43">
        <f t="shared" si="19"/>
        <v>76</v>
      </c>
      <c r="CB19" s="43">
        <f t="shared" si="19"/>
        <v>77</v>
      </c>
      <c r="CC19" s="43">
        <f t="shared" si="19"/>
        <v>78</v>
      </c>
      <c r="CD19" s="43">
        <f t="shared" si="19"/>
        <v>79</v>
      </c>
      <c r="CE19" s="43">
        <f t="shared" si="19"/>
        <v>80</v>
      </c>
      <c r="CF19" s="43">
        <f t="shared" si="19"/>
        <v>81</v>
      </c>
      <c r="CG19" s="43">
        <f t="shared" si="19"/>
        <v>82</v>
      </c>
      <c r="CH19" s="43">
        <f t="shared" si="19"/>
        <v>83</v>
      </c>
      <c r="CI19" s="43">
        <f t="shared" si="19"/>
        <v>84</v>
      </c>
      <c r="CJ19" s="43">
        <f t="shared" si="19"/>
        <v>85</v>
      </c>
      <c r="CK19" s="43">
        <f t="shared" si="19"/>
        <v>86</v>
      </c>
      <c r="CL19" s="43">
        <f t="shared" si="19"/>
        <v>87</v>
      </c>
      <c r="CM19" s="43">
        <f t="shared" si="19"/>
        <v>88</v>
      </c>
      <c r="CN19" s="43">
        <f t="shared" si="19"/>
        <v>89</v>
      </c>
      <c r="CO19" s="43">
        <f t="shared" si="19"/>
        <v>90</v>
      </c>
      <c r="CP19" s="43">
        <f t="shared" si="19"/>
        <v>91</v>
      </c>
      <c r="CQ19" s="43">
        <f t="shared" si="19"/>
        <v>92</v>
      </c>
      <c r="CR19" s="43">
        <f t="shared" si="19"/>
        <v>93</v>
      </c>
      <c r="CS19" s="43">
        <f t="shared" si="19"/>
        <v>94</v>
      </c>
      <c r="CT19" s="43">
        <f t="shared" si="19"/>
        <v>95</v>
      </c>
      <c r="CU19" s="43">
        <f t="shared" si="19"/>
        <v>96</v>
      </c>
      <c r="CV19" s="43">
        <f t="shared" si="19"/>
        <v>97</v>
      </c>
      <c r="CW19" s="43">
        <f t="shared" si="19"/>
        <v>98</v>
      </c>
      <c r="CX19" s="43">
        <f t="shared" si="19"/>
        <v>99</v>
      </c>
      <c r="CY19" s="43">
        <f t="shared" si="19"/>
        <v>100</v>
      </c>
      <c r="CZ19" s="43">
        <f t="shared" si="19"/>
        <v>101</v>
      </c>
      <c r="DA19" s="43">
        <f t="shared" si="19"/>
        <v>102</v>
      </c>
      <c r="DB19" s="43">
        <f t="shared" si="19"/>
        <v>103</v>
      </c>
      <c r="DC19" s="43">
        <f t="shared" si="19"/>
        <v>104</v>
      </c>
      <c r="DD19" s="43">
        <f t="shared" si="19"/>
        <v>105</v>
      </c>
      <c r="DE19" s="43">
        <f t="shared" si="19"/>
        <v>106</v>
      </c>
      <c r="DF19" s="43">
        <f t="shared" si="19"/>
        <v>107</v>
      </c>
      <c r="DG19" s="43">
        <f t="shared" si="19"/>
        <v>108</v>
      </c>
      <c r="DH19" s="43">
        <f t="shared" si="19"/>
        <v>109</v>
      </c>
      <c r="DI19" s="43">
        <f t="shared" si="19"/>
        <v>110</v>
      </c>
      <c r="DJ19" s="43">
        <f t="shared" si="19"/>
        <v>111</v>
      </c>
      <c r="DK19" s="43">
        <f t="shared" si="19"/>
        <v>112</v>
      </c>
      <c r="DL19" s="43">
        <f t="shared" si="19"/>
        <v>113</v>
      </c>
      <c r="DM19" s="43">
        <f t="shared" si="19"/>
        <v>114</v>
      </c>
      <c r="DN19" s="43">
        <f t="shared" si="19"/>
        <v>115</v>
      </c>
      <c r="DO19" s="43">
        <f t="shared" si="19"/>
        <v>116</v>
      </c>
      <c r="DP19" s="43">
        <f t="shared" si="19"/>
        <v>117</v>
      </c>
      <c r="DQ19" s="43">
        <f t="shared" si="19"/>
        <v>118</v>
      </c>
      <c r="DR19" s="43">
        <f t="shared" si="19"/>
        <v>119</v>
      </c>
      <c r="DS19" s="43">
        <f t="shared" si="19"/>
        <v>120</v>
      </c>
    </row>
    <row r="20" spans="1:123" s="8" customFormat="1" x14ac:dyDescent="0.2">
      <c r="A20" s="45"/>
      <c r="B20" s="45"/>
      <c r="C20" s="93" t="s">
        <v>133</v>
      </c>
      <c r="D20" s="46">
        <f t="shared" ref="D20:BO20" si="20">D5</f>
        <v>1</v>
      </c>
      <c r="E20" s="46">
        <f t="shared" si="20"/>
        <v>1</v>
      </c>
      <c r="F20" s="46">
        <f t="shared" si="20"/>
        <v>1</v>
      </c>
      <c r="G20" s="46">
        <f t="shared" si="20"/>
        <v>1</v>
      </c>
      <c r="H20" s="46">
        <f t="shared" si="20"/>
        <v>1</v>
      </c>
      <c r="I20" s="46">
        <f t="shared" si="20"/>
        <v>1</v>
      </c>
      <c r="J20" s="46">
        <f t="shared" si="20"/>
        <v>1</v>
      </c>
      <c r="K20" s="46">
        <f t="shared" si="20"/>
        <v>1</v>
      </c>
      <c r="L20" s="46">
        <f t="shared" si="20"/>
        <v>1</v>
      </c>
      <c r="M20" s="46">
        <f t="shared" si="20"/>
        <v>1</v>
      </c>
      <c r="N20" s="46">
        <f t="shared" si="20"/>
        <v>1</v>
      </c>
      <c r="O20" s="46">
        <f t="shared" si="20"/>
        <v>1</v>
      </c>
      <c r="P20" s="46">
        <f t="shared" si="20"/>
        <v>2</v>
      </c>
      <c r="Q20" s="46">
        <f t="shared" si="20"/>
        <v>2</v>
      </c>
      <c r="R20" s="46">
        <f t="shared" si="20"/>
        <v>2</v>
      </c>
      <c r="S20" s="46">
        <f t="shared" si="20"/>
        <v>2</v>
      </c>
      <c r="T20" s="46">
        <f t="shared" si="20"/>
        <v>2</v>
      </c>
      <c r="U20" s="46">
        <f t="shared" si="20"/>
        <v>2</v>
      </c>
      <c r="V20" s="46">
        <f t="shared" si="20"/>
        <v>2</v>
      </c>
      <c r="W20" s="46">
        <f t="shared" si="20"/>
        <v>2</v>
      </c>
      <c r="X20" s="46">
        <f t="shared" si="20"/>
        <v>2</v>
      </c>
      <c r="Y20" s="46">
        <f t="shared" si="20"/>
        <v>2</v>
      </c>
      <c r="Z20" s="46">
        <f t="shared" si="20"/>
        <v>2</v>
      </c>
      <c r="AA20" s="46">
        <f t="shared" si="20"/>
        <v>2</v>
      </c>
      <c r="AB20" s="46">
        <f t="shared" si="20"/>
        <v>3</v>
      </c>
      <c r="AC20" s="46">
        <f t="shared" si="20"/>
        <v>3</v>
      </c>
      <c r="AD20" s="46">
        <f t="shared" si="20"/>
        <v>3</v>
      </c>
      <c r="AE20" s="46">
        <f t="shared" si="20"/>
        <v>3</v>
      </c>
      <c r="AF20" s="46">
        <f t="shared" si="20"/>
        <v>3</v>
      </c>
      <c r="AG20" s="46">
        <f t="shared" si="20"/>
        <v>3</v>
      </c>
      <c r="AH20" s="46">
        <f t="shared" si="20"/>
        <v>3</v>
      </c>
      <c r="AI20" s="46">
        <f t="shared" si="20"/>
        <v>3</v>
      </c>
      <c r="AJ20" s="46">
        <f t="shared" si="20"/>
        <v>3</v>
      </c>
      <c r="AK20" s="46">
        <f t="shared" si="20"/>
        <v>3</v>
      </c>
      <c r="AL20" s="46">
        <f t="shared" si="20"/>
        <v>3</v>
      </c>
      <c r="AM20" s="46">
        <f t="shared" si="20"/>
        <v>3</v>
      </c>
      <c r="AN20" s="46">
        <f t="shared" si="20"/>
        <v>4</v>
      </c>
      <c r="AO20" s="46">
        <f t="shared" si="20"/>
        <v>4</v>
      </c>
      <c r="AP20" s="46">
        <f t="shared" si="20"/>
        <v>4</v>
      </c>
      <c r="AQ20" s="46">
        <f t="shared" si="20"/>
        <v>4</v>
      </c>
      <c r="AR20" s="46">
        <f t="shared" si="20"/>
        <v>4</v>
      </c>
      <c r="AS20" s="46">
        <f t="shared" si="20"/>
        <v>4</v>
      </c>
      <c r="AT20" s="46">
        <f t="shared" si="20"/>
        <v>4</v>
      </c>
      <c r="AU20" s="46">
        <f t="shared" si="20"/>
        <v>4</v>
      </c>
      <c r="AV20" s="46">
        <f t="shared" si="20"/>
        <v>4</v>
      </c>
      <c r="AW20" s="46">
        <f t="shared" si="20"/>
        <v>4</v>
      </c>
      <c r="AX20" s="46">
        <f t="shared" si="20"/>
        <v>4</v>
      </c>
      <c r="AY20" s="46">
        <f t="shared" si="20"/>
        <v>4</v>
      </c>
      <c r="AZ20" s="46">
        <f t="shared" si="20"/>
        <v>5</v>
      </c>
      <c r="BA20" s="46">
        <f t="shared" si="20"/>
        <v>5</v>
      </c>
      <c r="BB20" s="46">
        <f t="shared" si="20"/>
        <v>5</v>
      </c>
      <c r="BC20" s="46">
        <f t="shared" si="20"/>
        <v>5</v>
      </c>
      <c r="BD20" s="46">
        <f t="shared" si="20"/>
        <v>5</v>
      </c>
      <c r="BE20" s="46">
        <f t="shared" si="20"/>
        <v>5</v>
      </c>
      <c r="BF20" s="46">
        <f t="shared" si="20"/>
        <v>5</v>
      </c>
      <c r="BG20" s="46">
        <f t="shared" si="20"/>
        <v>5</v>
      </c>
      <c r="BH20" s="46">
        <f t="shared" si="20"/>
        <v>5</v>
      </c>
      <c r="BI20" s="46">
        <f t="shared" si="20"/>
        <v>5</v>
      </c>
      <c r="BJ20" s="46">
        <f t="shared" si="20"/>
        <v>5</v>
      </c>
      <c r="BK20" s="46">
        <f t="shared" si="20"/>
        <v>5</v>
      </c>
      <c r="BL20" s="46">
        <f t="shared" si="20"/>
        <v>6</v>
      </c>
      <c r="BM20" s="46">
        <f t="shared" si="20"/>
        <v>6</v>
      </c>
      <c r="BN20" s="46">
        <f t="shared" si="20"/>
        <v>6</v>
      </c>
      <c r="BO20" s="46">
        <f t="shared" si="20"/>
        <v>6</v>
      </c>
      <c r="BP20" s="46">
        <f t="shared" ref="BP20:DS20" si="21">BP5</f>
        <v>6</v>
      </c>
      <c r="BQ20" s="46">
        <f t="shared" si="21"/>
        <v>6</v>
      </c>
      <c r="BR20" s="46">
        <f t="shared" si="21"/>
        <v>6</v>
      </c>
      <c r="BS20" s="46">
        <f t="shared" si="21"/>
        <v>6</v>
      </c>
      <c r="BT20" s="46">
        <f t="shared" si="21"/>
        <v>6</v>
      </c>
      <c r="BU20" s="46">
        <f t="shared" si="21"/>
        <v>6</v>
      </c>
      <c r="BV20" s="46">
        <f t="shared" si="21"/>
        <v>6</v>
      </c>
      <c r="BW20" s="46">
        <f t="shared" si="21"/>
        <v>6</v>
      </c>
      <c r="BX20" s="46">
        <f t="shared" si="21"/>
        <v>7</v>
      </c>
      <c r="BY20" s="46">
        <f t="shared" si="21"/>
        <v>7</v>
      </c>
      <c r="BZ20" s="46">
        <f t="shared" si="21"/>
        <v>7</v>
      </c>
      <c r="CA20" s="46">
        <f t="shared" si="21"/>
        <v>7</v>
      </c>
      <c r="CB20" s="46">
        <f t="shared" si="21"/>
        <v>7</v>
      </c>
      <c r="CC20" s="46">
        <f t="shared" si="21"/>
        <v>7</v>
      </c>
      <c r="CD20" s="46">
        <f t="shared" si="21"/>
        <v>7</v>
      </c>
      <c r="CE20" s="46">
        <f t="shared" si="21"/>
        <v>7</v>
      </c>
      <c r="CF20" s="46">
        <f t="shared" si="21"/>
        <v>7</v>
      </c>
      <c r="CG20" s="46">
        <f t="shared" si="21"/>
        <v>7</v>
      </c>
      <c r="CH20" s="46">
        <f t="shared" si="21"/>
        <v>7</v>
      </c>
      <c r="CI20" s="46">
        <f t="shared" si="21"/>
        <v>7</v>
      </c>
      <c r="CJ20" s="46">
        <f t="shared" si="21"/>
        <v>8</v>
      </c>
      <c r="CK20" s="46">
        <f t="shared" si="21"/>
        <v>8</v>
      </c>
      <c r="CL20" s="46">
        <f t="shared" si="21"/>
        <v>8</v>
      </c>
      <c r="CM20" s="46">
        <f t="shared" si="21"/>
        <v>8</v>
      </c>
      <c r="CN20" s="46">
        <f t="shared" si="21"/>
        <v>8</v>
      </c>
      <c r="CO20" s="46">
        <f t="shared" si="21"/>
        <v>8</v>
      </c>
      <c r="CP20" s="46">
        <f t="shared" si="21"/>
        <v>8</v>
      </c>
      <c r="CQ20" s="46">
        <f t="shared" si="21"/>
        <v>8</v>
      </c>
      <c r="CR20" s="46">
        <f t="shared" si="21"/>
        <v>8</v>
      </c>
      <c r="CS20" s="46">
        <f t="shared" si="21"/>
        <v>8</v>
      </c>
      <c r="CT20" s="46">
        <f t="shared" si="21"/>
        <v>8</v>
      </c>
      <c r="CU20" s="46">
        <f t="shared" si="21"/>
        <v>8</v>
      </c>
      <c r="CV20" s="46">
        <f t="shared" si="21"/>
        <v>9</v>
      </c>
      <c r="CW20" s="46">
        <f t="shared" si="21"/>
        <v>9</v>
      </c>
      <c r="CX20" s="46">
        <f t="shared" si="21"/>
        <v>9</v>
      </c>
      <c r="CY20" s="46">
        <f t="shared" si="21"/>
        <v>9</v>
      </c>
      <c r="CZ20" s="46">
        <f t="shared" si="21"/>
        <v>9</v>
      </c>
      <c r="DA20" s="46">
        <f t="shared" si="21"/>
        <v>9</v>
      </c>
      <c r="DB20" s="46">
        <f t="shared" si="21"/>
        <v>9</v>
      </c>
      <c r="DC20" s="46">
        <f t="shared" si="21"/>
        <v>9</v>
      </c>
      <c r="DD20" s="46">
        <f t="shared" si="21"/>
        <v>9</v>
      </c>
      <c r="DE20" s="46">
        <f t="shared" si="21"/>
        <v>9</v>
      </c>
      <c r="DF20" s="46">
        <f t="shared" si="21"/>
        <v>9</v>
      </c>
      <c r="DG20" s="46">
        <f t="shared" si="21"/>
        <v>9</v>
      </c>
      <c r="DH20" s="46">
        <f t="shared" si="21"/>
        <v>10</v>
      </c>
      <c r="DI20" s="46">
        <f t="shared" si="21"/>
        <v>10</v>
      </c>
      <c r="DJ20" s="46">
        <f t="shared" si="21"/>
        <v>10</v>
      </c>
      <c r="DK20" s="46">
        <f t="shared" si="21"/>
        <v>10</v>
      </c>
      <c r="DL20" s="46">
        <f t="shared" si="21"/>
        <v>10</v>
      </c>
      <c r="DM20" s="46">
        <f t="shared" si="21"/>
        <v>10</v>
      </c>
      <c r="DN20" s="46">
        <f t="shared" si="21"/>
        <v>10</v>
      </c>
      <c r="DO20" s="46">
        <f t="shared" si="21"/>
        <v>10</v>
      </c>
      <c r="DP20" s="46">
        <f t="shared" si="21"/>
        <v>10</v>
      </c>
      <c r="DQ20" s="46">
        <f t="shared" si="21"/>
        <v>10</v>
      </c>
      <c r="DR20" s="46">
        <f t="shared" si="21"/>
        <v>10</v>
      </c>
      <c r="DS20" s="46">
        <f t="shared" si="21"/>
        <v>10</v>
      </c>
    </row>
    <row r="21" spans="1:123" s="8" customFormat="1" x14ac:dyDescent="0.2">
      <c r="A21" s="45"/>
      <c r="B21" s="45"/>
      <c r="C21" s="48" t="s">
        <v>123</v>
      </c>
      <c r="D21" s="46" t="str">
        <f t="shared" ref="D21:BO21" si="22">D6</f>
        <v>January</v>
      </c>
      <c r="E21" s="46" t="str">
        <f t="shared" si="22"/>
        <v>February</v>
      </c>
      <c r="F21" s="46" t="str">
        <f t="shared" si="22"/>
        <v>March</v>
      </c>
      <c r="G21" s="46" t="str">
        <f t="shared" si="22"/>
        <v xml:space="preserve">April </v>
      </c>
      <c r="H21" s="46" t="str">
        <f t="shared" si="22"/>
        <v>May</v>
      </c>
      <c r="I21" s="46" t="str">
        <f t="shared" si="22"/>
        <v>June</v>
      </c>
      <c r="J21" s="46" t="str">
        <f t="shared" si="22"/>
        <v>July</v>
      </c>
      <c r="K21" s="46" t="str">
        <f t="shared" si="22"/>
        <v>August</v>
      </c>
      <c r="L21" s="46" t="str">
        <f t="shared" si="22"/>
        <v>September</v>
      </c>
      <c r="M21" s="46" t="str">
        <f t="shared" si="22"/>
        <v>October</v>
      </c>
      <c r="N21" s="46" t="str">
        <f t="shared" si="22"/>
        <v>November</v>
      </c>
      <c r="O21" s="46" t="str">
        <f t="shared" si="22"/>
        <v>December</v>
      </c>
      <c r="P21" s="46" t="str">
        <f t="shared" si="22"/>
        <v>January</v>
      </c>
      <c r="Q21" s="46" t="str">
        <f t="shared" si="22"/>
        <v>February</v>
      </c>
      <c r="R21" s="46" t="str">
        <f t="shared" si="22"/>
        <v>March</v>
      </c>
      <c r="S21" s="46" t="str">
        <f t="shared" si="22"/>
        <v xml:space="preserve">April </v>
      </c>
      <c r="T21" s="46" t="str">
        <f t="shared" si="22"/>
        <v>May</v>
      </c>
      <c r="U21" s="46" t="str">
        <f t="shared" si="22"/>
        <v>June</v>
      </c>
      <c r="V21" s="46" t="str">
        <f t="shared" si="22"/>
        <v>July</v>
      </c>
      <c r="W21" s="46" t="str">
        <f t="shared" si="22"/>
        <v>August</v>
      </c>
      <c r="X21" s="46" t="str">
        <f t="shared" si="22"/>
        <v>September</v>
      </c>
      <c r="Y21" s="46" t="str">
        <f t="shared" si="22"/>
        <v>October</v>
      </c>
      <c r="Z21" s="46" t="str">
        <f t="shared" si="22"/>
        <v>November</v>
      </c>
      <c r="AA21" s="46" t="str">
        <f t="shared" si="22"/>
        <v>December</v>
      </c>
      <c r="AB21" s="46" t="str">
        <f t="shared" si="22"/>
        <v>January</v>
      </c>
      <c r="AC21" s="46" t="str">
        <f t="shared" si="22"/>
        <v>February</v>
      </c>
      <c r="AD21" s="46" t="str">
        <f t="shared" si="22"/>
        <v>March</v>
      </c>
      <c r="AE21" s="46" t="str">
        <f t="shared" si="22"/>
        <v xml:space="preserve">April </v>
      </c>
      <c r="AF21" s="46" t="str">
        <f t="shared" si="22"/>
        <v>May</v>
      </c>
      <c r="AG21" s="46" t="str">
        <f t="shared" si="22"/>
        <v>June</v>
      </c>
      <c r="AH21" s="46" t="str">
        <f t="shared" si="22"/>
        <v>July</v>
      </c>
      <c r="AI21" s="46" t="str">
        <f t="shared" si="22"/>
        <v>August</v>
      </c>
      <c r="AJ21" s="46" t="str">
        <f t="shared" si="22"/>
        <v>September</v>
      </c>
      <c r="AK21" s="46" t="str">
        <f t="shared" si="22"/>
        <v>October</v>
      </c>
      <c r="AL21" s="46" t="str">
        <f t="shared" si="22"/>
        <v>November</v>
      </c>
      <c r="AM21" s="46" t="str">
        <f t="shared" si="22"/>
        <v>December</v>
      </c>
      <c r="AN21" s="46" t="str">
        <f t="shared" si="22"/>
        <v>January</v>
      </c>
      <c r="AO21" s="46" t="str">
        <f t="shared" si="22"/>
        <v>February</v>
      </c>
      <c r="AP21" s="46" t="str">
        <f t="shared" si="22"/>
        <v>March</v>
      </c>
      <c r="AQ21" s="46" t="str">
        <f t="shared" si="22"/>
        <v xml:space="preserve">April </v>
      </c>
      <c r="AR21" s="46" t="str">
        <f t="shared" si="22"/>
        <v>May</v>
      </c>
      <c r="AS21" s="46" t="str">
        <f t="shared" si="22"/>
        <v>June</v>
      </c>
      <c r="AT21" s="46" t="str">
        <f t="shared" si="22"/>
        <v>July</v>
      </c>
      <c r="AU21" s="46" t="str">
        <f t="shared" si="22"/>
        <v>August</v>
      </c>
      <c r="AV21" s="46" t="str">
        <f t="shared" si="22"/>
        <v>September</v>
      </c>
      <c r="AW21" s="46" t="str">
        <f t="shared" si="22"/>
        <v>October</v>
      </c>
      <c r="AX21" s="46" t="str">
        <f t="shared" si="22"/>
        <v>November</v>
      </c>
      <c r="AY21" s="46" t="str">
        <f t="shared" si="22"/>
        <v>December</v>
      </c>
      <c r="AZ21" s="46" t="str">
        <f t="shared" si="22"/>
        <v>January</v>
      </c>
      <c r="BA21" s="46" t="str">
        <f t="shared" si="22"/>
        <v>February</v>
      </c>
      <c r="BB21" s="46" t="str">
        <f t="shared" si="22"/>
        <v>March</v>
      </c>
      <c r="BC21" s="46" t="str">
        <f t="shared" si="22"/>
        <v xml:space="preserve">April </v>
      </c>
      <c r="BD21" s="46" t="str">
        <f t="shared" si="22"/>
        <v>May</v>
      </c>
      <c r="BE21" s="46" t="str">
        <f t="shared" si="22"/>
        <v>June</v>
      </c>
      <c r="BF21" s="46" t="str">
        <f t="shared" si="22"/>
        <v>July</v>
      </c>
      <c r="BG21" s="46" t="str">
        <f t="shared" si="22"/>
        <v>August</v>
      </c>
      <c r="BH21" s="46" t="str">
        <f t="shared" si="22"/>
        <v>September</v>
      </c>
      <c r="BI21" s="46" t="str">
        <f t="shared" si="22"/>
        <v>October</v>
      </c>
      <c r="BJ21" s="46" t="str">
        <f t="shared" si="22"/>
        <v>November</v>
      </c>
      <c r="BK21" s="46" t="str">
        <f t="shared" si="22"/>
        <v>December</v>
      </c>
      <c r="BL21" s="46" t="str">
        <f t="shared" si="22"/>
        <v>January</v>
      </c>
      <c r="BM21" s="46" t="str">
        <f t="shared" si="22"/>
        <v>February</v>
      </c>
      <c r="BN21" s="46" t="str">
        <f t="shared" si="22"/>
        <v>March</v>
      </c>
      <c r="BO21" s="46" t="str">
        <f t="shared" si="22"/>
        <v xml:space="preserve">April </v>
      </c>
      <c r="BP21" s="46" t="str">
        <f t="shared" ref="BP21:DS21" si="23">BP6</f>
        <v>May</v>
      </c>
      <c r="BQ21" s="46" t="str">
        <f t="shared" si="23"/>
        <v>June</v>
      </c>
      <c r="BR21" s="46" t="str">
        <f t="shared" si="23"/>
        <v>July</v>
      </c>
      <c r="BS21" s="46" t="str">
        <f t="shared" si="23"/>
        <v>August</v>
      </c>
      <c r="BT21" s="46" t="str">
        <f t="shared" si="23"/>
        <v>September</v>
      </c>
      <c r="BU21" s="46" t="str">
        <f t="shared" si="23"/>
        <v>October</v>
      </c>
      <c r="BV21" s="46" t="str">
        <f t="shared" si="23"/>
        <v>November</v>
      </c>
      <c r="BW21" s="46" t="str">
        <f t="shared" si="23"/>
        <v>December</v>
      </c>
      <c r="BX21" s="46" t="str">
        <f t="shared" si="23"/>
        <v>January</v>
      </c>
      <c r="BY21" s="46" t="str">
        <f t="shared" si="23"/>
        <v>February</v>
      </c>
      <c r="BZ21" s="46" t="str">
        <f t="shared" si="23"/>
        <v>March</v>
      </c>
      <c r="CA21" s="46" t="str">
        <f t="shared" si="23"/>
        <v xml:space="preserve">April </v>
      </c>
      <c r="CB21" s="46" t="str">
        <f t="shared" si="23"/>
        <v>May</v>
      </c>
      <c r="CC21" s="46" t="str">
        <f t="shared" si="23"/>
        <v>June</v>
      </c>
      <c r="CD21" s="46" t="str">
        <f t="shared" si="23"/>
        <v>July</v>
      </c>
      <c r="CE21" s="46" t="str">
        <f t="shared" si="23"/>
        <v>August</v>
      </c>
      <c r="CF21" s="46" t="str">
        <f t="shared" si="23"/>
        <v>September</v>
      </c>
      <c r="CG21" s="46" t="str">
        <f t="shared" si="23"/>
        <v>October</v>
      </c>
      <c r="CH21" s="46" t="str">
        <f t="shared" si="23"/>
        <v>November</v>
      </c>
      <c r="CI21" s="46" t="str">
        <f t="shared" si="23"/>
        <v>December</v>
      </c>
      <c r="CJ21" s="46" t="str">
        <f t="shared" si="23"/>
        <v>January</v>
      </c>
      <c r="CK21" s="46" t="str">
        <f t="shared" si="23"/>
        <v>February</v>
      </c>
      <c r="CL21" s="46" t="str">
        <f t="shared" si="23"/>
        <v>March</v>
      </c>
      <c r="CM21" s="46" t="str">
        <f t="shared" si="23"/>
        <v xml:space="preserve">April </v>
      </c>
      <c r="CN21" s="46" t="str">
        <f t="shared" si="23"/>
        <v>May</v>
      </c>
      <c r="CO21" s="46" t="str">
        <f t="shared" si="23"/>
        <v>June</v>
      </c>
      <c r="CP21" s="46" t="str">
        <f t="shared" si="23"/>
        <v>July</v>
      </c>
      <c r="CQ21" s="46" t="str">
        <f t="shared" si="23"/>
        <v>August</v>
      </c>
      <c r="CR21" s="46" t="str">
        <f t="shared" si="23"/>
        <v>September</v>
      </c>
      <c r="CS21" s="46" t="str">
        <f t="shared" si="23"/>
        <v>October</v>
      </c>
      <c r="CT21" s="46" t="str">
        <f t="shared" si="23"/>
        <v>November</v>
      </c>
      <c r="CU21" s="46" t="str">
        <f t="shared" si="23"/>
        <v>December</v>
      </c>
      <c r="CV21" s="46" t="str">
        <f t="shared" si="23"/>
        <v>January</v>
      </c>
      <c r="CW21" s="46" t="str">
        <f t="shared" si="23"/>
        <v>February</v>
      </c>
      <c r="CX21" s="46" t="str">
        <f t="shared" si="23"/>
        <v>March</v>
      </c>
      <c r="CY21" s="46" t="str">
        <f t="shared" si="23"/>
        <v xml:space="preserve">April </v>
      </c>
      <c r="CZ21" s="46" t="str">
        <f t="shared" si="23"/>
        <v>May</v>
      </c>
      <c r="DA21" s="46" t="str">
        <f t="shared" si="23"/>
        <v>June</v>
      </c>
      <c r="DB21" s="46" t="str">
        <f t="shared" si="23"/>
        <v>July</v>
      </c>
      <c r="DC21" s="46" t="str">
        <f t="shared" si="23"/>
        <v>August</v>
      </c>
      <c r="DD21" s="46" t="str">
        <f t="shared" si="23"/>
        <v>September</v>
      </c>
      <c r="DE21" s="46" t="str">
        <f t="shared" si="23"/>
        <v>October</v>
      </c>
      <c r="DF21" s="46" t="str">
        <f t="shared" si="23"/>
        <v>November</v>
      </c>
      <c r="DG21" s="46" t="str">
        <f t="shared" si="23"/>
        <v>December</v>
      </c>
      <c r="DH21" s="46" t="str">
        <f t="shared" si="23"/>
        <v>January</v>
      </c>
      <c r="DI21" s="46" t="str">
        <f t="shared" si="23"/>
        <v>February</v>
      </c>
      <c r="DJ21" s="46" t="str">
        <f t="shared" si="23"/>
        <v>March</v>
      </c>
      <c r="DK21" s="46" t="str">
        <f t="shared" si="23"/>
        <v xml:space="preserve">April </v>
      </c>
      <c r="DL21" s="46" t="str">
        <f t="shared" si="23"/>
        <v>May</v>
      </c>
      <c r="DM21" s="46" t="str">
        <f t="shared" si="23"/>
        <v>June</v>
      </c>
      <c r="DN21" s="46" t="str">
        <f t="shared" si="23"/>
        <v>July</v>
      </c>
      <c r="DO21" s="46" t="str">
        <f t="shared" si="23"/>
        <v>August</v>
      </c>
      <c r="DP21" s="46" t="str">
        <f t="shared" si="23"/>
        <v>September</v>
      </c>
      <c r="DQ21" s="46" t="str">
        <f t="shared" si="23"/>
        <v>October</v>
      </c>
      <c r="DR21" s="46" t="str">
        <f t="shared" si="23"/>
        <v>November</v>
      </c>
      <c r="DS21" s="46" t="str">
        <f t="shared" si="23"/>
        <v>December</v>
      </c>
    </row>
    <row r="22" spans="1:123" x14ac:dyDescent="0.2">
      <c r="A22" s="66" t="s">
        <v>98</v>
      </c>
      <c r="B22" s="89" t="s">
        <v>102</v>
      </c>
      <c r="C22" s="67"/>
      <c r="D22" s="68"/>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66"/>
      <c r="DS22" s="66"/>
    </row>
    <row r="23" spans="1:123" s="8" customFormat="1" x14ac:dyDescent="0.2">
      <c r="B23" s="76" t="s">
        <v>48</v>
      </c>
      <c r="C23" s="74"/>
      <c r="D23" s="75"/>
    </row>
    <row r="24" spans="1:123" x14ac:dyDescent="0.2">
      <c r="B24" s="9" t="s">
        <v>49</v>
      </c>
      <c r="C24" s="52">
        <f>Inputs!C20</f>
        <v>1000</v>
      </c>
      <c r="D24" s="51">
        <f t="shared" ref="D24:AI24" si="24">D72</f>
        <v>109271.33333333333</v>
      </c>
      <c r="E24" s="51">
        <f t="shared" si="24"/>
        <v>107167.77466666666</v>
      </c>
      <c r="F24" s="51">
        <f t="shared" si="24"/>
        <v>105064.216</v>
      </c>
      <c r="G24" s="51">
        <f t="shared" si="24"/>
        <v>102960.65733333334</v>
      </c>
      <c r="H24" s="51">
        <f t="shared" si="24"/>
        <v>100857.09866666667</v>
      </c>
      <c r="I24" s="51">
        <f t="shared" si="24"/>
        <v>98753.540000000008</v>
      </c>
      <c r="J24" s="51">
        <f t="shared" si="24"/>
        <v>96649.981333333344</v>
      </c>
      <c r="K24" s="51">
        <f t="shared" si="24"/>
        <v>94546.42266666668</v>
      </c>
      <c r="L24" s="51">
        <f t="shared" si="24"/>
        <v>91740.864000000016</v>
      </c>
      <c r="M24" s="51">
        <f t="shared" si="24"/>
        <v>89855.751333333348</v>
      </c>
      <c r="N24" s="51">
        <f t="shared" si="24"/>
        <v>87970.63866666668</v>
      </c>
      <c r="O24" s="51">
        <f t="shared" si="24"/>
        <v>86085.526000000013</v>
      </c>
      <c r="P24" s="51">
        <f t="shared" si="24"/>
        <v>87459.992348800675</v>
      </c>
      <c r="Q24" s="51">
        <f t="shared" si="24"/>
        <v>88915.697057601326</v>
      </c>
      <c r="R24" s="51">
        <f t="shared" si="24"/>
        <v>90371.401766401978</v>
      </c>
      <c r="S24" s="51">
        <f t="shared" si="24"/>
        <v>91827.106475202629</v>
      </c>
      <c r="T24" s="51">
        <f t="shared" si="24"/>
        <v>93282.81118400328</v>
      </c>
      <c r="U24" s="51">
        <f t="shared" si="24"/>
        <v>94738.515892803931</v>
      </c>
      <c r="V24" s="51">
        <f t="shared" si="24"/>
        <v>96194.220601604582</v>
      </c>
      <c r="W24" s="51">
        <f t="shared" si="24"/>
        <v>97649.925310405233</v>
      </c>
      <c r="X24" s="51">
        <f t="shared" si="24"/>
        <v>96533.320019205887</v>
      </c>
      <c r="Y24" s="51">
        <f t="shared" si="24"/>
        <v>95836.318548006529</v>
      </c>
      <c r="Z24" s="51">
        <f t="shared" si="24"/>
        <v>95139.317076807187</v>
      </c>
      <c r="AA24" s="51">
        <f t="shared" si="24"/>
        <v>94442.315605607844</v>
      </c>
      <c r="AB24" s="51">
        <f t="shared" si="24"/>
        <v>98036.14260107516</v>
      </c>
      <c r="AC24" s="51">
        <f t="shared" si="24"/>
        <v>101057.28161734248</v>
      </c>
      <c r="AD24" s="51">
        <f t="shared" si="24"/>
        <v>104078.4206336098</v>
      </c>
      <c r="AE24" s="51">
        <f t="shared" si="24"/>
        <v>107099.5596498771</v>
      </c>
      <c r="AF24" s="51">
        <f t="shared" si="24"/>
        <v>110120.69866614441</v>
      </c>
      <c r="AG24" s="51">
        <f t="shared" si="24"/>
        <v>113141.83768241173</v>
      </c>
      <c r="AH24" s="51">
        <f t="shared" si="24"/>
        <v>116162.97669867905</v>
      </c>
      <c r="AI24" s="51">
        <f t="shared" si="24"/>
        <v>119184.11571494637</v>
      </c>
      <c r="AJ24" s="51">
        <f t="shared" ref="AJ24:BO24" si="25">AJ72</f>
        <v>118765.26883121367</v>
      </c>
      <c r="AK24" s="51">
        <f t="shared" si="25"/>
        <v>118842.56784708098</v>
      </c>
      <c r="AL24" s="51">
        <f t="shared" si="25"/>
        <v>118919.86686294831</v>
      </c>
      <c r="AM24" s="51">
        <f t="shared" si="25"/>
        <v>118997.16587881563</v>
      </c>
      <c r="AN24" s="51">
        <f t="shared" si="25"/>
        <v>123362.19864271137</v>
      </c>
      <c r="AO24" s="51">
        <f t="shared" si="25"/>
        <v>127044.01730620716</v>
      </c>
      <c r="AP24" s="51">
        <f t="shared" si="25"/>
        <v>130725.83596970291</v>
      </c>
      <c r="AQ24" s="51">
        <f t="shared" si="25"/>
        <v>134407.65463319866</v>
      </c>
      <c r="AR24" s="51">
        <f t="shared" si="25"/>
        <v>138089.47329669443</v>
      </c>
      <c r="AS24" s="51">
        <f t="shared" si="25"/>
        <v>141771.2919601902</v>
      </c>
      <c r="AT24" s="51">
        <f t="shared" si="25"/>
        <v>145453.11062368596</v>
      </c>
      <c r="AU24" s="51">
        <f t="shared" si="25"/>
        <v>149134.92928718173</v>
      </c>
      <c r="AV24" s="51">
        <f t="shared" si="25"/>
        <v>148370.23255267751</v>
      </c>
      <c r="AW24" s="51">
        <f t="shared" si="25"/>
        <v>148195.21581817328</v>
      </c>
      <c r="AX24" s="51">
        <f t="shared" si="25"/>
        <v>148020.19908366905</v>
      </c>
      <c r="AY24" s="51">
        <f t="shared" si="25"/>
        <v>147845.18234916482</v>
      </c>
      <c r="AZ24" s="51">
        <f t="shared" si="25"/>
        <v>154458.22932932724</v>
      </c>
      <c r="BA24" s="51">
        <f t="shared" si="25"/>
        <v>160245.72430948968</v>
      </c>
      <c r="BB24" s="51">
        <f t="shared" si="25"/>
        <v>166033.2192896521</v>
      </c>
      <c r="BC24" s="51">
        <f t="shared" si="25"/>
        <v>171820.71426981455</v>
      </c>
      <c r="BD24" s="51">
        <f t="shared" si="25"/>
        <v>177608.20924997699</v>
      </c>
      <c r="BE24" s="51">
        <f t="shared" si="25"/>
        <v>183395.70423013941</v>
      </c>
      <c r="BF24" s="51">
        <f t="shared" si="25"/>
        <v>189183.19921030183</v>
      </c>
      <c r="BG24" s="51">
        <f t="shared" si="25"/>
        <v>194970.69419046427</v>
      </c>
      <c r="BH24" s="51">
        <f t="shared" si="25"/>
        <v>195132.31377262669</v>
      </c>
      <c r="BI24" s="51">
        <f t="shared" si="25"/>
        <v>196001.54935478911</v>
      </c>
      <c r="BJ24" s="51">
        <f t="shared" si="25"/>
        <v>196870.78493695153</v>
      </c>
      <c r="BK24" s="51">
        <f t="shared" si="25"/>
        <v>197740.02051911395</v>
      </c>
      <c r="BL24" s="51">
        <f t="shared" si="25"/>
        <v>207048.25209910973</v>
      </c>
      <c r="BM24" s="51">
        <f t="shared" si="25"/>
        <v>215365.82127910547</v>
      </c>
      <c r="BN24" s="51">
        <f t="shared" si="25"/>
        <v>223683.39045910121</v>
      </c>
      <c r="BO24" s="51">
        <f t="shared" si="25"/>
        <v>232000.95963909698</v>
      </c>
      <c r="BP24" s="51">
        <f t="shared" ref="BP24:CU24" si="26">BP72</f>
        <v>240318.52881909275</v>
      </c>
      <c r="BQ24" s="51">
        <f t="shared" si="26"/>
        <v>248636.0979990885</v>
      </c>
      <c r="BR24" s="51">
        <f t="shared" si="26"/>
        <v>256953.66717908424</v>
      </c>
      <c r="BS24" s="51">
        <f t="shared" si="26"/>
        <v>265271.23635908001</v>
      </c>
      <c r="BT24" s="51">
        <f t="shared" si="26"/>
        <v>266547.69814107579</v>
      </c>
      <c r="BU24" s="51">
        <f t="shared" si="26"/>
        <v>268673.29912307154</v>
      </c>
      <c r="BV24" s="51">
        <f t="shared" si="26"/>
        <v>270798.9001050673</v>
      </c>
      <c r="BW24" s="51">
        <f t="shared" si="26"/>
        <v>272924.50108706305</v>
      </c>
      <c r="BX24" s="51">
        <f t="shared" si="26"/>
        <v>285470.24943289044</v>
      </c>
      <c r="BY24" s="51">
        <f t="shared" si="26"/>
        <v>298355.65345871786</v>
      </c>
      <c r="BZ24" s="51">
        <f t="shared" si="26"/>
        <v>311241.05748454528</v>
      </c>
      <c r="CA24" s="51">
        <f t="shared" si="26"/>
        <v>324126.4615103727</v>
      </c>
      <c r="CB24" s="51">
        <f t="shared" si="26"/>
        <v>337011.86553620012</v>
      </c>
      <c r="CC24" s="51">
        <f t="shared" si="26"/>
        <v>349897.26956202753</v>
      </c>
      <c r="CD24" s="51">
        <f t="shared" si="26"/>
        <v>362782.67358785495</v>
      </c>
      <c r="CE24" s="51">
        <f t="shared" si="26"/>
        <v>375668.07761368237</v>
      </c>
      <c r="CF24" s="51">
        <f t="shared" si="26"/>
        <v>379814.09584150981</v>
      </c>
      <c r="CG24" s="51">
        <f t="shared" si="26"/>
        <v>384214.85582933726</v>
      </c>
      <c r="CH24" s="51">
        <f t="shared" si="26"/>
        <v>388615.61581716471</v>
      </c>
      <c r="CI24" s="51">
        <f t="shared" si="26"/>
        <v>393016.3758049921</v>
      </c>
      <c r="CJ24" s="51">
        <f t="shared" si="26"/>
        <v>407157.79662830947</v>
      </c>
      <c r="CK24" s="51">
        <f t="shared" si="26"/>
        <v>421019.00151562691</v>
      </c>
      <c r="CL24" s="51">
        <f t="shared" si="26"/>
        <v>434880.20640294434</v>
      </c>
      <c r="CM24" s="51">
        <f t="shared" si="26"/>
        <v>448741.41129026178</v>
      </c>
      <c r="CN24" s="51">
        <f t="shared" si="26"/>
        <v>462602.61617757921</v>
      </c>
      <c r="CO24" s="51">
        <f t="shared" si="26"/>
        <v>476463.82106489665</v>
      </c>
      <c r="CP24" s="51">
        <f t="shared" si="26"/>
        <v>490325.02595221403</v>
      </c>
      <c r="CQ24" s="51">
        <f t="shared" si="26"/>
        <v>504186.23083953146</v>
      </c>
      <c r="CR24" s="51">
        <f t="shared" si="26"/>
        <v>508798.56640884886</v>
      </c>
      <c r="CS24" s="51">
        <f t="shared" si="26"/>
        <v>513678.38082616625</v>
      </c>
      <c r="CT24" s="51">
        <f t="shared" si="26"/>
        <v>518558.19524348364</v>
      </c>
      <c r="CU24" s="51">
        <f t="shared" si="26"/>
        <v>523438.00966080109</v>
      </c>
      <c r="CV24" s="51">
        <f t="shared" ref="CV24:DS24" si="27">CV72</f>
        <v>539785.11418344942</v>
      </c>
      <c r="CW24" s="51">
        <f t="shared" si="27"/>
        <v>555837.99197329779</v>
      </c>
      <c r="CX24" s="51">
        <f t="shared" si="27"/>
        <v>571890.86976314604</v>
      </c>
      <c r="CY24" s="51">
        <f t="shared" si="27"/>
        <v>587943.74755299441</v>
      </c>
      <c r="CZ24" s="51">
        <f t="shared" si="27"/>
        <v>603996.62534284277</v>
      </c>
      <c r="DA24" s="51">
        <f t="shared" si="27"/>
        <v>620049.50313269114</v>
      </c>
      <c r="DB24" s="51">
        <f t="shared" si="27"/>
        <v>636102.38092253939</v>
      </c>
      <c r="DC24" s="51">
        <f t="shared" si="27"/>
        <v>652155.25871238776</v>
      </c>
      <c r="DD24" s="51">
        <f t="shared" si="27"/>
        <v>658424.30948823609</v>
      </c>
      <c r="DE24" s="51">
        <f t="shared" si="27"/>
        <v>664974.21305448445</v>
      </c>
      <c r="DF24" s="51">
        <f t="shared" si="27"/>
        <v>671524.11662073282</v>
      </c>
      <c r="DG24" s="51">
        <f t="shared" si="27"/>
        <v>678074.02018698107</v>
      </c>
      <c r="DH24" s="51">
        <f t="shared" si="27"/>
        <v>695513.11431706895</v>
      </c>
      <c r="DI24" s="51">
        <f t="shared" si="27"/>
        <v>724431.06987355684</v>
      </c>
      <c r="DJ24" s="51">
        <f t="shared" si="27"/>
        <v>753349.02543004462</v>
      </c>
      <c r="DK24" s="51">
        <f t="shared" si="27"/>
        <v>782266.98098653252</v>
      </c>
      <c r="DL24" s="51">
        <f t="shared" si="27"/>
        <v>811184.9365430203</v>
      </c>
      <c r="DM24" s="51">
        <f t="shared" si="27"/>
        <v>840102.8920995082</v>
      </c>
      <c r="DN24" s="51">
        <f t="shared" si="27"/>
        <v>869020.8476559961</v>
      </c>
      <c r="DO24" s="51">
        <f t="shared" si="27"/>
        <v>897938.80321248388</v>
      </c>
      <c r="DP24" s="51">
        <f t="shared" si="27"/>
        <v>916511.22617417178</v>
      </c>
      <c r="DQ24" s="51">
        <f t="shared" si="27"/>
        <v>929484.64481785963</v>
      </c>
      <c r="DR24" s="51">
        <f t="shared" si="27"/>
        <v>942458.06346154748</v>
      </c>
      <c r="DS24" s="51">
        <f t="shared" si="27"/>
        <v>955431.48210523534</v>
      </c>
    </row>
    <row r="25" spans="1:123" x14ac:dyDescent="0.2">
      <c r="B25" s="9" t="s">
        <v>50</v>
      </c>
      <c r="C25" s="52">
        <f>Inputs!C21</f>
        <v>7000</v>
      </c>
      <c r="D25" s="51">
        <f>SUM(D7:O7)*Inputs!$C84</f>
        <v>13650</v>
      </c>
      <c r="E25" s="51">
        <f>SUM(E7:P7)*Inputs!$C84</f>
        <v>14742</v>
      </c>
      <c r="F25" s="51">
        <f>SUM(F7:Q7)*Inputs!$C84</f>
        <v>15834</v>
      </c>
      <c r="G25" s="51">
        <f>SUM(G7:R7)*Inputs!$C84</f>
        <v>16926</v>
      </c>
      <c r="H25" s="51">
        <f>SUM(H7:S7)*Inputs!$C84</f>
        <v>18018</v>
      </c>
      <c r="I25" s="51">
        <f>SUM(I7:T7)*Inputs!$C84</f>
        <v>19110</v>
      </c>
      <c r="J25" s="51">
        <f>SUM(J7:U7)*Inputs!$C84</f>
        <v>20202</v>
      </c>
      <c r="K25" s="51">
        <f>SUM(K7:V7)*Inputs!$C84</f>
        <v>21294</v>
      </c>
      <c r="L25" s="51">
        <f>SUM(L7:W7)*Inputs!$C84</f>
        <v>22386</v>
      </c>
      <c r="M25" s="51">
        <f>SUM(M7:X7)*Inputs!$C84</f>
        <v>22932</v>
      </c>
      <c r="N25" s="51">
        <f>SUM(N7:Y7)*Inputs!$C84</f>
        <v>23478</v>
      </c>
      <c r="O25" s="51">
        <f>SUM(O7:Z7)*Inputs!$C84</f>
        <v>24024</v>
      </c>
      <c r="P25" s="51">
        <f>SUM(P7:AA7)*Inputs!$C84</f>
        <v>24570</v>
      </c>
      <c r="Q25" s="51">
        <f>SUM(Q7:AB7)*Inputs!$C84</f>
        <v>25061.399999999998</v>
      </c>
      <c r="R25" s="51">
        <f>SUM(R7:AC7)*Inputs!$C84</f>
        <v>25552.799999999999</v>
      </c>
      <c r="S25" s="51">
        <f>SUM(S7:AD7)*Inputs!$C84</f>
        <v>26044.2</v>
      </c>
      <c r="T25" s="51">
        <f>SUM(T7:AE7)*Inputs!$C84</f>
        <v>26535.599999999999</v>
      </c>
      <c r="U25" s="51">
        <f>SUM(U7:AF7)*Inputs!$C84</f>
        <v>27027</v>
      </c>
      <c r="V25" s="51">
        <f>SUM(V7:AG7)*Inputs!$C84</f>
        <v>27518.399999999998</v>
      </c>
      <c r="W25" s="51">
        <f>SUM(W7:AH7)*Inputs!$C84</f>
        <v>28009.8</v>
      </c>
      <c r="X25" s="51">
        <f>SUM(X7:AI7)*Inputs!$C84</f>
        <v>28501.200000000001</v>
      </c>
      <c r="Y25" s="51">
        <f>SUM(Y7:AJ7)*Inputs!$C84</f>
        <v>28746.899999999998</v>
      </c>
      <c r="Z25" s="51">
        <f>SUM(Z7:AK7)*Inputs!$C84</f>
        <v>28992.6</v>
      </c>
      <c r="AA25" s="51">
        <f>SUM(AA7:AL7)*Inputs!$C84</f>
        <v>29238.3</v>
      </c>
      <c r="AB25" s="51">
        <f>SUM(AB7:AM7)*Inputs!$C84</f>
        <v>29484</v>
      </c>
      <c r="AC25" s="51">
        <f>SUM(AC7:AN7)*Inputs!$C84</f>
        <v>30073.68</v>
      </c>
      <c r="AD25" s="51">
        <f>SUM(AD7:AO7)*Inputs!$C84</f>
        <v>30663.360000000001</v>
      </c>
      <c r="AE25" s="51">
        <f>SUM(AE7:AP7)*Inputs!$C84</f>
        <v>31253.040000000005</v>
      </c>
      <c r="AF25" s="51">
        <f>SUM(AF7:AQ7)*Inputs!$C84</f>
        <v>31842.720000000005</v>
      </c>
      <c r="AG25" s="51">
        <f>SUM(AG7:AR7)*Inputs!$C84</f>
        <v>32432.400000000001</v>
      </c>
      <c r="AH25" s="51">
        <f>SUM(AH7:AS7)*Inputs!$C84</f>
        <v>33022.080000000002</v>
      </c>
      <c r="AI25" s="51">
        <f>SUM(AI7:AT7)*Inputs!$C84</f>
        <v>33611.760000000002</v>
      </c>
      <c r="AJ25" s="51">
        <f>SUM(AJ7:AU7)*Inputs!$C84</f>
        <v>34201.440000000002</v>
      </c>
      <c r="AK25" s="51">
        <f>SUM(AK7:AV7)*Inputs!$C84</f>
        <v>34496.280000000006</v>
      </c>
      <c r="AL25" s="51">
        <f>SUM(AL7:AW7)*Inputs!$C84</f>
        <v>34791.120000000003</v>
      </c>
      <c r="AM25" s="51">
        <f>SUM(AM7:AX7)*Inputs!$C84</f>
        <v>35085.96</v>
      </c>
      <c r="AN25" s="51">
        <f>SUM(AN7:AY7)*Inputs!$C84</f>
        <v>35380.80000000001</v>
      </c>
      <c r="AO25" s="51">
        <f>SUM(AO7:AZ7)*Inputs!$C84</f>
        <v>36088.416000000005</v>
      </c>
      <c r="AP25" s="51">
        <f>SUM(AP7:BA7)*Inputs!$C84</f>
        <v>36796.032000000007</v>
      </c>
      <c r="AQ25" s="51">
        <f>SUM(AQ7:BB7)*Inputs!$C84</f>
        <v>37503.648000000008</v>
      </c>
      <c r="AR25" s="51">
        <f>SUM(AR7:BC7)*Inputs!$C84</f>
        <v>38211.26400000001</v>
      </c>
      <c r="AS25" s="51">
        <f>SUM(AS7:BD7)*Inputs!$C84</f>
        <v>38918.880000000012</v>
      </c>
      <c r="AT25" s="51">
        <f>SUM(AT7:BE7)*Inputs!$C84</f>
        <v>39626.496000000006</v>
      </c>
      <c r="AU25" s="51">
        <f>SUM(AU7:BF7)*Inputs!$C84</f>
        <v>40334.112000000008</v>
      </c>
      <c r="AV25" s="51">
        <f>SUM(AV7:BG7)*Inputs!$C84</f>
        <v>41041.72800000001</v>
      </c>
      <c r="AW25" s="51">
        <f>SUM(AW7:BH7)*Inputs!$C84</f>
        <v>41395.536000000007</v>
      </c>
      <c r="AX25" s="51">
        <f>SUM(AX7:BI7)*Inputs!$C84</f>
        <v>41749.344000000012</v>
      </c>
      <c r="AY25" s="51">
        <f>SUM(AY7:BJ7)*Inputs!$C84</f>
        <v>42103.152000000009</v>
      </c>
      <c r="AZ25" s="51">
        <f>SUM(AZ7:BK7)*Inputs!$C84</f>
        <v>42456.960000000014</v>
      </c>
      <c r="BA25" s="51">
        <f>SUM(BA7:BL7)*Inputs!$C84</f>
        <v>43306.099200000004</v>
      </c>
      <c r="BB25" s="51">
        <f>SUM(BB7:BM7)*Inputs!$C84</f>
        <v>44155.238400000009</v>
      </c>
      <c r="BC25" s="51">
        <f>SUM(BC7:BN7)*Inputs!$C84</f>
        <v>45004.3776</v>
      </c>
      <c r="BD25" s="51">
        <f>SUM(BD7:BO7)*Inputs!$C84</f>
        <v>45853.51679999999</v>
      </c>
      <c r="BE25" s="51">
        <f>SUM(BE7:BP7)*Inputs!$C84</f>
        <v>46702.655999999995</v>
      </c>
      <c r="BF25" s="51">
        <f>SUM(BF7:BQ7)*Inputs!$C84</f>
        <v>47551.7952</v>
      </c>
      <c r="BG25" s="51">
        <f>SUM(BG7:BR7)*Inputs!$C84</f>
        <v>48400.934399999991</v>
      </c>
      <c r="BH25" s="51">
        <f>SUM(BH7:BS7)*Inputs!$C84</f>
        <v>49250.073599999996</v>
      </c>
      <c r="BI25" s="51">
        <f>SUM(BI7:BT7)*Inputs!$C84</f>
        <v>49674.643199999991</v>
      </c>
      <c r="BJ25" s="51">
        <f>SUM(BJ7:BU7)*Inputs!$C84</f>
        <v>50099.212799999987</v>
      </c>
      <c r="BK25" s="51">
        <f>SUM(BK7:BV7)*Inputs!$C84</f>
        <v>50523.782399999982</v>
      </c>
      <c r="BL25" s="51">
        <f>SUM(BL7:BW7)*Inputs!$C84</f>
        <v>50948.351999999977</v>
      </c>
      <c r="BM25" s="51">
        <f>SUM(BM7:BX7)*Inputs!$C84</f>
        <v>51967.319039999988</v>
      </c>
      <c r="BN25" s="51">
        <f>SUM(BN7:BY7)*Inputs!$C84</f>
        <v>52986.286079999991</v>
      </c>
      <c r="BO25" s="51">
        <f>SUM(BO7:BZ7)*Inputs!$C84</f>
        <v>54005.253119999987</v>
      </c>
      <c r="BP25" s="51">
        <f>SUM(BP7:CA7)*Inputs!$C84</f>
        <v>55024.22015999999</v>
      </c>
      <c r="BQ25" s="51">
        <f>SUM(BQ7:CB7)*Inputs!$C84</f>
        <v>56043.187199999993</v>
      </c>
      <c r="BR25" s="51">
        <f>SUM(BR7:CC7)*Inputs!$C84</f>
        <v>57062.154239999996</v>
      </c>
      <c r="BS25" s="51">
        <f>SUM(BS7:CD7)*Inputs!$C84</f>
        <v>58081.121280000007</v>
      </c>
      <c r="BT25" s="51">
        <f>SUM(BT7:CE7)*Inputs!$C84</f>
        <v>59100.088320000003</v>
      </c>
      <c r="BU25" s="51">
        <f>SUM(BU7:CF7)*Inputs!$C84</f>
        <v>59609.571840000004</v>
      </c>
      <c r="BV25" s="51">
        <f>SUM(BV7:CG7)*Inputs!$C84</f>
        <v>60119.055359999998</v>
      </c>
      <c r="BW25" s="51">
        <f>SUM(BW7:CH7)*Inputs!$C84</f>
        <v>60628.53888</v>
      </c>
      <c r="BX25" s="51">
        <f>SUM(BX7:CI7)*Inputs!$C84</f>
        <v>61138.022400000002</v>
      </c>
      <c r="BY25" s="51">
        <f>SUM(BY7:CJ7)*Inputs!$C84</f>
        <v>61443.712511999998</v>
      </c>
      <c r="BZ25" s="51">
        <f>SUM(BZ7:CK7)*Inputs!$C84</f>
        <v>61749.402623999995</v>
      </c>
      <c r="CA25" s="51">
        <f>SUM(CA7:CL7)*Inputs!$C84</f>
        <v>62055.092735999991</v>
      </c>
      <c r="CB25" s="51">
        <f>SUM(CB7:CM7)*Inputs!$C84</f>
        <v>62360.782847999988</v>
      </c>
      <c r="CC25" s="51">
        <f>SUM(CC7:CN7)*Inputs!$C84</f>
        <v>62666.472959999985</v>
      </c>
      <c r="CD25" s="51">
        <f>SUM(CD7:CO7)*Inputs!$C84</f>
        <v>62972.163071999996</v>
      </c>
      <c r="CE25" s="51">
        <f>SUM(CE7:CP7)*Inputs!$C84</f>
        <v>63277.853183999992</v>
      </c>
      <c r="CF25" s="51">
        <f>SUM(CF7:CQ7)*Inputs!$C84</f>
        <v>63583.543295999989</v>
      </c>
      <c r="CG25" s="51">
        <f>SUM(CG7:CR7)*Inputs!$C84</f>
        <v>63736.388351999987</v>
      </c>
      <c r="CH25" s="51">
        <f>SUM(CH7:CS7)*Inputs!$C84</f>
        <v>63889.233407999993</v>
      </c>
      <c r="CI25" s="51">
        <f>SUM(CI7:CT7)*Inputs!$C84</f>
        <v>64042.078463999991</v>
      </c>
      <c r="CJ25" s="51">
        <f>SUM(CJ7:CU7)*Inputs!$C84</f>
        <v>64194.923520000004</v>
      </c>
      <c r="CK25" s="51">
        <f>SUM(CK7:CV7)*Inputs!$C84</f>
        <v>64515.898137600001</v>
      </c>
      <c r="CL25" s="51">
        <f>SUM(CL7:CW7)*Inputs!$C84</f>
        <v>64836.872755199991</v>
      </c>
      <c r="CM25" s="51">
        <f>SUM(CM7:CX7)*Inputs!$C84</f>
        <v>65157.847372799981</v>
      </c>
      <c r="CN25" s="51">
        <f>SUM(CN7:CY7)*Inputs!$C84</f>
        <v>65478.821990399985</v>
      </c>
      <c r="CO25" s="51">
        <f>SUM(CO7:CZ7)*Inputs!$C84</f>
        <v>65799.796607999975</v>
      </c>
      <c r="CP25" s="51">
        <f>SUM(CP7:DA7)*Inputs!$C84</f>
        <v>66120.771225599994</v>
      </c>
      <c r="CQ25" s="51">
        <f>SUM(CQ7:DB7)*Inputs!$C84</f>
        <v>66441.745843199984</v>
      </c>
      <c r="CR25" s="51">
        <f>SUM(CR7:DC7)*Inputs!$C84</f>
        <v>66762.720460799988</v>
      </c>
      <c r="CS25" s="51">
        <f>SUM(CS7:DD7)*Inputs!$C84</f>
        <v>66923.207769599991</v>
      </c>
      <c r="CT25" s="51">
        <f>SUM(CT7:DE7)*Inputs!$C84</f>
        <v>67083.695078399993</v>
      </c>
      <c r="CU25" s="51">
        <f>SUM(CU7:DF7)*Inputs!$C84</f>
        <v>67244.182387199995</v>
      </c>
      <c r="CV25" s="51">
        <f>SUM(CV7:DG7)*Inputs!$C84</f>
        <v>67404.669695999997</v>
      </c>
      <c r="CW25" s="51">
        <f>SUM(CW7:DH7)*Inputs!$C84</f>
        <v>67741.693044479995</v>
      </c>
      <c r="CX25" s="51">
        <f>SUM(CX7:DI7)*Inputs!$C84</f>
        <v>68078.716392960006</v>
      </c>
      <c r="CY25" s="51">
        <f>SUM(CY7:DJ7)*Inputs!$C84</f>
        <v>68415.739741439989</v>
      </c>
      <c r="CZ25" s="51">
        <f>SUM(CZ7:DK7)*Inputs!$C84</f>
        <v>68752.763089919987</v>
      </c>
      <c r="DA25" s="51">
        <f>SUM(DA7:DL7)*Inputs!$C84</f>
        <v>69089.786438399969</v>
      </c>
      <c r="DB25" s="51">
        <f>SUM(DB7:DM7)*Inputs!$C84</f>
        <v>69426.809786879981</v>
      </c>
      <c r="DC25" s="51">
        <f>SUM(DC7:DN7)*Inputs!$C84</f>
        <v>69763.833135359979</v>
      </c>
      <c r="DD25" s="51">
        <f>SUM(DD7:DO7)*Inputs!$C84</f>
        <v>70100.856483839991</v>
      </c>
      <c r="DE25" s="51">
        <f>SUM(DE7:DP7)*Inputs!$C84</f>
        <v>70269.368158079989</v>
      </c>
      <c r="DF25" s="51">
        <f>SUM(DF7:DQ7)*Inputs!$C84</f>
        <v>70437.879832319988</v>
      </c>
      <c r="DG25" s="51">
        <f>SUM(DG7:DR7)*Inputs!$C84</f>
        <v>70606.391506559987</v>
      </c>
      <c r="DH25" s="51">
        <f>SUM(DH7:DS7)*Inputs!$C84</f>
        <v>70774.903180799985</v>
      </c>
      <c r="DI25" s="51">
        <f>SUM(DI7:DT7)*Inputs!$C84</f>
        <v>63697.41286271999</v>
      </c>
      <c r="DJ25" s="51">
        <f>SUM(DJ7:DU7)*Inputs!$C84</f>
        <v>56619.922544639994</v>
      </c>
      <c r="DK25" s="51">
        <f>SUM(DK7:DV7)*Inputs!$C84</f>
        <v>49542.432226559999</v>
      </c>
      <c r="DL25" s="51">
        <f>SUM(DL7:DW7)*Inputs!$C84</f>
        <v>42464.941908479996</v>
      </c>
      <c r="DM25" s="51">
        <f>SUM(DM7:DX7)*Inputs!$C84</f>
        <v>35387.451590399993</v>
      </c>
      <c r="DN25" s="51">
        <f>SUM(DN7:DY7)*Inputs!$C84</f>
        <v>28309.961272319997</v>
      </c>
      <c r="DO25" s="51">
        <f>SUM(DO7:DZ7)*Inputs!$C84</f>
        <v>21232.470954239998</v>
      </c>
      <c r="DP25" s="51">
        <f>SUM(DP7:EA7)*Inputs!$C84</f>
        <v>14154.98063616</v>
      </c>
      <c r="DQ25" s="51">
        <f>SUM(DQ7:EB7)*Inputs!$C84</f>
        <v>10616.235477119999</v>
      </c>
      <c r="DR25" s="51">
        <f>SUM(DR7:EC7)*Inputs!$C84</f>
        <v>7077.4903180800002</v>
      </c>
      <c r="DS25" s="51">
        <f>SUM(DS7:ED7)*Inputs!$C84</f>
        <v>3538.7451590400001</v>
      </c>
    </row>
    <row r="26" spans="1:123" x14ac:dyDescent="0.2">
      <c r="B26" s="9" t="s">
        <v>51</v>
      </c>
      <c r="C26" s="52">
        <f>Inputs!C22</f>
        <v>3000</v>
      </c>
      <c r="D26" s="51">
        <f>-SUM(D8:O8)*Inputs!$C85</f>
        <v>2522</v>
      </c>
      <c r="E26" s="51">
        <f>-SUM(E8:P8)*Inputs!$C85</f>
        <v>2514.4340000000002</v>
      </c>
      <c r="F26" s="51">
        <f>-SUM(F8:Q8)*Inputs!$C85</f>
        <v>2506.8680000000004</v>
      </c>
      <c r="G26" s="51">
        <f>-SUM(G8:R8)*Inputs!$C85</f>
        <v>2499.3020000000001</v>
      </c>
      <c r="H26" s="51">
        <f>-SUM(H8:S8)*Inputs!$C85</f>
        <v>2491.7360000000003</v>
      </c>
      <c r="I26" s="51">
        <f>-SUM(I8:T8)*Inputs!$C85</f>
        <v>2484.17</v>
      </c>
      <c r="J26" s="51">
        <f>-SUM(J8:U8)*Inputs!$C85</f>
        <v>2476.6040000000003</v>
      </c>
      <c r="K26" s="51">
        <f>-SUM(K8:V8)*Inputs!$C85</f>
        <v>2469.0380000000005</v>
      </c>
      <c r="L26" s="51">
        <f>-SUM(L8:W8)*Inputs!$C85</f>
        <v>2461.4720000000002</v>
      </c>
      <c r="M26" s="51">
        <f>-SUM(M8:X8)*Inputs!$C85</f>
        <v>2457.6890000000003</v>
      </c>
      <c r="N26" s="51">
        <f>-SUM(N8:Y8)*Inputs!$C85</f>
        <v>2453.9059999999999</v>
      </c>
      <c r="O26" s="51">
        <f>-SUM(O8:Z8)*Inputs!$C85</f>
        <v>2450.1229999999991</v>
      </c>
      <c r="P26" s="51">
        <f>-SUM(P8:AA8)*Inputs!$C85</f>
        <v>2446.3399999999992</v>
      </c>
      <c r="Q26" s="51">
        <f>-SUM(Q8:AB8)*Inputs!$C85</f>
        <v>2439.0009799999989</v>
      </c>
      <c r="R26" s="51">
        <f>-SUM(R8:AC8)*Inputs!$C85</f>
        <v>2431.661959999999</v>
      </c>
      <c r="S26" s="51">
        <f>-SUM(S8:AD8)*Inputs!$C85</f>
        <v>2424.3229399999996</v>
      </c>
      <c r="T26" s="51">
        <f>-SUM(T8:AE8)*Inputs!$C85</f>
        <v>2416.9839199999997</v>
      </c>
      <c r="U26" s="51">
        <f>-SUM(U8:AF8)*Inputs!$C85</f>
        <v>2409.6448999999993</v>
      </c>
      <c r="V26" s="51">
        <f>-SUM(V8:AG8)*Inputs!$C85</f>
        <v>2402.3058799999994</v>
      </c>
      <c r="W26" s="51">
        <f>-SUM(W8:AH8)*Inputs!$C85</f>
        <v>2394.9668599999995</v>
      </c>
      <c r="X26" s="51">
        <f>-SUM(X8:AI8)*Inputs!$C85</f>
        <v>2387.6278399999997</v>
      </c>
      <c r="Y26" s="51">
        <f>-SUM(Y8:AJ8)*Inputs!$C85</f>
        <v>2383.9583299999999</v>
      </c>
      <c r="Z26" s="51">
        <f>-SUM(Z8:AK8)*Inputs!$C85</f>
        <v>2380.2888199999998</v>
      </c>
      <c r="AA26" s="51">
        <f>-SUM(AA8:AL8)*Inputs!$C85</f>
        <v>2376.61931</v>
      </c>
      <c r="AB26" s="51">
        <f>-SUM(AB8:AM8)*Inputs!$C85</f>
        <v>2372.9498000000003</v>
      </c>
      <c r="AC26" s="51">
        <f>-SUM(AC8:AN8)*Inputs!$C85</f>
        <v>2368.2039004000007</v>
      </c>
      <c r="AD26" s="51">
        <f>-SUM(AD8:AO8)*Inputs!$C85</f>
        <v>2363.4580008000007</v>
      </c>
      <c r="AE26" s="51">
        <f>-SUM(AE8:AP8)*Inputs!$C85</f>
        <v>2358.7121012000002</v>
      </c>
      <c r="AF26" s="51">
        <f>-SUM(AF8:AQ8)*Inputs!$C85</f>
        <v>2353.9662015999997</v>
      </c>
      <c r="AG26" s="51">
        <f>-SUM(AG8:AR8)*Inputs!$C85</f>
        <v>2349.2203019999997</v>
      </c>
      <c r="AH26" s="51">
        <f>-SUM(AH8:AS8)*Inputs!$C85</f>
        <v>2344.4744024000001</v>
      </c>
      <c r="AI26" s="51">
        <f>-SUM(AI8:AT8)*Inputs!$C85</f>
        <v>2339.7285028000001</v>
      </c>
      <c r="AJ26" s="51">
        <f>-SUM(AJ8:AU8)*Inputs!$C85</f>
        <v>2334.9826031999996</v>
      </c>
      <c r="AK26" s="51">
        <f>-SUM(AK8:AV8)*Inputs!$C85</f>
        <v>2332.6096533999998</v>
      </c>
      <c r="AL26" s="51">
        <f>-SUM(AL8:AW8)*Inputs!$C85</f>
        <v>2330.2367035999996</v>
      </c>
      <c r="AM26" s="51">
        <f>-SUM(AM8:AX8)*Inputs!$C85</f>
        <v>2327.8637537999998</v>
      </c>
      <c r="AN26" s="51">
        <f>-SUM(AN8:AY8)*Inputs!$C85</f>
        <v>2325.490804</v>
      </c>
      <c r="AO26" s="51">
        <f>-SUM(AO8:AZ8)*Inputs!$C85</f>
        <v>2325.490804</v>
      </c>
      <c r="AP26" s="51">
        <f>-SUM(AP8:BA8)*Inputs!$C85</f>
        <v>2325.490804</v>
      </c>
      <c r="AQ26" s="51">
        <f>-SUM(AQ8:BB8)*Inputs!$C85</f>
        <v>2325.4908040000005</v>
      </c>
      <c r="AR26" s="51">
        <f>-SUM(AR8:BC8)*Inputs!$C85</f>
        <v>2325.4908040000005</v>
      </c>
      <c r="AS26" s="51">
        <f>-SUM(AS8:BD8)*Inputs!$C85</f>
        <v>2325.490804</v>
      </c>
      <c r="AT26" s="51">
        <f>-SUM(AT8:BE8)*Inputs!$C85</f>
        <v>2325.490804</v>
      </c>
      <c r="AU26" s="51">
        <f>-SUM(AU8:BF8)*Inputs!$C85</f>
        <v>2325.490804</v>
      </c>
      <c r="AV26" s="51">
        <f>-SUM(AV8:BG8)*Inputs!$C85</f>
        <v>2325.490804</v>
      </c>
      <c r="AW26" s="51">
        <f>-SUM(AW8:BH8)*Inputs!$C85</f>
        <v>2325.490804</v>
      </c>
      <c r="AX26" s="51">
        <f>-SUM(AX8:BI8)*Inputs!$C85</f>
        <v>2325.490804</v>
      </c>
      <c r="AY26" s="51">
        <f>-SUM(AY8:BJ8)*Inputs!$C85</f>
        <v>2325.490804</v>
      </c>
      <c r="AZ26" s="51">
        <f>-SUM(AZ8:BK8)*Inputs!$C85</f>
        <v>2325.490804</v>
      </c>
      <c r="BA26" s="51">
        <f>-SUM(BA8:BL8)*Inputs!$C85</f>
        <v>2325.490804</v>
      </c>
      <c r="BB26" s="51">
        <f>-SUM(BB8:BM8)*Inputs!$C85</f>
        <v>2325.490804</v>
      </c>
      <c r="BC26" s="51">
        <f>-SUM(BC8:BN8)*Inputs!$C85</f>
        <v>2325.4908040000005</v>
      </c>
      <c r="BD26" s="51">
        <f>-SUM(BD8:BO8)*Inputs!$C85</f>
        <v>2325.4908040000005</v>
      </c>
      <c r="BE26" s="51">
        <f>-SUM(BE8:BP8)*Inputs!$C85</f>
        <v>2325.490804</v>
      </c>
      <c r="BF26" s="51">
        <f>-SUM(BF8:BQ8)*Inputs!$C85</f>
        <v>2325.490804</v>
      </c>
      <c r="BG26" s="51">
        <f>-SUM(BG8:BR8)*Inputs!$C85</f>
        <v>2325.490804</v>
      </c>
      <c r="BH26" s="51">
        <f>-SUM(BH8:BS8)*Inputs!$C85</f>
        <v>2325.490804</v>
      </c>
      <c r="BI26" s="51">
        <f>-SUM(BI8:BT8)*Inputs!$C85</f>
        <v>2325.490804</v>
      </c>
      <c r="BJ26" s="51">
        <f>-SUM(BJ8:BU8)*Inputs!$C85</f>
        <v>2325.490804</v>
      </c>
      <c r="BK26" s="51">
        <f>-SUM(BK8:BV8)*Inputs!$C85</f>
        <v>2325.490804</v>
      </c>
      <c r="BL26" s="51">
        <f>-SUM(BL8:BW8)*Inputs!$C85</f>
        <v>2325.490804</v>
      </c>
      <c r="BM26" s="51">
        <f>-SUM(BM8:BX8)*Inputs!$C85</f>
        <v>2325.490804</v>
      </c>
      <c r="BN26" s="51">
        <f>-SUM(BN8:BY8)*Inputs!$C85</f>
        <v>2325.490804</v>
      </c>
      <c r="BO26" s="51">
        <f>-SUM(BO8:BZ8)*Inputs!$C85</f>
        <v>2325.4908040000005</v>
      </c>
      <c r="BP26" s="51">
        <f>-SUM(BP8:CA8)*Inputs!$C85</f>
        <v>2325.4908040000005</v>
      </c>
      <c r="BQ26" s="51">
        <f>-SUM(BQ8:CB8)*Inputs!$C85</f>
        <v>2325.490804</v>
      </c>
      <c r="BR26" s="51">
        <f>-SUM(BR8:CC8)*Inputs!$C85</f>
        <v>2325.490804</v>
      </c>
      <c r="BS26" s="51">
        <f>-SUM(BS8:CD8)*Inputs!$C85</f>
        <v>2325.490804</v>
      </c>
      <c r="BT26" s="51">
        <f>-SUM(BT8:CE8)*Inputs!$C85</f>
        <v>2325.490804</v>
      </c>
      <c r="BU26" s="51">
        <f>-SUM(BU8:CF8)*Inputs!$C85</f>
        <v>2325.490804</v>
      </c>
      <c r="BV26" s="51">
        <f>-SUM(BV8:CG8)*Inputs!$C85</f>
        <v>2325.490804</v>
      </c>
      <c r="BW26" s="51">
        <f>-SUM(BW8:CH8)*Inputs!$C85</f>
        <v>2325.490804</v>
      </c>
      <c r="BX26" s="51">
        <f>-SUM(BX8:CI8)*Inputs!$C85</f>
        <v>2325.490804</v>
      </c>
      <c r="BY26" s="51">
        <f>-SUM(BY8:CJ8)*Inputs!$C85</f>
        <v>2325.490804</v>
      </c>
      <c r="BZ26" s="51">
        <f>-SUM(BZ8:CK8)*Inputs!$C85</f>
        <v>2325.490804</v>
      </c>
      <c r="CA26" s="51">
        <f>-SUM(CA8:CL8)*Inputs!$C85</f>
        <v>2325.4908040000005</v>
      </c>
      <c r="CB26" s="51">
        <f>-SUM(CB8:CM8)*Inputs!$C85</f>
        <v>2325.4908040000005</v>
      </c>
      <c r="CC26" s="51">
        <f>-SUM(CC8:CN8)*Inputs!$C85</f>
        <v>2325.490804</v>
      </c>
      <c r="CD26" s="51">
        <f>-SUM(CD8:CO8)*Inputs!$C85</f>
        <v>2325.490804</v>
      </c>
      <c r="CE26" s="51">
        <f>-SUM(CE8:CP8)*Inputs!$C85</f>
        <v>2325.490804</v>
      </c>
      <c r="CF26" s="51">
        <f>-SUM(CF8:CQ8)*Inputs!$C85</f>
        <v>2325.490804</v>
      </c>
      <c r="CG26" s="51">
        <f>-SUM(CG8:CR8)*Inputs!$C85</f>
        <v>2325.490804</v>
      </c>
      <c r="CH26" s="51">
        <f>-SUM(CH8:CS8)*Inputs!$C85</f>
        <v>2325.490804</v>
      </c>
      <c r="CI26" s="51">
        <f>-SUM(CI8:CT8)*Inputs!$C85</f>
        <v>2325.490804</v>
      </c>
      <c r="CJ26" s="51">
        <f>-SUM(CJ8:CU8)*Inputs!$C85</f>
        <v>2325.490804</v>
      </c>
      <c r="CK26" s="51">
        <f>-SUM(CK8:CV8)*Inputs!$C85</f>
        <v>2325.490804</v>
      </c>
      <c r="CL26" s="51">
        <f>-SUM(CL8:CW8)*Inputs!$C85</f>
        <v>2325.490804</v>
      </c>
      <c r="CM26" s="51">
        <f>-SUM(CM8:CX8)*Inputs!$C85</f>
        <v>2325.4908040000005</v>
      </c>
      <c r="CN26" s="51">
        <f>-SUM(CN8:CY8)*Inputs!$C85</f>
        <v>2325.4908040000005</v>
      </c>
      <c r="CO26" s="51">
        <f>-SUM(CO8:CZ8)*Inputs!$C85</f>
        <v>2325.490804</v>
      </c>
      <c r="CP26" s="51">
        <f>-SUM(CP8:DA8)*Inputs!$C85</f>
        <v>2325.490804</v>
      </c>
      <c r="CQ26" s="51">
        <f>-SUM(CQ8:DB8)*Inputs!$C85</f>
        <v>2325.490804</v>
      </c>
      <c r="CR26" s="51">
        <f>-SUM(CR8:DC8)*Inputs!$C85</f>
        <v>2325.490804</v>
      </c>
      <c r="CS26" s="51">
        <f>-SUM(CS8:DD8)*Inputs!$C85</f>
        <v>2325.490804</v>
      </c>
      <c r="CT26" s="51">
        <f>-SUM(CT8:DE8)*Inputs!$C85</f>
        <v>2325.490804</v>
      </c>
      <c r="CU26" s="51">
        <f>-SUM(CU8:DF8)*Inputs!$C85</f>
        <v>2325.490804</v>
      </c>
      <c r="CV26" s="51">
        <f>-SUM(CV8:DG8)*Inputs!$C85</f>
        <v>2325.490804</v>
      </c>
      <c r="CW26" s="51">
        <f>-SUM(CW8:DH8)*Inputs!$C85</f>
        <v>2325.490804</v>
      </c>
      <c r="CX26" s="51">
        <f>-SUM(CX8:DI8)*Inputs!$C85</f>
        <v>2325.490804</v>
      </c>
      <c r="CY26" s="51">
        <f>-SUM(CY8:DJ8)*Inputs!$C85</f>
        <v>2325.4908040000005</v>
      </c>
      <c r="CZ26" s="51">
        <f>-SUM(CZ8:DK8)*Inputs!$C85</f>
        <v>2325.4908040000005</v>
      </c>
      <c r="DA26" s="51">
        <f>-SUM(DA8:DL8)*Inputs!$C85</f>
        <v>2325.490804</v>
      </c>
      <c r="DB26" s="51">
        <f>-SUM(DB8:DM8)*Inputs!$C85</f>
        <v>2325.490804</v>
      </c>
      <c r="DC26" s="51">
        <f>-SUM(DC8:DN8)*Inputs!$C85</f>
        <v>2325.490804</v>
      </c>
      <c r="DD26" s="51">
        <f>-SUM(DD8:DO8)*Inputs!$C85</f>
        <v>2325.490804</v>
      </c>
      <c r="DE26" s="51">
        <f>-SUM(DE8:DP8)*Inputs!$C85</f>
        <v>2325.490804</v>
      </c>
      <c r="DF26" s="51">
        <f>-SUM(DF8:DQ8)*Inputs!$C85</f>
        <v>2325.490804</v>
      </c>
      <c r="DG26" s="51">
        <f>-SUM(DG8:DR8)*Inputs!$C85</f>
        <v>2325.490804</v>
      </c>
      <c r="DH26" s="51">
        <f>-SUM(DH8:DS8)*Inputs!$C85</f>
        <v>2325.490804</v>
      </c>
      <c r="DI26" s="51">
        <f>-SUM(DI8:DT8)*Inputs!$C85</f>
        <v>2092.9417235999999</v>
      </c>
      <c r="DJ26" s="51">
        <f>-SUM(DJ8:DU8)*Inputs!$C85</f>
        <v>1860.3926431999998</v>
      </c>
      <c r="DK26" s="51">
        <f>-SUM(DK8:DV8)*Inputs!$C85</f>
        <v>1627.8435628</v>
      </c>
      <c r="DL26" s="51">
        <f>-SUM(DL8:DW8)*Inputs!$C85</f>
        <v>1395.2944824000001</v>
      </c>
      <c r="DM26" s="51">
        <f>-SUM(DM8:DX8)*Inputs!$C85</f>
        <v>1162.745402</v>
      </c>
      <c r="DN26" s="51">
        <f>-SUM(DN8:DY8)*Inputs!$C85</f>
        <v>930.19632159999992</v>
      </c>
      <c r="DO26" s="51">
        <f>-SUM(DO8:DZ8)*Inputs!$C85</f>
        <v>697.64724119999983</v>
      </c>
      <c r="DP26" s="51">
        <f>-SUM(DP8:EA8)*Inputs!$C85</f>
        <v>465.09816079999996</v>
      </c>
      <c r="DQ26" s="51">
        <f>-SUM(DQ8:EB8)*Inputs!$C85</f>
        <v>348.82362059999997</v>
      </c>
      <c r="DR26" s="51">
        <f>-SUM(DR8:EC8)*Inputs!$C85</f>
        <v>232.54908039999998</v>
      </c>
      <c r="DS26" s="51">
        <f>-SUM(DS8:ED8)*Inputs!$C85</f>
        <v>116.27454019999999</v>
      </c>
    </row>
    <row r="27" spans="1:123" x14ac:dyDescent="0.2">
      <c r="B27" s="9" t="s">
        <v>52</v>
      </c>
      <c r="C27" s="52">
        <f>Inputs!C23</f>
        <v>800</v>
      </c>
      <c r="D27" s="51">
        <f>SUM(D7:O7)*Inputs!$C$86</f>
        <v>4550</v>
      </c>
      <c r="E27" s="51">
        <f>SUM(E7:P7)*Inputs!$C$86</f>
        <v>4914</v>
      </c>
      <c r="F27" s="51">
        <f>SUM(F7:Q7)*Inputs!$C$86</f>
        <v>5278</v>
      </c>
      <c r="G27" s="51">
        <f>SUM(G7:R7)*Inputs!$C$86</f>
        <v>5642</v>
      </c>
      <c r="H27" s="51">
        <f>SUM(H7:S7)*Inputs!$C$86</f>
        <v>6006</v>
      </c>
      <c r="I27" s="51">
        <f>SUM(I7:T7)*Inputs!$C$86</f>
        <v>6370</v>
      </c>
      <c r="J27" s="51">
        <f>SUM(J7:U7)*Inputs!$C$86</f>
        <v>6734</v>
      </c>
      <c r="K27" s="51">
        <f>SUM(K7:V7)*Inputs!$C$86</f>
        <v>7098</v>
      </c>
      <c r="L27" s="51">
        <f>SUM(L7:W7)*Inputs!$C$86</f>
        <v>7462</v>
      </c>
      <c r="M27" s="51">
        <f>SUM(M7:X7)*Inputs!$C$86</f>
        <v>7644</v>
      </c>
      <c r="N27" s="51">
        <f>SUM(N7:Y7)*Inputs!$C$86</f>
        <v>7826</v>
      </c>
      <c r="O27" s="51">
        <f>SUM(O7:Z7)*Inputs!$C$86</f>
        <v>8008</v>
      </c>
      <c r="P27" s="51">
        <f>SUM(P7:AA7)*Inputs!$C$86</f>
        <v>8190</v>
      </c>
      <c r="Q27" s="51">
        <f>SUM(Q7:AB7)*Inputs!$C$86</f>
        <v>8353.8000000000011</v>
      </c>
      <c r="R27" s="51">
        <f>SUM(R7:AC7)*Inputs!$C$86</f>
        <v>8517.6</v>
      </c>
      <c r="S27" s="51">
        <f>SUM(S7:AD7)*Inputs!$C$86</f>
        <v>8681.4</v>
      </c>
      <c r="T27" s="51">
        <f>SUM(T7:AE7)*Inputs!$C$86</f>
        <v>8845.2000000000007</v>
      </c>
      <c r="U27" s="51">
        <f>SUM(U7:AF7)*Inputs!$C$86</f>
        <v>9009</v>
      </c>
      <c r="V27" s="51">
        <f>SUM(V7:AG7)*Inputs!$C$86</f>
        <v>9172.8000000000011</v>
      </c>
      <c r="W27" s="51">
        <f>SUM(W7:AH7)*Inputs!$C$86</f>
        <v>9336.6</v>
      </c>
      <c r="X27" s="51">
        <f>SUM(X7:AI7)*Inputs!$C$86</f>
        <v>9500.4</v>
      </c>
      <c r="Y27" s="51">
        <f>SUM(Y7:AJ7)*Inputs!$C$86</f>
        <v>9582.3000000000011</v>
      </c>
      <c r="Z27" s="51">
        <f>SUM(Z7:AK7)*Inputs!$C$86</f>
        <v>9664.2000000000007</v>
      </c>
      <c r="AA27" s="51">
        <f>SUM(AA7:AL7)*Inputs!$C$86</f>
        <v>9746.1</v>
      </c>
      <c r="AB27" s="51">
        <f>SUM(AB7:AM7)*Inputs!$C$86</f>
        <v>9828</v>
      </c>
      <c r="AC27" s="51">
        <f>SUM(AC7:AN7)*Inputs!$C$86</f>
        <v>10024.560000000001</v>
      </c>
      <c r="AD27" s="51">
        <f>SUM(AD7:AO7)*Inputs!$C$86</f>
        <v>10221.120000000003</v>
      </c>
      <c r="AE27" s="51">
        <f>SUM(AE7:AP7)*Inputs!$C$86</f>
        <v>10417.680000000002</v>
      </c>
      <c r="AF27" s="51">
        <f>SUM(AF7:AQ7)*Inputs!$C$86</f>
        <v>10614.240000000003</v>
      </c>
      <c r="AG27" s="51">
        <f>SUM(AG7:AR7)*Inputs!$C$86</f>
        <v>10810.800000000003</v>
      </c>
      <c r="AH27" s="51">
        <f>SUM(AH7:AS7)*Inputs!$C$86</f>
        <v>11007.360000000002</v>
      </c>
      <c r="AI27" s="51">
        <f>SUM(AI7:AT7)*Inputs!$C$86</f>
        <v>11203.920000000002</v>
      </c>
      <c r="AJ27" s="51">
        <f>SUM(AJ7:AU7)*Inputs!$C$86</f>
        <v>11400.480000000003</v>
      </c>
      <c r="AK27" s="51">
        <f>SUM(AK7:AV7)*Inputs!$C$86</f>
        <v>11498.760000000002</v>
      </c>
      <c r="AL27" s="51">
        <f>SUM(AL7:AW7)*Inputs!$C$86</f>
        <v>11597.040000000003</v>
      </c>
      <c r="AM27" s="51">
        <f>SUM(AM7:AX7)*Inputs!$C$86</f>
        <v>11695.320000000002</v>
      </c>
      <c r="AN27" s="51">
        <f>SUM(AN7:AY7)*Inputs!$C$86</f>
        <v>11793.600000000004</v>
      </c>
      <c r="AO27" s="51">
        <f>SUM(AO7:AZ7)*Inputs!$C$86</f>
        <v>12029.472000000003</v>
      </c>
      <c r="AP27" s="51">
        <f>SUM(AP7:BA7)*Inputs!$C$86</f>
        <v>12265.344000000005</v>
      </c>
      <c r="AQ27" s="51">
        <f>SUM(AQ7:BB7)*Inputs!$C$86</f>
        <v>12501.216000000004</v>
      </c>
      <c r="AR27" s="51">
        <f>SUM(AR7:BC7)*Inputs!$C$86</f>
        <v>12737.088000000003</v>
      </c>
      <c r="AS27" s="51">
        <f>SUM(AS7:BD7)*Inputs!$C$86</f>
        <v>12972.960000000005</v>
      </c>
      <c r="AT27" s="51">
        <f>SUM(AT7:BE7)*Inputs!$C$86</f>
        <v>13208.832000000004</v>
      </c>
      <c r="AU27" s="51">
        <f>SUM(AU7:BF7)*Inputs!$C$86</f>
        <v>13444.704000000005</v>
      </c>
      <c r="AV27" s="51">
        <f>SUM(AV7:BG7)*Inputs!$C$86</f>
        <v>13680.576000000005</v>
      </c>
      <c r="AW27" s="51">
        <f>SUM(AW7:BH7)*Inputs!$C$86</f>
        <v>13798.512000000002</v>
      </c>
      <c r="AX27" s="51">
        <f>SUM(AX7:BI7)*Inputs!$C$86</f>
        <v>13916.448000000004</v>
      </c>
      <c r="AY27" s="51">
        <f>SUM(AY7:BJ7)*Inputs!$C$86</f>
        <v>14034.384000000004</v>
      </c>
      <c r="AZ27" s="51">
        <f>SUM(AZ7:BK7)*Inputs!$C$86</f>
        <v>14152.320000000005</v>
      </c>
      <c r="BA27" s="51">
        <f>SUM(BA7:BL7)*Inputs!$C$86</f>
        <v>14435.366400000003</v>
      </c>
      <c r="BB27" s="51">
        <f>SUM(BB7:BM7)*Inputs!$C$86</f>
        <v>14718.412800000004</v>
      </c>
      <c r="BC27" s="51">
        <f>SUM(BC7:BN7)*Inputs!$C$86</f>
        <v>15001.459200000001</v>
      </c>
      <c r="BD27" s="51">
        <f>SUM(BD7:BO7)*Inputs!$C$86</f>
        <v>15284.505599999999</v>
      </c>
      <c r="BE27" s="51">
        <f>SUM(BE7:BP7)*Inputs!$C$86</f>
        <v>15567.552</v>
      </c>
      <c r="BF27" s="51">
        <f>SUM(BF7:BQ7)*Inputs!$C$86</f>
        <v>15850.598400000001</v>
      </c>
      <c r="BG27" s="51">
        <f>SUM(BG7:BR7)*Inputs!$C$86</f>
        <v>16133.644799999998</v>
      </c>
      <c r="BH27" s="51">
        <f>SUM(BH7:BS7)*Inputs!$C$86</f>
        <v>16416.691199999997</v>
      </c>
      <c r="BI27" s="51">
        <f>SUM(BI7:BT7)*Inputs!$C$86</f>
        <v>16558.214399999997</v>
      </c>
      <c r="BJ27" s="51">
        <f>SUM(BJ7:BU7)*Inputs!$C$86</f>
        <v>16699.737599999997</v>
      </c>
      <c r="BK27" s="51">
        <f>SUM(BK7:BV7)*Inputs!$C$86</f>
        <v>16841.260799999996</v>
      </c>
      <c r="BL27" s="51">
        <f>SUM(BL7:BW7)*Inputs!$C$86</f>
        <v>16982.783999999996</v>
      </c>
      <c r="BM27" s="51">
        <f>SUM(BM7:BX7)*Inputs!$C$86</f>
        <v>17322.439679999996</v>
      </c>
      <c r="BN27" s="51">
        <f>SUM(BN7:BY7)*Inputs!$C$86</f>
        <v>17662.095359999999</v>
      </c>
      <c r="BO27" s="51">
        <f>SUM(BO7:BZ7)*Inputs!$C$86</f>
        <v>18001.751039999999</v>
      </c>
      <c r="BP27" s="51">
        <f>SUM(BP7:CA7)*Inputs!$C$86</f>
        <v>18341.406719999995</v>
      </c>
      <c r="BQ27" s="51">
        <f>SUM(BQ7:CB7)*Inputs!$C$86</f>
        <v>18681.062399999999</v>
      </c>
      <c r="BR27" s="51">
        <f>SUM(BR7:CC7)*Inputs!$C$86</f>
        <v>19020.718080000002</v>
      </c>
      <c r="BS27" s="51">
        <f>SUM(BS7:CD7)*Inputs!$C$86</f>
        <v>19360.373760000002</v>
      </c>
      <c r="BT27" s="51">
        <f>SUM(BT7:CE7)*Inputs!$C$86</f>
        <v>19700.029440000002</v>
      </c>
      <c r="BU27" s="51">
        <f>SUM(BU7:CF7)*Inputs!$C$86</f>
        <v>19869.857280000004</v>
      </c>
      <c r="BV27" s="51">
        <f>SUM(BV7:CG7)*Inputs!$C$86</f>
        <v>20039.685120000002</v>
      </c>
      <c r="BW27" s="51">
        <f>SUM(BW7:CH7)*Inputs!$C$86</f>
        <v>20209.512960000004</v>
      </c>
      <c r="BX27" s="51">
        <f>SUM(BX7:CI7)*Inputs!$C$86</f>
        <v>20379.340800000005</v>
      </c>
      <c r="BY27" s="51">
        <f>SUM(BY7:CJ7)*Inputs!$C$86</f>
        <v>20481.237504000004</v>
      </c>
      <c r="BZ27" s="51">
        <f>SUM(BZ7:CK7)*Inputs!$C$86</f>
        <v>20583.134208000003</v>
      </c>
      <c r="CA27" s="51">
        <f>SUM(CA7:CL7)*Inputs!$C$86</f>
        <v>20685.030912000002</v>
      </c>
      <c r="CB27" s="51">
        <f>SUM(CB7:CM7)*Inputs!$C$86</f>
        <v>20786.927616000001</v>
      </c>
      <c r="CC27" s="51">
        <f>SUM(CC7:CN7)*Inputs!$C$86</f>
        <v>20888.82432</v>
      </c>
      <c r="CD27" s="51">
        <f>SUM(CD7:CO7)*Inputs!$C$86</f>
        <v>20990.721023999999</v>
      </c>
      <c r="CE27" s="51">
        <f>SUM(CE7:CP7)*Inputs!$C$86</f>
        <v>21092.617727999997</v>
      </c>
      <c r="CF27" s="51">
        <f>SUM(CF7:CQ7)*Inputs!$C$86</f>
        <v>21194.514431999996</v>
      </c>
      <c r="CG27" s="51">
        <f>SUM(CG7:CR7)*Inputs!$C$86</f>
        <v>21245.462783999999</v>
      </c>
      <c r="CH27" s="51">
        <f>SUM(CH7:CS7)*Inputs!$C$86</f>
        <v>21296.411135999999</v>
      </c>
      <c r="CI27" s="51">
        <f>SUM(CI7:CT7)*Inputs!$C$86</f>
        <v>21347.359488000002</v>
      </c>
      <c r="CJ27" s="51">
        <f>SUM(CJ7:CU7)*Inputs!$C$86</f>
        <v>21398.307840000005</v>
      </c>
      <c r="CK27" s="51">
        <f>SUM(CK7:CV7)*Inputs!$C$86</f>
        <v>21505.299379200005</v>
      </c>
      <c r="CL27" s="51">
        <f>SUM(CL7:CW7)*Inputs!$C$86</f>
        <v>21612.290918400002</v>
      </c>
      <c r="CM27" s="51">
        <f>SUM(CM7:CX7)*Inputs!$C$86</f>
        <v>21719.282457599998</v>
      </c>
      <c r="CN27" s="51">
        <f>SUM(CN7:CY7)*Inputs!$C$86</f>
        <v>21826.273996799995</v>
      </c>
      <c r="CO27" s="51">
        <f>SUM(CO7:CZ7)*Inputs!$C$86</f>
        <v>21933.265535999995</v>
      </c>
      <c r="CP27" s="51">
        <f>SUM(CP7:DA7)*Inputs!$C$86</f>
        <v>22040.257075199999</v>
      </c>
      <c r="CQ27" s="51">
        <f>SUM(CQ7:DB7)*Inputs!$C$86</f>
        <v>22147.248614399996</v>
      </c>
      <c r="CR27" s="51">
        <f>SUM(CR7:DC7)*Inputs!$C$86</f>
        <v>22254.240153599996</v>
      </c>
      <c r="CS27" s="51">
        <f>SUM(CS7:DD7)*Inputs!$C$86</f>
        <v>22307.735923200002</v>
      </c>
      <c r="CT27" s="51">
        <f>SUM(CT7:DE7)*Inputs!$C$86</f>
        <v>22361.2316928</v>
      </c>
      <c r="CU27" s="51">
        <f>SUM(CU7:DF7)*Inputs!$C$86</f>
        <v>22414.727462400002</v>
      </c>
      <c r="CV27" s="51">
        <f>SUM(CV7:DG7)*Inputs!$C$86</f>
        <v>22468.223232000004</v>
      </c>
      <c r="CW27" s="51">
        <f>SUM(CW7:DH7)*Inputs!$C$86</f>
        <v>22580.564348160002</v>
      </c>
      <c r="CX27" s="51">
        <f>SUM(CX7:DI7)*Inputs!$C$86</f>
        <v>22692.905464320003</v>
      </c>
      <c r="CY27" s="51">
        <f>SUM(CY7:DJ7)*Inputs!$C$86</f>
        <v>22805.246580480001</v>
      </c>
      <c r="CZ27" s="51">
        <f>SUM(CZ7:DK7)*Inputs!$C$86</f>
        <v>22917.587696639996</v>
      </c>
      <c r="DA27" s="51">
        <f>SUM(DA7:DL7)*Inputs!$C$86</f>
        <v>23029.928812799993</v>
      </c>
      <c r="DB27" s="51">
        <f>SUM(DB7:DM7)*Inputs!$C$86</f>
        <v>23142.269928959999</v>
      </c>
      <c r="DC27" s="51">
        <f>SUM(DC7:DN7)*Inputs!$C$86</f>
        <v>23254.611045119997</v>
      </c>
      <c r="DD27" s="51">
        <f>SUM(DD7:DO7)*Inputs!$C$86</f>
        <v>23366.952161279998</v>
      </c>
      <c r="DE27" s="51">
        <f>SUM(DE7:DP7)*Inputs!$C$86</f>
        <v>23423.122719359999</v>
      </c>
      <c r="DF27" s="51">
        <f>SUM(DF7:DQ7)*Inputs!$C$86</f>
        <v>23479.293277439996</v>
      </c>
      <c r="DG27" s="51">
        <f>SUM(DG7:DR7)*Inputs!$C$86</f>
        <v>23535.46383552</v>
      </c>
      <c r="DH27" s="51">
        <f>SUM(DH7:DS7)*Inputs!$C$86</f>
        <v>23591.634393599998</v>
      </c>
      <c r="DI27" s="51">
        <f>SUM(DI7:DT7)*Inputs!$C$86</f>
        <v>21232.470954239998</v>
      </c>
      <c r="DJ27" s="51">
        <f>SUM(DJ7:DU7)*Inputs!$C$86</f>
        <v>18873.307514879998</v>
      </c>
      <c r="DK27" s="51">
        <f>SUM(DK7:DV7)*Inputs!$C$86</f>
        <v>16514.144075519998</v>
      </c>
      <c r="DL27" s="51">
        <f>SUM(DL7:DW7)*Inputs!$C$86</f>
        <v>14154.98063616</v>
      </c>
      <c r="DM27" s="51">
        <f>SUM(DM7:DX7)*Inputs!$C$86</f>
        <v>11795.817196799999</v>
      </c>
      <c r="DN27" s="51">
        <f>SUM(DN7:DY7)*Inputs!$C$86</f>
        <v>9436.653757439999</v>
      </c>
      <c r="DO27" s="51">
        <f>SUM(DO7:DZ7)*Inputs!$C$86</f>
        <v>7077.4903180800002</v>
      </c>
      <c r="DP27" s="51">
        <f>SUM(DP7:EA7)*Inputs!$C$86</f>
        <v>4718.3268787200004</v>
      </c>
      <c r="DQ27" s="51">
        <f>SUM(DQ7:EB7)*Inputs!$C$86</f>
        <v>3538.7451590400001</v>
      </c>
      <c r="DR27" s="51">
        <f>SUM(DR7:EC7)*Inputs!$C$86</f>
        <v>2359.1634393600002</v>
      </c>
      <c r="DS27" s="51">
        <f>SUM(DS7:ED7)*Inputs!$C$86</f>
        <v>1179.5817196800001</v>
      </c>
    </row>
    <row r="28" spans="1:123" x14ac:dyDescent="0.2">
      <c r="A28" s="62"/>
      <c r="B28" s="9" t="s">
        <v>53</v>
      </c>
      <c r="C28" s="52">
        <f>Inputs!C24</f>
        <v>15000</v>
      </c>
      <c r="D28" s="63">
        <f>'Depreciation Schedule'!D9</f>
        <v>16527.777777777777</v>
      </c>
      <c r="E28" s="63">
        <f>'Depreciation Schedule'!E9</f>
        <v>18042.824074074077</v>
      </c>
      <c r="F28" s="63">
        <f>'Depreciation Schedule'!F9</f>
        <v>19545.244984567904</v>
      </c>
      <c r="G28" s="63">
        <f>'Depreciation Schedule'!G9</f>
        <v>21035.145720807617</v>
      </c>
      <c r="H28" s="63">
        <f>'Depreciation Schedule'!H9</f>
        <v>22512.630617578667</v>
      </c>
      <c r="I28" s="63">
        <f>'Depreciation Schedule'!I9</f>
        <v>23977.803140209955</v>
      </c>
      <c r="J28" s="63">
        <f>'Depreciation Schedule'!J9</f>
        <v>25430.765891819319</v>
      </c>
      <c r="K28" s="63">
        <f>'Depreciation Schedule'!K9</f>
        <v>26871.620620498605</v>
      </c>
      <c r="L28" s="63">
        <f>'Depreciation Schedule'!L9</f>
        <v>28300.468226438894</v>
      </c>
      <c r="M28" s="63">
        <f>'Depreciation Schedule'!M9</f>
        <v>29717.408768996349</v>
      </c>
      <c r="N28" s="63">
        <f>'Depreciation Schedule'!N9</f>
        <v>31122.541473699159</v>
      </c>
      <c r="O28" s="63">
        <f>'Depreciation Schedule'!O9</f>
        <v>32515.964739196108</v>
      </c>
      <c r="P28" s="63">
        <f>'Depreciation Schedule'!P9</f>
        <v>33914.303921925028</v>
      </c>
      <c r="Q28" s="63">
        <f>'Depreciation Schedule'!Q9</f>
        <v>35300.990278131212</v>
      </c>
      <c r="R28" s="63">
        <f>'Depreciation Schedule'!R9</f>
        <v>36676.12091470234</v>
      </c>
      <c r="S28" s="63">
        <f>'Depreciation Schedule'!S9</f>
        <v>38039.792129302048</v>
      </c>
      <c r="T28" s="63">
        <f>'Depreciation Schedule'!T9</f>
        <v>39392.099417113423</v>
      </c>
      <c r="U28" s="63">
        <f>'Depreciation Schedule'!U9</f>
        <v>40733.137477526368</v>
      </c>
      <c r="V28" s="63">
        <f>'Depreciation Schedule'!V9</f>
        <v>42063.000220769209</v>
      </c>
      <c r="W28" s="63">
        <f>'Depreciation Schedule'!W9</f>
        <v>43381.780774485022</v>
      </c>
      <c r="X28" s="63">
        <f>'Depreciation Schedule'!X9</f>
        <v>44689.571490253205</v>
      </c>
      <c r="Y28" s="63">
        <f>'Depreciation Schedule'!Y9</f>
        <v>45986.463950056655</v>
      </c>
      <c r="Z28" s="63">
        <f>'Depreciation Schedule'!Z9</f>
        <v>47272.548972695076</v>
      </c>
      <c r="AA28" s="63">
        <f>'Depreciation Schedule'!AA9</f>
        <v>48547.916620144839</v>
      </c>
      <c r="AB28" s="63">
        <f>'Depreciation Schedule'!AB9</f>
        <v>49829.349259421404</v>
      </c>
      <c r="AC28" s="63">
        <f>'Depreciation Schedule'!AC9</f>
        <v>51100.103293370667</v>
      </c>
      <c r="AD28" s="63">
        <f>'Depreciation Schedule'!AD9</f>
        <v>52360.267710370354</v>
      </c>
      <c r="AE28" s="63">
        <f>'Depreciation Schedule'!AE9</f>
        <v>53609.930757228372</v>
      </c>
      <c r="AF28" s="63">
        <f>'Depreciation Schedule'!AF9</f>
        <v>54849.179945362579</v>
      </c>
      <c r="AG28" s="63">
        <f>'Depreciation Schedule'!AG9</f>
        <v>56078.102056928998</v>
      </c>
      <c r="AH28" s="63">
        <f>'Depreciation Schedule'!AH9</f>
        <v>57296.783150899035</v>
      </c>
      <c r="AI28" s="63">
        <f>'Depreciation Schedule'!AI9</f>
        <v>58505.308569085988</v>
      </c>
      <c r="AJ28" s="63">
        <f>'Depreciation Schedule'!AJ9</f>
        <v>59703.762942121379</v>
      </c>
      <c r="AK28" s="63">
        <f>'Depreciation Schedule'!AK9</f>
        <v>60892.230195381475</v>
      </c>
      <c r="AL28" s="63">
        <f>'Depreciation Schedule'!AL9</f>
        <v>62070.793554864402</v>
      </c>
      <c r="AM28" s="63">
        <f>'Depreciation Schedule'!AM9</f>
        <v>63239.535553018308</v>
      </c>
      <c r="AN28" s="63">
        <f>'Depreciation Schedule'!AN9</f>
        <v>64415.398020632048</v>
      </c>
      <c r="AO28" s="63">
        <f>'Depreciation Schedule'!AO9</f>
        <v>65581.461634348991</v>
      </c>
      <c r="AP28" s="63">
        <f>'Depreciation Schedule'!AP9</f>
        <v>66737.80805128497</v>
      </c>
      <c r="AQ28" s="63">
        <f>'Depreciation Schedule'!AQ9</f>
        <v>67884.518248079825</v>
      </c>
      <c r="AR28" s="63">
        <f>'Depreciation Schedule'!AR9</f>
        <v>69021.672526568043</v>
      </c>
      <c r="AS28" s="63">
        <f>'Depreciation Schedule'!AS9</f>
        <v>70149.3505194022</v>
      </c>
      <c r="AT28" s="63">
        <f>'Depreciation Schedule'!AT9</f>
        <v>71267.631195629408</v>
      </c>
      <c r="AU28" s="63">
        <f>'Depreciation Schedule'!AU9</f>
        <v>72376.592866221385</v>
      </c>
      <c r="AV28" s="63">
        <f>'Depreciation Schedule'!AV9</f>
        <v>73476.313189558423</v>
      </c>
      <c r="AW28" s="63">
        <f>'Depreciation Schedule'!AW9</f>
        <v>74566.869176867665</v>
      </c>
      <c r="AX28" s="63">
        <f>'Depreciation Schedule'!AX9</f>
        <v>75648.337197615998</v>
      </c>
      <c r="AY28" s="63">
        <f>'Depreciation Schedule'!AY9</f>
        <v>76720.792984858082</v>
      </c>
      <c r="AZ28" s="63">
        <f>'Depreciation Schedule'!AZ9</f>
        <v>77801.340226512038</v>
      </c>
      <c r="BA28" s="63">
        <f>'Depreciation Schedule'!BA9</f>
        <v>78872.882907818886</v>
      </c>
      <c r="BB28" s="63">
        <f>'Depreciation Schedule'!BB9</f>
        <v>79935.496066781503</v>
      </c>
      <c r="BC28" s="63">
        <f>'Depreciation Schedule'!BC9</f>
        <v>80989.2541160861</v>
      </c>
      <c r="BD28" s="63">
        <f>'Depreciation Schedule'!BD9</f>
        <v>82034.230848313164</v>
      </c>
      <c r="BE28" s="63">
        <f>'Depreciation Schedule'!BE9</f>
        <v>83070.499441104999</v>
      </c>
      <c r="BF28" s="63">
        <f>'Depreciation Schedule'!BF9</f>
        <v>84098.132462290232</v>
      </c>
      <c r="BG28" s="63">
        <f>'Depreciation Schedule'!BG9</f>
        <v>85117.201874965598</v>
      </c>
      <c r="BH28" s="63">
        <f>'Depreciation Schedule'!BH9</f>
        <v>86127.779042535331</v>
      </c>
      <c r="BI28" s="63">
        <f>'Depreciation Schedule'!BI9</f>
        <v>87129.934733708651</v>
      </c>
      <c r="BJ28" s="63">
        <f>'Depreciation Schedule'!BJ9</f>
        <v>88123.739127455527</v>
      </c>
      <c r="BK28" s="63">
        <f>'Depreciation Schedule'!BK9</f>
        <v>89109.261817921171</v>
      </c>
      <c r="BL28" s="63">
        <f>'Depreciation Schedule'!BL9</f>
        <v>90103.770691131547</v>
      </c>
      <c r="BM28" s="63">
        <f>'Depreciation Schedule'!BM9</f>
        <v>91089.991990398499</v>
      </c>
      <c r="BN28" s="63">
        <f>'Depreciation Schedule'!BN9</f>
        <v>92067.994778838227</v>
      </c>
      <c r="BO28" s="63">
        <f>'Depreciation Schedule'!BO9</f>
        <v>93037.847544040967</v>
      </c>
      <c r="BP28" s="63">
        <f>'Depreciation Schedule'!BP9</f>
        <v>93999.618202867015</v>
      </c>
      <c r="BQ28" s="63">
        <f>'Depreciation Schedule'!BQ9</f>
        <v>94953.374106202842</v>
      </c>
      <c r="BR28" s="63">
        <f>'Depreciation Schedule'!BR9</f>
        <v>95899.182043677531</v>
      </c>
      <c r="BS28" s="63">
        <f>'Depreciation Schedule'!BS9</f>
        <v>96837.108248339937</v>
      </c>
      <c r="BT28" s="63">
        <f>'Depreciation Schedule'!BT9</f>
        <v>97767.218401296821</v>
      </c>
      <c r="BU28" s="63">
        <f>'Depreciation Schedule'!BU9</f>
        <v>98689.577636312402</v>
      </c>
      <c r="BV28" s="63">
        <f>'Depreciation Schedule'!BV9</f>
        <v>99604.250544369512</v>
      </c>
      <c r="BW28" s="63">
        <f>'Depreciation Schedule'!BW9</f>
        <v>100511.30117819282</v>
      </c>
      <c r="BX28" s="63">
        <f>'Depreciation Schedule'!BX9</f>
        <v>101428.16391728453</v>
      </c>
      <c r="BY28" s="63">
        <f>'Depreciation Schedule'!BY9</f>
        <v>102337.38613355048</v>
      </c>
      <c r="BZ28" s="63">
        <f>'Depreciation Schedule'!BZ9</f>
        <v>103239.0314980142</v>
      </c>
      <c r="CA28" s="63">
        <f>'Depreciation Schedule'!CA9</f>
        <v>104133.16315110739</v>
      </c>
      <c r="CB28" s="63">
        <f>'Depreciation Schedule'!CB9</f>
        <v>105019.84370709148</v>
      </c>
      <c r="CC28" s="63">
        <f>'Depreciation Schedule'!CC9</f>
        <v>105899.13525844236</v>
      </c>
      <c r="CD28" s="63">
        <f>'Depreciation Schedule'!CD9</f>
        <v>106771.09938019865</v>
      </c>
      <c r="CE28" s="63">
        <f>'Depreciation Schedule'!CE9</f>
        <v>107635.79713427364</v>
      </c>
      <c r="CF28" s="63">
        <f>'Depreciation Schedule'!CF9</f>
        <v>108493.28907373134</v>
      </c>
      <c r="CG28" s="63">
        <f>'Depreciation Schedule'!CG9</f>
        <v>109343.63524702689</v>
      </c>
      <c r="CH28" s="63">
        <f>'Depreciation Schedule'!CH9</f>
        <v>110186.89520221164</v>
      </c>
      <c r="CI28" s="63">
        <f>'Depreciation Schedule'!CI9</f>
        <v>111023.12799110319</v>
      </c>
      <c r="CJ28" s="63">
        <f>'Depreciation Schedule'!CJ9</f>
        <v>111869.93674257642</v>
      </c>
      <c r="CK28" s="63">
        <f>'Depreciation Schedule'!CK9</f>
        <v>112709.68875445404</v>
      </c>
      <c r="CL28" s="63">
        <f>'Depreciation Schedule'!CL9</f>
        <v>113542.44283289934</v>
      </c>
      <c r="CM28" s="63">
        <f>'Depreciation Schedule'!CM9</f>
        <v>114368.25729402427</v>
      </c>
      <c r="CN28" s="63">
        <f>'Depreciation Schedule'!CN9</f>
        <v>115187.18996797316</v>
      </c>
      <c r="CO28" s="63">
        <f>'Depreciation Schedule'!CO9</f>
        <v>115999.29820297247</v>
      </c>
      <c r="CP28" s="63">
        <f>'Depreciation Schedule'!CP9</f>
        <v>116804.63886934679</v>
      </c>
      <c r="CQ28" s="63">
        <f>'Depreciation Schedule'!CQ9</f>
        <v>117603.26836350132</v>
      </c>
      <c r="CR28" s="63">
        <f>'Depreciation Schedule'!CR9</f>
        <v>118395.24261187123</v>
      </c>
      <c r="CS28" s="63">
        <f>'Depreciation Schedule'!CS9</f>
        <v>119180.61707483807</v>
      </c>
      <c r="CT28" s="63">
        <f>'Depreciation Schedule'!CT9</f>
        <v>119959.44675061351</v>
      </c>
      <c r="CU28" s="63">
        <f>'Depreciation Schedule'!CU9</f>
        <v>120731.78617909082</v>
      </c>
      <c r="CV28" s="63">
        <f>'Depreciation Schedule'!CV9</f>
        <v>121515.40946051147</v>
      </c>
      <c r="CW28" s="63">
        <f>'Depreciation Schedule'!CW9</f>
        <v>122292.50254792027</v>
      </c>
      <c r="CX28" s="63">
        <f>'Depreciation Schedule'!CX9</f>
        <v>123063.11985960069</v>
      </c>
      <c r="CY28" s="63">
        <f>'Depreciation Schedule'!CY9</f>
        <v>123827.31536035042</v>
      </c>
      <c r="CZ28" s="63">
        <f>'Depreciation Schedule'!CZ9</f>
        <v>124585.14256526057</v>
      </c>
      <c r="DA28" s="63">
        <f>'Depreciation Schedule'!DA9</f>
        <v>125336.65454346314</v>
      </c>
      <c r="DB28" s="63">
        <f>'Depreciation Schedule'!DB9</f>
        <v>126081.90392184736</v>
      </c>
      <c r="DC28" s="63">
        <f>'Depreciation Schedule'!DC9</f>
        <v>126820.94288874505</v>
      </c>
      <c r="DD28" s="63">
        <f>'Depreciation Schedule'!DD9</f>
        <v>127553.82319758525</v>
      </c>
      <c r="DE28" s="63">
        <f>'Depreciation Schedule'!DE9</f>
        <v>128280.59617051845</v>
      </c>
      <c r="DF28" s="63">
        <f>'Depreciation Schedule'!DF9</f>
        <v>129001.31270201053</v>
      </c>
      <c r="DG28" s="63">
        <f>'Depreciation Schedule'!DG9</f>
        <v>129716.02326240686</v>
      </c>
      <c r="DH28" s="63">
        <f>'Depreciation Schedule'!DH9</f>
        <v>130442.67511646233</v>
      </c>
      <c r="DI28" s="63">
        <f>'Depreciation Schedule'!DI9</f>
        <v>131163.27153840067</v>
      </c>
      <c r="DJ28" s="63">
        <f>'Depreciation Schedule'!DJ9</f>
        <v>131877.86299015622</v>
      </c>
      <c r="DK28" s="63">
        <f>'Depreciation Schedule'!DK9</f>
        <v>132586.49951314714</v>
      </c>
      <c r="DL28" s="63">
        <f>'Depreciation Schedule'!DL9</f>
        <v>133289.2307317798</v>
      </c>
      <c r="DM28" s="63">
        <f>'Depreciation Schedule'!DM9</f>
        <v>133986.10585692385</v>
      </c>
      <c r="DN28" s="63">
        <f>'Depreciation Schedule'!DN9</f>
        <v>134677.17368935837</v>
      </c>
      <c r="DO28" s="63">
        <f>'Depreciation Schedule'!DO9</f>
        <v>135362.48262318925</v>
      </c>
      <c r="DP28" s="63">
        <f>'Depreciation Schedule'!DP9</f>
        <v>136042.08064923823</v>
      </c>
      <c r="DQ28" s="63">
        <f>'Depreciation Schedule'!DQ9</f>
        <v>136716.01535840344</v>
      </c>
      <c r="DR28" s="63">
        <f>'Depreciation Schedule'!DR9</f>
        <v>137384.33394499228</v>
      </c>
      <c r="DS28" s="63">
        <f>'Depreciation Schedule'!DS9</f>
        <v>138047.08321002621</v>
      </c>
    </row>
    <row r="29" spans="1:123" x14ac:dyDescent="0.2">
      <c r="B29" s="9" t="s">
        <v>117</v>
      </c>
      <c r="C29" s="52">
        <f>Inputs!C25</f>
        <v>2000</v>
      </c>
      <c r="D29" s="51">
        <f>SUM(D7:O7)*Inputs!$C86</f>
        <v>4550</v>
      </c>
      <c r="E29" s="51">
        <f>SUM(E7:P7)*Inputs!$C86</f>
        <v>4914</v>
      </c>
      <c r="F29" s="51">
        <f>SUM(F7:Q7)*Inputs!$C86</f>
        <v>5278</v>
      </c>
      <c r="G29" s="51">
        <f>SUM(G7:R7)*Inputs!$C86</f>
        <v>5642</v>
      </c>
      <c r="H29" s="51">
        <f>SUM(H7:S7)*Inputs!$C86</f>
        <v>6006</v>
      </c>
      <c r="I29" s="51">
        <f>SUM(I7:T7)*Inputs!$C86</f>
        <v>6370</v>
      </c>
      <c r="J29" s="51">
        <f>SUM(J7:U7)*Inputs!$C86</f>
        <v>6734</v>
      </c>
      <c r="K29" s="51">
        <f>SUM(K7:V7)*Inputs!$C86</f>
        <v>7098</v>
      </c>
      <c r="L29" s="51">
        <f>SUM(L7:W7)*Inputs!$C86</f>
        <v>7462</v>
      </c>
      <c r="M29" s="51">
        <f>SUM(M7:X7)*Inputs!$C86</f>
        <v>7644</v>
      </c>
      <c r="N29" s="51">
        <f>SUM(N7:Y7)*Inputs!$C86</f>
        <v>7826</v>
      </c>
      <c r="O29" s="51">
        <f>SUM(O7:Z7)*Inputs!$C86</f>
        <v>8008</v>
      </c>
      <c r="P29" s="51">
        <f>SUM(P7:AA7)*Inputs!$C86</f>
        <v>8190</v>
      </c>
      <c r="Q29" s="51">
        <f>SUM(Q7:AB7)*Inputs!$C86</f>
        <v>8353.8000000000011</v>
      </c>
      <c r="R29" s="51">
        <f>SUM(R7:AC7)*Inputs!$C86</f>
        <v>8517.6</v>
      </c>
      <c r="S29" s="51">
        <f>SUM(S7:AD7)*Inputs!$C86</f>
        <v>8681.4</v>
      </c>
      <c r="T29" s="51">
        <f>SUM(T7:AE7)*Inputs!$C86</f>
        <v>8845.2000000000007</v>
      </c>
      <c r="U29" s="51">
        <f>SUM(U7:AF7)*Inputs!$C86</f>
        <v>9009</v>
      </c>
      <c r="V29" s="51">
        <f>SUM(V7:AG7)*Inputs!$C86</f>
        <v>9172.8000000000011</v>
      </c>
      <c r="W29" s="51">
        <f>SUM(W7:AH7)*Inputs!$C86</f>
        <v>9336.6</v>
      </c>
      <c r="X29" s="51">
        <f>SUM(X7:AI7)*Inputs!$C86</f>
        <v>9500.4</v>
      </c>
      <c r="Y29" s="51">
        <f>SUM(Y7:AJ7)*Inputs!$C86</f>
        <v>9582.3000000000011</v>
      </c>
      <c r="Z29" s="51">
        <f>SUM(Z7:AK7)*Inputs!$C86</f>
        <v>9664.2000000000007</v>
      </c>
      <c r="AA29" s="51">
        <f>SUM(AA7:AL7)*Inputs!$C86</f>
        <v>9746.1</v>
      </c>
      <c r="AB29" s="51">
        <f>SUM(AB7:AM7)*Inputs!$C86</f>
        <v>9828</v>
      </c>
      <c r="AC29" s="51">
        <f>SUM(AC7:AN7)*Inputs!$C86</f>
        <v>10024.560000000001</v>
      </c>
      <c r="AD29" s="51">
        <f>SUM(AD7:AO7)*Inputs!$C86</f>
        <v>10221.120000000003</v>
      </c>
      <c r="AE29" s="51">
        <f>SUM(AE7:AP7)*Inputs!$C86</f>
        <v>10417.680000000002</v>
      </c>
      <c r="AF29" s="51">
        <f>SUM(AF7:AQ7)*Inputs!$C86</f>
        <v>10614.240000000003</v>
      </c>
      <c r="AG29" s="51">
        <f>SUM(AG7:AR7)*Inputs!$C86</f>
        <v>10810.800000000003</v>
      </c>
      <c r="AH29" s="51">
        <f>SUM(AH7:AS7)*Inputs!$C86</f>
        <v>11007.360000000002</v>
      </c>
      <c r="AI29" s="51">
        <f>SUM(AI7:AT7)*Inputs!$C86</f>
        <v>11203.920000000002</v>
      </c>
      <c r="AJ29" s="51">
        <f>SUM(AJ7:AU7)*Inputs!$C86</f>
        <v>11400.480000000003</v>
      </c>
      <c r="AK29" s="51">
        <f>SUM(AK7:AV7)*Inputs!$C86</f>
        <v>11498.760000000002</v>
      </c>
      <c r="AL29" s="51">
        <f>SUM(AL7:AW7)*Inputs!$C86</f>
        <v>11597.040000000003</v>
      </c>
      <c r="AM29" s="51">
        <f>SUM(AM7:AX7)*Inputs!$C86</f>
        <v>11695.320000000002</v>
      </c>
      <c r="AN29" s="51">
        <f>SUM(AN7:AY7)*Inputs!$C86</f>
        <v>11793.600000000004</v>
      </c>
      <c r="AO29" s="51">
        <f>SUM(AO7:AZ7)*Inputs!$C86</f>
        <v>12029.472000000003</v>
      </c>
      <c r="AP29" s="51">
        <f>SUM(AP7:BA7)*Inputs!$C86</f>
        <v>12265.344000000005</v>
      </c>
      <c r="AQ29" s="51">
        <f>SUM(AQ7:BB7)*Inputs!$C86</f>
        <v>12501.216000000004</v>
      </c>
      <c r="AR29" s="51">
        <f>SUM(AR7:BC7)*Inputs!$C86</f>
        <v>12737.088000000003</v>
      </c>
      <c r="AS29" s="51">
        <f>SUM(AS7:BD7)*Inputs!$C86</f>
        <v>12972.960000000005</v>
      </c>
      <c r="AT29" s="51">
        <f>SUM(AT7:BE7)*Inputs!$C86</f>
        <v>13208.832000000004</v>
      </c>
      <c r="AU29" s="51">
        <f>SUM(AU7:BF7)*Inputs!$C86</f>
        <v>13444.704000000005</v>
      </c>
      <c r="AV29" s="51">
        <f>SUM(AV7:BG7)*Inputs!$C86</f>
        <v>13680.576000000005</v>
      </c>
      <c r="AW29" s="51">
        <f>SUM(AW7:BH7)*Inputs!$C86</f>
        <v>13798.512000000002</v>
      </c>
      <c r="AX29" s="51">
        <f>SUM(AX7:BI7)*Inputs!$C86</f>
        <v>13916.448000000004</v>
      </c>
      <c r="AY29" s="51">
        <f>SUM(AY7:BJ7)*Inputs!$C86</f>
        <v>14034.384000000004</v>
      </c>
      <c r="AZ29" s="51">
        <f>SUM(AZ7:BK7)*Inputs!$C86</f>
        <v>14152.320000000005</v>
      </c>
      <c r="BA29" s="51">
        <f>SUM(BA7:BL7)*Inputs!$C86</f>
        <v>14435.366400000003</v>
      </c>
      <c r="BB29" s="51">
        <f>SUM(BB7:BM7)*Inputs!$C86</f>
        <v>14718.412800000004</v>
      </c>
      <c r="BC29" s="51">
        <f>SUM(BC7:BN7)*Inputs!$C86</f>
        <v>15001.459200000001</v>
      </c>
      <c r="BD29" s="51">
        <f>SUM(BD7:BO7)*Inputs!$C86</f>
        <v>15284.505599999999</v>
      </c>
      <c r="BE29" s="51">
        <f>SUM(BE7:BP7)*Inputs!$C86</f>
        <v>15567.552</v>
      </c>
      <c r="BF29" s="51">
        <f>SUM(BF7:BQ7)*Inputs!$C86</f>
        <v>15850.598400000001</v>
      </c>
      <c r="BG29" s="51">
        <f>SUM(BG7:BR7)*Inputs!$C86</f>
        <v>16133.644799999998</v>
      </c>
      <c r="BH29" s="51">
        <f>SUM(BH7:BS7)*Inputs!$C86</f>
        <v>16416.691199999997</v>
      </c>
      <c r="BI29" s="51">
        <f>SUM(BI7:BT7)*Inputs!$C86</f>
        <v>16558.214399999997</v>
      </c>
      <c r="BJ29" s="51">
        <f>SUM(BJ7:BU7)*Inputs!$C86</f>
        <v>16699.737599999997</v>
      </c>
      <c r="BK29" s="51">
        <f>SUM(BK7:BV7)*Inputs!$C86</f>
        <v>16841.260799999996</v>
      </c>
      <c r="BL29" s="51">
        <f>SUM(BL7:BW7)*Inputs!$C86</f>
        <v>16982.783999999996</v>
      </c>
      <c r="BM29" s="51">
        <f>SUM(BM7:BX7)*Inputs!$C86</f>
        <v>17322.439679999996</v>
      </c>
      <c r="BN29" s="51">
        <f>SUM(BN7:BY7)*Inputs!$C86</f>
        <v>17662.095359999999</v>
      </c>
      <c r="BO29" s="51">
        <f>SUM(BO7:BZ7)*Inputs!$C86</f>
        <v>18001.751039999999</v>
      </c>
      <c r="BP29" s="51">
        <f>SUM(BP7:CA7)*Inputs!$C86</f>
        <v>18341.406719999995</v>
      </c>
      <c r="BQ29" s="51">
        <f>SUM(BQ7:CB7)*Inputs!$C86</f>
        <v>18681.062399999999</v>
      </c>
      <c r="BR29" s="51">
        <f>SUM(BR7:CC7)*Inputs!$C86</f>
        <v>19020.718080000002</v>
      </c>
      <c r="BS29" s="51">
        <f>SUM(BS7:CD7)*Inputs!$C86</f>
        <v>19360.373760000002</v>
      </c>
      <c r="BT29" s="51">
        <f>SUM(BT7:CE7)*Inputs!$C86</f>
        <v>19700.029440000002</v>
      </c>
      <c r="BU29" s="51">
        <f>SUM(BU7:CF7)*Inputs!$C86</f>
        <v>19869.857280000004</v>
      </c>
      <c r="BV29" s="51">
        <f>SUM(BV7:CG7)*Inputs!$C86</f>
        <v>20039.685120000002</v>
      </c>
      <c r="BW29" s="51">
        <f>SUM(BW7:CH7)*Inputs!$C86</f>
        <v>20209.512960000004</v>
      </c>
      <c r="BX29" s="51">
        <f>SUM(BX7:CI7)*Inputs!$C86</f>
        <v>20379.340800000005</v>
      </c>
      <c r="BY29" s="51">
        <f>SUM(BY7:CJ7)*Inputs!$C86</f>
        <v>20481.237504000004</v>
      </c>
      <c r="BZ29" s="51">
        <f>SUM(BZ7:CK7)*Inputs!$C86</f>
        <v>20583.134208000003</v>
      </c>
      <c r="CA29" s="51">
        <f>SUM(CA7:CL7)*Inputs!$C86</f>
        <v>20685.030912000002</v>
      </c>
      <c r="CB29" s="51">
        <f>SUM(CB7:CM7)*Inputs!$C86</f>
        <v>20786.927616000001</v>
      </c>
      <c r="CC29" s="51">
        <f>SUM(CC7:CN7)*Inputs!$C86</f>
        <v>20888.82432</v>
      </c>
      <c r="CD29" s="51">
        <f>SUM(CD7:CO7)*Inputs!$C86</f>
        <v>20990.721023999999</v>
      </c>
      <c r="CE29" s="51">
        <f>SUM(CE7:CP7)*Inputs!$C86</f>
        <v>21092.617727999997</v>
      </c>
      <c r="CF29" s="51">
        <f>SUM(CF7:CQ7)*Inputs!$C86</f>
        <v>21194.514431999996</v>
      </c>
      <c r="CG29" s="51">
        <f>SUM(CG7:CR7)*Inputs!$C86</f>
        <v>21245.462783999999</v>
      </c>
      <c r="CH29" s="51">
        <f>SUM(CH7:CS7)*Inputs!$C86</f>
        <v>21296.411135999999</v>
      </c>
      <c r="CI29" s="51">
        <f>SUM(CI7:CT7)*Inputs!$C86</f>
        <v>21347.359488000002</v>
      </c>
      <c r="CJ29" s="51">
        <f>SUM(CJ7:CU7)*Inputs!$C86</f>
        <v>21398.307840000005</v>
      </c>
      <c r="CK29" s="51">
        <f>SUM(CK7:CV7)*Inputs!$C86</f>
        <v>21505.299379200005</v>
      </c>
      <c r="CL29" s="51">
        <f>SUM(CL7:CW7)*Inputs!$C86</f>
        <v>21612.290918400002</v>
      </c>
      <c r="CM29" s="51">
        <f>SUM(CM7:CX7)*Inputs!$C86</f>
        <v>21719.282457599998</v>
      </c>
      <c r="CN29" s="51">
        <f>SUM(CN7:CY7)*Inputs!$C86</f>
        <v>21826.273996799995</v>
      </c>
      <c r="CO29" s="51">
        <f>SUM(CO7:CZ7)*Inputs!$C86</f>
        <v>21933.265535999995</v>
      </c>
      <c r="CP29" s="51">
        <f>SUM(CP7:DA7)*Inputs!$C86</f>
        <v>22040.257075199999</v>
      </c>
      <c r="CQ29" s="51">
        <f>SUM(CQ7:DB7)*Inputs!$C86</f>
        <v>22147.248614399996</v>
      </c>
      <c r="CR29" s="51">
        <f>SUM(CR7:DC7)*Inputs!$C86</f>
        <v>22254.240153599996</v>
      </c>
      <c r="CS29" s="51">
        <f>SUM(CS7:DD7)*Inputs!$C86</f>
        <v>22307.735923200002</v>
      </c>
      <c r="CT29" s="51">
        <f>SUM(CT7:DE7)*Inputs!$C86</f>
        <v>22361.2316928</v>
      </c>
      <c r="CU29" s="51">
        <f>SUM(CU7:DF7)*Inputs!$C86</f>
        <v>22414.727462400002</v>
      </c>
      <c r="CV29" s="51">
        <f>SUM(CV7:DG7)*Inputs!$C86</f>
        <v>22468.223232000004</v>
      </c>
      <c r="CW29" s="51">
        <f>SUM(CW7:DH7)*Inputs!$C86</f>
        <v>22580.564348160002</v>
      </c>
      <c r="CX29" s="51">
        <f>SUM(CX7:DI7)*Inputs!$C86</f>
        <v>22692.905464320003</v>
      </c>
      <c r="CY29" s="51">
        <f>SUM(CY7:DJ7)*Inputs!$C86</f>
        <v>22805.246580480001</v>
      </c>
      <c r="CZ29" s="51">
        <f>SUM(CZ7:DK7)*Inputs!$C86</f>
        <v>22917.587696639996</v>
      </c>
      <c r="DA29" s="51">
        <f>SUM(DA7:DL7)*Inputs!$C86</f>
        <v>23029.928812799993</v>
      </c>
      <c r="DB29" s="51">
        <f>SUM(DB7:DM7)*Inputs!$C86</f>
        <v>23142.269928959999</v>
      </c>
      <c r="DC29" s="51">
        <f>SUM(DC7:DN7)*Inputs!$C86</f>
        <v>23254.611045119997</v>
      </c>
      <c r="DD29" s="51">
        <f>SUM(DD7:DO7)*Inputs!$C86</f>
        <v>23366.952161279998</v>
      </c>
      <c r="DE29" s="51">
        <f>SUM(DE7:DP7)*Inputs!$C86</f>
        <v>23423.122719359999</v>
      </c>
      <c r="DF29" s="51">
        <f>SUM(DF7:DQ7)*Inputs!$C86</f>
        <v>23479.293277439996</v>
      </c>
      <c r="DG29" s="51">
        <f>SUM(DG7:DR7)*Inputs!$C86</f>
        <v>23535.46383552</v>
      </c>
      <c r="DH29" s="51">
        <f>SUM(DH7:DS7)*Inputs!$C86</f>
        <v>23591.634393599998</v>
      </c>
      <c r="DI29" s="51">
        <f>SUM(DI7:DT7)*Inputs!$C86</f>
        <v>21232.470954239998</v>
      </c>
      <c r="DJ29" s="51">
        <f>SUM(DJ7:DU7)*Inputs!$C86</f>
        <v>18873.307514879998</v>
      </c>
      <c r="DK29" s="51">
        <f>SUM(DK7:DV7)*Inputs!$C86</f>
        <v>16514.144075519998</v>
      </c>
      <c r="DL29" s="51">
        <f>SUM(DL7:DW7)*Inputs!$C86</f>
        <v>14154.98063616</v>
      </c>
      <c r="DM29" s="51">
        <f>SUM(DM7:DX7)*Inputs!$C86</f>
        <v>11795.817196799999</v>
      </c>
      <c r="DN29" s="51">
        <f>SUM(DN7:DY7)*Inputs!$C86</f>
        <v>9436.653757439999</v>
      </c>
      <c r="DO29" s="51">
        <f>SUM(DO7:DZ7)*Inputs!$C86</f>
        <v>7077.4903180800002</v>
      </c>
      <c r="DP29" s="51">
        <f>SUM(DP7:EA7)*Inputs!$C86</f>
        <v>4718.3268787200004</v>
      </c>
      <c r="DQ29" s="51">
        <f>SUM(DQ7:EB7)*Inputs!$C86</f>
        <v>3538.7451590400001</v>
      </c>
      <c r="DR29" s="51">
        <f>SUM(DR7:EC7)*Inputs!$C86</f>
        <v>2359.1634393600002</v>
      </c>
      <c r="DS29" s="51">
        <f>SUM(DS7:ED7)*Inputs!$C86</f>
        <v>1179.5817196800001</v>
      </c>
    </row>
    <row r="30" spans="1:123" s="36" customFormat="1" x14ac:dyDescent="0.2">
      <c r="A30" s="57"/>
      <c r="B30" s="58" t="s">
        <v>54</v>
      </c>
      <c r="C30" s="59">
        <f t="shared" ref="C30" si="28">SUM(C24:C29)</f>
        <v>28800</v>
      </c>
      <c r="D30" s="60">
        <f t="shared" ref="D30:AI30" si="29">SUM(D24:D29)</f>
        <v>151071.11111111109</v>
      </c>
      <c r="E30" s="60">
        <f t="shared" si="29"/>
        <v>152295.03274074075</v>
      </c>
      <c r="F30" s="60">
        <f t="shared" si="29"/>
        <v>153506.3289845679</v>
      </c>
      <c r="G30" s="60">
        <f t="shared" si="29"/>
        <v>154705.10505414096</v>
      </c>
      <c r="H30" s="60">
        <f t="shared" si="29"/>
        <v>155891.46528424535</v>
      </c>
      <c r="I30" s="60">
        <f t="shared" si="29"/>
        <v>157065.51314020995</v>
      </c>
      <c r="J30" s="60">
        <f t="shared" si="29"/>
        <v>158227.35122515267</v>
      </c>
      <c r="K30" s="60">
        <f t="shared" si="29"/>
        <v>159377.08128716529</v>
      </c>
      <c r="L30" s="60">
        <f t="shared" si="29"/>
        <v>159812.80422643889</v>
      </c>
      <c r="M30" s="60">
        <f t="shared" si="29"/>
        <v>160250.8491023297</v>
      </c>
      <c r="N30" s="60">
        <f t="shared" si="29"/>
        <v>160677.08614036583</v>
      </c>
      <c r="O30" s="60">
        <f t="shared" si="29"/>
        <v>161091.61373919612</v>
      </c>
      <c r="P30" s="60">
        <f t="shared" si="29"/>
        <v>164770.63627072569</v>
      </c>
      <c r="Q30" s="60">
        <f t="shared" si="29"/>
        <v>168424.68831573252</v>
      </c>
      <c r="R30" s="60">
        <f t="shared" si="29"/>
        <v>172067.18464110434</v>
      </c>
      <c r="S30" s="60">
        <f t="shared" si="29"/>
        <v>175698.22154450466</v>
      </c>
      <c r="T30" s="60">
        <f t="shared" si="29"/>
        <v>179317.89452111674</v>
      </c>
      <c r="U30" s="60">
        <f t="shared" si="29"/>
        <v>182926.2982703303</v>
      </c>
      <c r="V30" s="60">
        <f t="shared" si="29"/>
        <v>186523.52670237375</v>
      </c>
      <c r="W30" s="60">
        <f t="shared" si="29"/>
        <v>190109.67294489028</v>
      </c>
      <c r="X30" s="60">
        <f t="shared" si="29"/>
        <v>191112.51934945909</v>
      </c>
      <c r="Y30" s="60">
        <f t="shared" si="29"/>
        <v>192118.24082806316</v>
      </c>
      <c r="Z30" s="60">
        <f t="shared" si="29"/>
        <v>193113.15486950226</v>
      </c>
      <c r="AA30" s="60">
        <f t="shared" si="29"/>
        <v>194097.35153575268</v>
      </c>
      <c r="AB30" s="60">
        <f t="shared" si="29"/>
        <v>199378.44166049658</v>
      </c>
      <c r="AC30" s="60">
        <f t="shared" si="29"/>
        <v>204648.38881111314</v>
      </c>
      <c r="AD30" s="60">
        <f t="shared" si="29"/>
        <v>209907.74634478014</v>
      </c>
      <c r="AE30" s="60">
        <f t="shared" si="29"/>
        <v>215156.60250830548</v>
      </c>
      <c r="AF30" s="60">
        <f t="shared" si="29"/>
        <v>220395.044813107</v>
      </c>
      <c r="AG30" s="60">
        <f t="shared" si="29"/>
        <v>225623.16004134074</v>
      </c>
      <c r="AH30" s="60">
        <f t="shared" si="29"/>
        <v>230841.03425197813</v>
      </c>
      <c r="AI30" s="60">
        <f t="shared" si="29"/>
        <v>236048.75278683237</v>
      </c>
      <c r="AJ30" s="60">
        <f t="shared" ref="AJ30:BO30" si="30">SUM(AJ24:AJ29)</f>
        <v>237806.41437653507</v>
      </c>
      <c r="AK30" s="60">
        <f t="shared" si="30"/>
        <v>239561.20769586248</v>
      </c>
      <c r="AL30" s="60">
        <f t="shared" si="30"/>
        <v>241306.09712141272</v>
      </c>
      <c r="AM30" s="60">
        <f t="shared" si="30"/>
        <v>243041.16518563393</v>
      </c>
      <c r="AN30" s="60">
        <f t="shared" si="30"/>
        <v>249071.08746734343</v>
      </c>
      <c r="AO30" s="60">
        <f t="shared" si="30"/>
        <v>255098.32974455616</v>
      </c>
      <c r="AP30" s="60">
        <f t="shared" si="30"/>
        <v>261115.85482498791</v>
      </c>
      <c r="AQ30" s="60">
        <f t="shared" si="30"/>
        <v>267123.74368527852</v>
      </c>
      <c r="AR30" s="60">
        <f t="shared" si="30"/>
        <v>273122.07662726246</v>
      </c>
      <c r="AS30" s="60">
        <f t="shared" si="30"/>
        <v>279110.9332835924</v>
      </c>
      <c r="AT30" s="60">
        <f t="shared" si="30"/>
        <v>285090.39262331539</v>
      </c>
      <c r="AU30" s="60">
        <f t="shared" si="30"/>
        <v>291060.53295740311</v>
      </c>
      <c r="AV30" s="60">
        <f t="shared" si="30"/>
        <v>292574.91654623591</v>
      </c>
      <c r="AW30" s="60">
        <f t="shared" si="30"/>
        <v>294080.1357990409</v>
      </c>
      <c r="AX30" s="60">
        <f t="shared" si="30"/>
        <v>295576.26708528504</v>
      </c>
      <c r="AY30" s="60">
        <f t="shared" si="30"/>
        <v>297063.38613802294</v>
      </c>
      <c r="AZ30" s="60">
        <f t="shared" si="30"/>
        <v>305346.66035983933</v>
      </c>
      <c r="BA30" s="60">
        <f t="shared" si="30"/>
        <v>313620.93002130854</v>
      </c>
      <c r="BB30" s="60">
        <f t="shared" si="30"/>
        <v>321886.2701604336</v>
      </c>
      <c r="BC30" s="60">
        <f t="shared" si="30"/>
        <v>330142.75518990064</v>
      </c>
      <c r="BD30" s="60">
        <f t="shared" si="30"/>
        <v>338390.45890229015</v>
      </c>
      <c r="BE30" s="60">
        <f t="shared" si="30"/>
        <v>346629.45447524439</v>
      </c>
      <c r="BF30" s="60">
        <f t="shared" si="30"/>
        <v>354859.81447659206</v>
      </c>
      <c r="BG30" s="60">
        <f t="shared" si="30"/>
        <v>363081.61086942989</v>
      </c>
      <c r="BH30" s="60">
        <f t="shared" si="30"/>
        <v>365669.03961916204</v>
      </c>
      <c r="BI30" s="60">
        <f t="shared" si="30"/>
        <v>368248.04689249775</v>
      </c>
      <c r="BJ30" s="60">
        <f t="shared" si="30"/>
        <v>370818.70286840701</v>
      </c>
      <c r="BK30" s="60">
        <f t="shared" si="30"/>
        <v>373381.07714103512</v>
      </c>
      <c r="BL30" s="60">
        <f t="shared" si="30"/>
        <v>384391.43359424121</v>
      </c>
      <c r="BM30" s="60">
        <f t="shared" si="30"/>
        <v>395393.50247350399</v>
      </c>
      <c r="BN30" s="60">
        <f t="shared" si="30"/>
        <v>406387.35284193937</v>
      </c>
      <c r="BO30" s="60">
        <f t="shared" si="30"/>
        <v>417373.05318713794</v>
      </c>
      <c r="BP30" s="60">
        <f t="shared" ref="BP30:CU30" si="31">SUM(BP24:BP29)</f>
        <v>428350.67142595968</v>
      </c>
      <c r="BQ30" s="60">
        <f t="shared" si="31"/>
        <v>439320.27490929136</v>
      </c>
      <c r="BR30" s="60">
        <f t="shared" si="31"/>
        <v>450281.9304267618</v>
      </c>
      <c r="BS30" s="60">
        <f t="shared" si="31"/>
        <v>461235.70421141991</v>
      </c>
      <c r="BT30" s="60">
        <f t="shared" si="31"/>
        <v>465140.55454637262</v>
      </c>
      <c r="BU30" s="60">
        <f t="shared" si="31"/>
        <v>469037.65396338393</v>
      </c>
      <c r="BV30" s="60">
        <f t="shared" si="31"/>
        <v>472927.06705343677</v>
      </c>
      <c r="BW30" s="60">
        <f t="shared" si="31"/>
        <v>476808.85786925594</v>
      </c>
      <c r="BX30" s="60">
        <f t="shared" si="31"/>
        <v>491120.60815417499</v>
      </c>
      <c r="BY30" s="60">
        <f t="shared" si="31"/>
        <v>505424.71791626839</v>
      </c>
      <c r="BZ30" s="60">
        <f t="shared" si="31"/>
        <v>519721.2508265595</v>
      </c>
      <c r="CA30" s="60">
        <f t="shared" si="31"/>
        <v>534010.27002548007</v>
      </c>
      <c r="CB30" s="60">
        <f t="shared" si="31"/>
        <v>548291.83812729153</v>
      </c>
      <c r="CC30" s="60">
        <f t="shared" si="31"/>
        <v>562566.01722446992</v>
      </c>
      <c r="CD30" s="60">
        <f t="shared" si="31"/>
        <v>576832.86889205361</v>
      </c>
      <c r="CE30" s="60">
        <f t="shared" si="31"/>
        <v>591092.45419195609</v>
      </c>
      <c r="CF30" s="60">
        <f t="shared" si="31"/>
        <v>596605.44787924108</v>
      </c>
      <c r="CG30" s="60">
        <f t="shared" si="31"/>
        <v>602111.29580036411</v>
      </c>
      <c r="CH30" s="60">
        <f t="shared" si="31"/>
        <v>607610.05750337627</v>
      </c>
      <c r="CI30" s="60">
        <f t="shared" si="31"/>
        <v>613101.79204009532</v>
      </c>
      <c r="CJ30" s="60">
        <f t="shared" si="31"/>
        <v>628344.76337488589</v>
      </c>
      <c r="CK30" s="60">
        <f t="shared" si="31"/>
        <v>643580.67797008087</v>
      </c>
      <c r="CL30" s="60">
        <f t="shared" si="31"/>
        <v>658809.59463184373</v>
      </c>
      <c r="CM30" s="60">
        <f t="shared" si="31"/>
        <v>674031.57167628594</v>
      </c>
      <c r="CN30" s="60">
        <f t="shared" si="31"/>
        <v>689246.66693355225</v>
      </c>
      <c r="CO30" s="60">
        <f t="shared" si="31"/>
        <v>704454.93775186909</v>
      </c>
      <c r="CP30" s="60">
        <f t="shared" si="31"/>
        <v>719656.44100156077</v>
      </c>
      <c r="CQ30" s="60">
        <f t="shared" si="31"/>
        <v>734851.23307903274</v>
      </c>
      <c r="CR30" s="60">
        <f t="shared" si="31"/>
        <v>740790.50059272</v>
      </c>
      <c r="CS30" s="60">
        <f t="shared" si="31"/>
        <v>746723.16832100425</v>
      </c>
      <c r="CT30" s="60">
        <f t="shared" si="31"/>
        <v>752649.29126209696</v>
      </c>
      <c r="CU30" s="60">
        <f t="shared" si="31"/>
        <v>758568.92395589186</v>
      </c>
      <c r="CV30" s="60">
        <f t="shared" ref="CV30:DS30" si="32">SUM(CV24:CV29)</f>
        <v>775967.13060796086</v>
      </c>
      <c r="CW30" s="60">
        <f t="shared" si="32"/>
        <v>793358.80706601823</v>
      </c>
      <c r="CX30" s="60">
        <f t="shared" si="32"/>
        <v>810744.00774834666</v>
      </c>
      <c r="CY30" s="60">
        <f t="shared" si="32"/>
        <v>828122.78661974473</v>
      </c>
      <c r="CZ30" s="60">
        <f t="shared" si="32"/>
        <v>845495.19719530316</v>
      </c>
      <c r="DA30" s="60">
        <f t="shared" si="32"/>
        <v>862861.2925441541</v>
      </c>
      <c r="DB30" s="60">
        <f t="shared" si="32"/>
        <v>880221.12529318663</v>
      </c>
      <c r="DC30" s="60">
        <f t="shared" si="32"/>
        <v>897574.74763073283</v>
      </c>
      <c r="DD30" s="60">
        <f t="shared" si="32"/>
        <v>905138.38429622131</v>
      </c>
      <c r="DE30" s="60">
        <f t="shared" si="32"/>
        <v>912695.91362580296</v>
      </c>
      <c r="DF30" s="60">
        <f t="shared" si="32"/>
        <v>920247.38651394332</v>
      </c>
      <c r="DG30" s="60">
        <f t="shared" si="32"/>
        <v>927792.8534309878</v>
      </c>
      <c r="DH30" s="60">
        <f t="shared" si="32"/>
        <v>946239.4522055313</v>
      </c>
      <c r="DI30" s="60">
        <f t="shared" si="32"/>
        <v>963849.63790675742</v>
      </c>
      <c r="DJ30" s="60">
        <f t="shared" si="32"/>
        <v>981453.81863780075</v>
      </c>
      <c r="DK30" s="60">
        <f t="shared" si="32"/>
        <v>999052.0444400796</v>
      </c>
      <c r="DL30" s="60">
        <f t="shared" si="32"/>
        <v>1016644.3649380001</v>
      </c>
      <c r="DM30" s="60">
        <f t="shared" si="32"/>
        <v>1034230.8293424321</v>
      </c>
      <c r="DN30" s="60">
        <f t="shared" si="32"/>
        <v>1051811.4864541546</v>
      </c>
      <c r="DO30" s="60">
        <f t="shared" si="32"/>
        <v>1069386.3846672729</v>
      </c>
      <c r="DP30" s="60">
        <f t="shared" si="32"/>
        <v>1076610.03937781</v>
      </c>
      <c r="DQ30" s="60">
        <f t="shared" si="32"/>
        <v>1084243.2095920632</v>
      </c>
      <c r="DR30" s="60">
        <f t="shared" si="32"/>
        <v>1091870.7636837396</v>
      </c>
      <c r="DS30" s="60">
        <f t="shared" si="32"/>
        <v>1099492.7484538616</v>
      </c>
    </row>
    <row r="31" spans="1:123" x14ac:dyDescent="0.2">
      <c r="B31" s="9"/>
      <c r="C31" s="52"/>
      <c r="D31" s="51"/>
    </row>
    <row r="32" spans="1:123" x14ac:dyDescent="0.2">
      <c r="B32" s="64" t="s">
        <v>66</v>
      </c>
      <c r="C32" s="52"/>
      <c r="D32" s="51"/>
    </row>
    <row r="33" spans="1:123" x14ac:dyDescent="0.2">
      <c r="B33" s="9" t="s">
        <v>116</v>
      </c>
      <c r="C33" s="52">
        <f>Inputs!C29</f>
        <v>8000</v>
      </c>
      <c r="D33" s="51">
        <f>-SUM(D8:O8,D10:O10)*Inputs!$C87</f>
        <v>9006</v>
      </c>
      <c r="E33" s="51">
        <f>-SUM(E8:P8,E10:P10)*Inputs!$C87</f>
        <v>8977.5419999999995</v>
      </c>
      <c r="F33" s="51">
        <f>-SUM(F8:Q8,F10:Q10)*Inputs!$C87</f>
        <v>8949.0839999999989</v>
      </c>
      <c r="G33" s="51">
        <f>-SUM(G8:R8,G10:R10)*Inputs!$C87</f>
        <v>8920.6259999999984</v>
      </c>
      <c r="H33" s="51">
        <f>-SUM(H8:S8,H10:S10)*Inputs!$C87</f>
        <v>8892.1679999999997</v>
      </c>
      <c r="I33" s="51">
        <f>-SUM(I8:T8,I10:T10)*Inputs!$C87</f>
        <v>8863.7099999999991</v>
      </c>
      <c r="J33" s="51">
        <f>-SUM(J8:U8,J10:U10)*Inputs!$C87</f>
        <v>8835.2519999999986</v>
      </c>
      <c r="K33" s="51">
        <f>-SUM(K8:V8,K10:V10)*Inputs!$C87</f>
        <v>8806.7939999999981</v>
      </c>
      <c r="L33" s="51">
        <f>-SUM(L8:W8,L10:W10)*Inputs!$C87</f>
        <v>8778.3359999999975</v>
      </c>
      <c r="M33" s="51">
        <f>-SUM(M8:X8,M10:X10)*Inputs!$C87</f>
        <v>8764.1069999999982</v>
      </c>
      <c r="N33" s="51">
        <f>-SUM(N8:Y8,N10:Y10)*Inputs!$C87</f>
        <v>8749.8779999999988</v>
      </c>
      <c r="O33" s="51">
        <f>-SUM(O8:Z8,O10:Z10)*Inputs!$C87</f>
        <v>8735.6489999999976</v>
      </c>
      <c r="P33" s="51">
        <f>-SUM(P8:AA8,P10:AA10)*Inputs!$C87</f>
        <v>8721.4199999999964</v>
      </c>
      <c r="Q33" s="51">
        <f>-SUM(Q8:AB8,Q10:AB10)*Inputs!$C87</f>
        <v>8693.8733399999965</v>
      </c>
      <c r="R33" s="51">
        <f>-SUM(R8:AC8,R10:AC10)*Inputs!$C87</f>
        <v>8666.3266799999965</v>
      </c>
      <c r="S33" s="51">
        <f>-SUM(S8:AD8,S10:AD10)*Inputs!$C87</f>
        <v>8638.7800199999965</v>
      </c>
      <c r="T33" s="51">
        <f>-SUM(T8:AE8,T10:AE10)*Inputs!$C87</f>
        <v>8611.2333599999965</v>
      </c>
      <c r="U33" s="51">
        <f>-SUM(U8:AF8,U10:AF10)*Inputs!$C87</f>
        <v>8583.6866999999966</v>
      </c>
      <c r="V33" s="51">
        <f>-SUM(V8:AG8,V10:AG10)*Inputs!$C87</f>
        <v>8556.1400399999966</v>
      </c>
      <c r="W33" s="51">
        <f>-SUM(W8:AH8,W10:AH10)*Inputs!$C87</f>
        <v>8528.5933799999966</v>
      </c>
      <c r="X33" s="51">
        <f>-SUM(X8:AI8,X10:AI10)*Inputs!$C87</f>
        <v>8501.0467199999966</v>
      </c>
      <c r="Y33" s="51">
        <f>-SUM(Y8:AJ8,Y10:AJ10)*Inputs!$C87</f>
        <v>8487.2733899999967</v>
      </c>
      <c r="Z33" s="51">
        <f>-SUM(Z8:AK8,Z10:AK10)*Inputs!$C87</f>
        <v>8473.5000599999967</v>
      </c>
      <c r="AA33" s="51">
        <f>-SUM(AA8:AL8,AA10:AL10)*Inputs!$C87</f>
        <v>8459.7267299999985</v>
      </c>
      <c r="AB33" s="51">
        <f>-SUM(AB8:AM8,AB10:AM10)*Inputs!$C87</f>
        <v>8445.9533999999985</v>
      </c>
      <c r="AC33" s="51">
        <f>-SUM(AC8:AN8,AC10:AN10)*Inputs!$C87</f>
        <v>8431.7157011999989</v>
      </c>
      <c r="AD33" s="51">
        <f>-SUM(AD8:AO8,AD10:AO10)*Inputs!$C87</f>
        <v>8417.4780023999992</v>
      </c>
      <c r="AE33" s="51">
        <f>-SUM(AE8:AP8,AE10:AP10)*Inputs!$C87</f>
        <v>8403.2403035999978</v>
      </c>
      <c r="AF33" s="51">
        <f>-SUM(AF8:AQ8,AF10:AQ10)*Inputs!$C87</f>
        <v>8389.0026047999963</v>
      </c>
      <c r="AG33" s="51">
        <f>-SUM(AG8:AR8,AG10:AR10)*Inputs!$C87</f>
        <v>8374.7649059999967</v>
      </c>
      <c r="AH33" s="51">
        <f>-SUM(AH8:AS8,AH10:AS10)*Inputs!$C87</f>
        <v>8360.5272071999971</v>
      </c>
      <c r="AI33" s="51">
        <f>-SUM(AI8:AT8,AI10:AT10)*Inputs!$C87</f>
        <v>8346.2895083999974</v>
      </c>
      <c r="AJ33" s="51">
        <f>-SUM(AJ8:AU8,AJ10:AU10)*Inputs!$C87</f>
        <v>8332.051809599996</v>
      </c>
      <c r="AK33" s="51">
        <f>-SUM(AK8:AV8,AK10:AV10)*Inputs!$C87</f>
        <v>8324.9329601999962</v>
      </c>
      <c r="AL33" s="51">
        <f>-SUM(AL8:AW8,AL10:AW10)*Inputs!$C87</f>
        <v>8317.8141107999963</v>
      </c>
      <c r="AM33" s="51">
        <f>-SUM(AM8:AX8,AM10:AX10)*Inputs!$C87</f>
        <v>8310.6952613999965</v>
      </c>
      <c r="AN33" s="51">
        <f>-SUM(AN8:AY8,AN10:AY10)*Inputs!$C87</f>
        <v>8303.5764119999967</v>
      </c>
      <c r="AO33" s="51">
        <f>-SUM(AO8:AZ8,AO10:AZ10)*Inputs!$C87</f>
        <v>8303.5764119999967</v>
      </c>
      <c r="AP33" s="51">
        <f>-SUM(AP8:BA8,AP10:BA10)*Inputs!$C87</f>
        <v>8303.5764119999967</v>
      </c>
      <c r="AQ33" s="51">
        <f>-SUM(AQ8:BB8,AQ10:BB10)*Inputs!$C87</f>
        <v>8303.5764119999985</v>
      </c>
      <c r="AR33" s="51">
        <f>-SUM(AR8:BC8,AR10:BC10)*Inputs!$C87</f>
        <v>8303.5764119999985</v>
      </c>
      <c r="AS33" s="51">
        <f>-SUM(AS8:BD8,AS10:BD10)*Inputs!$C87</f>
        <v>8303.5764119999967</v>
      </c>
      <c r="AT33" s="51">
        <f>-SUM(AT8:BE8,AT10:BE10)*Inputs!$C87</f>
        <v>8303.5764119999967</v>
      </c>
      <c r="AU33" s="51">
        <f>-SUM(AU8:BF8,AU10:BF10)*Inputs!$C87</f>
        <v>8303.5764119999967</v>
      </c>
      <c r="AV33" s="51">
        <f>-SUM(AV8:BG8,AV10:BG10)*Inputs!$C87</f>
        <v>8303.5764119999967</v>
      </c>
      <c r="AW33" s="51">
        <f>-SUM(AW8:BH8,AW10:BH10)*Inputs!$C87</f>
        <v>8303.5764119999967</v>
      </c>
      <c r="AX33" s="51">
        <f>-SUM(AX8:BI8,AX10:BI10)*Inputs!$C87</f>
        <v>8303.5764119999967</v>
      </c>
      <c r="AY33" s="51">
        <f>-SUM(AY8:BJ8,AY10:BJ10)*Inputs!$C87</f>
        <v>8303.5764119999967</v>
      </c>
      <c r="AZ33" s="51">
        <f>-SUM(AZ8:BK8,AZ10:BK10)*Inputs!$C87</f>
        <v>8303.5764119999967</v>
      </c>
      <c r="BA33" s="51">
        <f>-SUM(BA8:BL8,BA10:BL10)*Inputs!$C87</f>
        <v>8303.5764119999967</v>
      </c>
      <c r="BB33" s="51">
        <f>-SUM(BB8:BM8,BB10:BM10)*Inputs!$C87</f>
        <v>8303.5764119999967</v>
      </c>
      <c r="BC33" s="51">
        <f>-SUM(BC8:BN8,BC10:BN10)*Inputs!$C87</f>
        <v>8303.5764119999985</v>
      </c>
      <c r="BD33" s="51">
        <f>-SUM(BD8:BO8,BD10:BO10)*Inputs!$C87</f>
        <v>8303.5764119999985</v>
      </c>
      <c r="BE33" s="51">
        <f>-SUM(BE8:BP8,BE10:BP10)*Inputs!$C87</f>
        <v>8303.5764119999967</v>
      </c>
      <c r="BF33" s="51">
        <f>-SUM(BF8:BQ8,BF10:BQ10)*Inputs!$C87</f>
        <v>8303.5764119999967</v>
      </c>
      <c r="BG33" s="51">
        <f>-SUM(BG8:BR8,BG10:BR10)*Inputs!$C87</f>
        <v>8303.5764119999967</v>
      </c>
      <c r="BH33" s="51">
        <f>-SUM(BH8:BS8,BH10:BS10)*Inputs!$C87</f>
        <v>8303.5764119999967</v>
      </c>
      <c r="BI33" s="51">
        <f>-SUM(BI8:BT8,BI10:BT10)*Inputs!$C87</f>
        <v>8303.5764119999967</v>
      </c>
      <c r="BJ33" s="51">
        <f>-SUM(BJ8:BU8,BJ10:BU10)*Inputs!$C87</f>
        <v>8303.5764119999967</v>
      </c>
      <c r="BK33" s="51">
        <f>-SUM(BK8:BV8,BK10:BV10)*Inputs!$C87</f>
        <v>8303.5764119999967</v>
      </c>
      <c r="BL33" s="51">
        <f>-SUM(BL8:BW8,BL10:BW10)*Inputs!$C87</f>
        <v>8303.5764119999967</v>
      </c>
      <c r="BM33" s="51">
        <f>-SUM(BM8:BX8,BM10:BX10)*Inputs!$C87</f>
        <v>8303.5764119999967</v>
      </c>
      <c r="BN33" s="51">
        <f>-SUM(BN8:BY8,BN10:BY10)*Inputs!$C87</f>
        <v>8303.5764119999967</v>
      </c>
      <c r="BO33" s="51">
        <f>-SUM(BO8:BZ8,BO10:BZ10)*Inputs!$C87</f>
        <v>8303.5764119999985</v>
      </c>
      <c r="BP33" s="51">
        <f>-SUM(BP8:CA8,BP10:CA10)*Inputs!$C87</f>
        <v>8303.5764119999985</v>
      </c>
      <c r="BQ33" s="51">
        <f>-SUM(BQ8:CB8,BQ10:CB10)*Inputs!$C87</f>
        <v>8303.5764119999967</v>
      </c>
      <c r="BR33" s="51">
        <f>-SUM(BR8:CC8,BR10:CC10)*Inputs!$C87</f>
        <v>8303.5764119999967</v>
      </c>
      <c r="BS33" s="51">
        <f>-SUM(BS8:CD8,BS10:CD10)*Inputs!$C87</f>
        <v>8303.5764119999967</v>
      </c>
      <c r="BT33" s="51">
        <f>-SUM(BT8:CE8,BT10:CE10)*Inputs!$C87</f>
        <v>8303.5764119999967</v>
      </c>
      <c r="BU33" s="51">
        <f>-SUM(BU8:CF8,BU10:CF10)*Inputs!$C87</f>
        <v>8303.5764119999967</v>
      </c>
      <c r="BV33" s="51">
        <f>-SUM(BV8:CG8,BV10:CG10)*Inputs!$C87</f>
        <v>8303.5764119999967</v>
      </c>
      <c r="BW33" s="51">
        <f>-SUM(BW8:CH8,BW10:CH10)*Inputs!$C87</f>
        <v>8303.5764119999967</v>
      </c>
      <c r="BX33" s="51">
        <f>-SUM(BX8:CI8,BX10:CI10)*Inputs!$C87</f>
        <v>8303.5764119999967</v>
      </c>
      <c r="BY33" s="51">
        <f>-SUM(BY8:CJ8,BY10:CJ10)*Inputs!$C87</f>
        <v>8303.5764119999967</v>
      </c>
      <c r="BZ33" s="51">
        <f>-SUM(BZ8:CK8,BZ10:CK10)*Inputs!$C87</f>
        <v>8303.5764119999967</v>
      </c>
      <c r="CA33" s="51">
        <f>-SUM(CA8:CL8,CA10:CL10)*Inputs!$C87</f>
        <v>8303.5764119999985</v>
      </c>
      <c r="CB33" s="51">
        <f>-SUM(CB8:CM8,CB10:CM10)*Inputs!$C87</f>
        <v>8303.5764119999985</v>
      </c>
      <c r="CC33" s="51">
        <f>-SUM(CC8:CN8,CC10:CN10)*Inputs!$C87</f>
        <v>8303.5764119999967</v>
      </c>
      <c r="CD33" s="51">
        <f>-SUM(CD8:CO8,CD10:CO10)*Inputs!$C87</f>
        <v>8303.5764119999967</v>
      </c>
      <c r="CE33" s="51">
        <f>-SUM(CE8:CP8,CE10:CP10)*Inputs!$C87</f>
        <v>8303.5764119999967</v>
      </c>
      <c r="CF33" s="51">
        <f>-SUM(CF8:CQ8,CF10:CQ10)*Inputs!$C87</f>
        <v>8303.5764119999967</v>
      </c>
      <c r="CG33" s="51">
        <f>-SUM(CG8:CR8,CG10:CR10)*Inputs!$C87</f>
        <v>8303.5764119999967</v>
      </c>
      <c r="CH33" s="51">
        <f>-SUM(CH8:CS8,CH10:CS10)*Inputs!$C87</f>
        <v>8303.5764119999967</v>
      </c>
      <c r="CI33" s="51">
        <f>-SUM(CI8:CT8,CI10:CT10)*Inputs!$C87</f>
        <v>8303.5764119999967</v>
      </c>
      <c r="CJ33" s="51">
        <f>-SUM(CJ8:CU8,CJ10:CU10)*Inputs!$C87</f>
        <v>8303.5764119999967</v>
      </c>
      <c r="CK33" s="51">
        <f>-SUM(CK8:CV8,CK10:CV10)*Inputs!$C87</f>
        <v>8303.5764119999967</v>
      </c>
      <c r="CL33" s="51">
        <f>-SUM(CL8:CW8,CL10:CW10)*Inputs!$C87</f>
        <v>8303.5764119999967</v>
      </c>
      <c r="CM33" s="51">
        <f>-SUM(CM8:CX8,CM10:CX10)*Inputs!$C87</f>
        <v>8303.5764119999985</v>
      </c>
      <c r="CN33" s="51">
        <f>-SUM(CN8:CY8,CN10:CY10)*Inputs!$C87</f>
        <v>8303.5764119999985</v>
      </c>
      <c r="CO33" s="51">
        <f>-SUM(CO8:CZ8,CO10:CZ10)*Inputs!$C87</f>
        <v>8303.5764119999967</v>
      </c>
      <c r="CP33" s="51">
        <f>-SUM(CP8:DA8,CP10:DA10)*Inputs!$C87</f>
        <v>8303.5764119999967</v>
      </c>
      <c r="CQ33" s="51">
        <f>-SUM(CQ8:DB8,CQ10:DB10)*Inputs!$C87</f>
        <v>8303.5764119999967</v>
      </c>
      <c r="CR33" s="51">
        <f>-SUM(CR8:DC8,CR10:DC10)*Inputs!$C87</f>
        <v>8303.5764119999967</v>
      </c>
      <c r="CS33" s="51">
        <f>-SUM(CS8:DD8,CS10:DD10)*Inputs!$C87</f>
        <v>8303.5764119999967</v>
      </c>
      <c r="CT33" s="51">
        <f>-SUM(CT8:DE8,CT10:DE10)*Inputs!$C87</f>
        <v>8303.5764119999967</v>
      </c>
      <c r="CU33" s="51">
        <f>-SUM(CU8:DF8,CU10:DF10)*Inputs!$C87</f>
        <v>8303.5764119999967</v>
      </c>
      <c r="CV33" s="51">
        <f>-SUM(CV8:DG8,CV10:DG10)*Inputs!$C87</f>
        <v>8303.5764119999967</v>
      </c>
      <c r="CW33" s="51">
        <f>-SUM(CW8:DH8,CW10:DH10)*Inputs!$C87</f>
        <v>8303.5764119999967</v>
      </c>
      <c r="CX33" s="51">
        <f>-SUM(CX8:DI8,CX10:DI10)*Inputs!$C87</f>
        <v>8303.5764119999967</v>
      </c>
      <c r="CY33" s="51">
        <f>-SUM(CY8:DJ8,CY10:DJ10)*Inputs!$C87</f>
        <v>8303.5764119999985</v>
      </c>
      <c r="CZ33" s="51">
        <f>-SUM(CZ8:DK8,CZ10:DK10)*Inputs!$C87</f>
        <v>8303.5764119999985</v>
      </c>
      <c r="DA33" s="51">
        <f>-SUM(DA8:DL8,DA10:DL10)*Inputs!$C87</f>
        <v>8303.5764119999967</v>
      </c>
      <c r="DB33" s="51">
        <f>-SUM(DB8:DM8,DB10:DM10)*Inputs!$C87</f>
        <v>8303.5764119999967</v>
      </c>
      <c r="DC33" s="51">
        <f>-SUM(DC8:DN8,DC10:DN10)*Inputs!$C87</f>
        <v>8303.5764119999967</v>
      </c>
      <c r="DD33" s="51">
        <f>-SUM(DD8:DO8,DD10:DO10)*Inputs!$C87</f>
        <v>8303.5764119999967</v>
      </c>
      <c r="DE33" s="51">
        <f>-SUM(DE8:DP8,DE10:DP10)*Inputs!$C87</f>
        <v>8303.5764119999967</v>
      </c>
      <c r="DF33" s="51">
        <f>-SUM(DF8:DQ8,DF10:DQ10)*Inputs!$C87</f>
        <v>8303.5764119999967</v>
      </c>
      <c r="DG33" s="51">
        <f>-SUM(DG8:DR8,DG10:DR10)*Inputs!$C87</f>
        <v>8303.5764119999967</v>
      </c>
      <c r="DH33" s="51">
        <f>-SUM(DH8:DS8,DH10:DS10)*Inputs!$C87</f>
        <v>8303.5764119999967</v>
      </c>
      <c r="DI33" s="51">
        <f>-SUM(DI8:DT8,DI10:DT10)*Inputs!$C87</f>
        <v>7473.2187707999974</v>
      </c>
      <c r="DJ33" s="51">
        <f>-SUM(DJ8:DU8,DJ10:DU10)*Inputs!$C87</f>
        <v>6642.8611295999972</v>
      </c>
      <c r="DK33" s="51">
        <f>-SUM(DK8:DV8,DK10:DV10)*Inputs!$C87</f>
        <v>5812.5034883999988</v>
      </c>
      <c r="DL33" s="51">
        <f>-SUM(DL8:DW8,DL10:DW10)*Inputs!$C87</f>
        <v>4982.1458472000004</v>
      </c>
      <c r="DM33" s="51">
        <f>-SUM(DM8:DX8,DM10:DX10)*Inputs!$C87</f>
        <v>4151.7882059999993</v>
      </c>
      <c r="DN33" s="51">
        <f>-SUM(DN8:DY8,DN10:DY10)*Inputs!$C87</f>
        <v>3321.4305647999986</v>
      </c>
      <c r="DO33" s="51">
        <f>-SUM(DO8:DZ8,DO10:DZ10)*Inputs!$C87</f>
        <v>2491.0729235999993</v>
      </c>
      <c r="DP33" s="51">
        <f>-SUM(DP8:EA8,DP10:EA10)*Inputs!$C87</f>
        <v>1660.7152824</v>
      </c>
      <c r="DQ33" s="51">
        <f>-SUM(DQ8:EB8,DQ10:EB10)*Inputs!$C87</f>
        <v>1245.5364618000001</v>
      </c>
      <c r="DR33" s="51">
        <f>-SUM(DR8:EC8,DR10:EC10)*Inputs!$C87</f>
        <v>830.35764119999999</v>
      </c>
      <c r="DS33" s="51">
        <f>-SUM(DS8:ED8,DS10:ED10)*Inputs!$C87</f>
        <v>415.17882059999994</v>
      </c>
    </row>
    <row r="34" spans="1:123" x14ac:dyDescent="0.2">
      <c r="B34" s="10" t="s">
        <v>67</v>
      </c>
      <c r="C34" s="52">
        <f>Inputs!C30</f>
        <v>0</v>
      </c>
      <c r="D34" s="51"/>
    </row>
    <row r="35" spans="1:123" x14ac:dyDescent="0.2">
      <c r="B35" s="10" t="s">
        <v>0</v>
      </c>
      <c r="C35" s="52">
        <f>Inputs!C31</f>
        <v>12000</v>
      </c>
      <c r="D35" s="51">
        <f>'Debt Calculations'!D31</f>
        <v>62070</v>
      </c>
      <c r="E35" s="51">
        <f>'Debt Calculations'!E31</f>
        <v>62432.074999999997</v>
      </c>
      <c r="F35" s="51">
        <f>'Debt Calculations'!F31</f>
        <v>62796.262104166664</v>
      </c>
      <c r="G35" s="51">
        <f>'Debt Calculations'!G31</f>
        <v>63162.573633107633</v>
      </c>
      <c r="H35" s="51">
        <f>'Debt Calculations'!H31</f>
        <v>63531.021979300764</v>
      </c>
      <c r="I35" s="51">
        <f>'Debt Calculations'!I31</f>
        <v>63901.619607513348</v>
      </c>
      <c r="J35" s="51">
        <f>'Debt Calculations'!J31</f>
        <v>64274.379055223842</v>
      </c>
      <c r="K35" s="51">
        <f>'Debt Calculations'!K31</f>
        <v>64649.312933045978</v>
      </c>
      <c r="L35" s="51">
        <f>'Debt Calculations'!L31</f>
        <v>65026.433925155412</v>
      </c>
      <c r="M35" s="51">
        <f>'Debt Calculations'!M31</f>
        <v>65405.75478971882</v>
      </c>
      <c r="N35" s="51">
        <f>'Debt Calculations'!N31</f>
        <v>65787.28835932551</v>
      </c>
      <c r="O35" s="51">
        <f>'Debt Calculations'!O31</f>
        <v>66171.047541421576</v>
      </c>
      <c r="P35" s="51">
        <f>'Debt Calculations'!P31</f>
        <v>66557.045318746532</v>
      </c>
      <c r="Q35" s="51">
        <f>'Debt Calculations'!Q31</f>
        <v>66945.294749772554</v>
      </c>
      <c r="R35" s="51">
        <f>'Debt Calculations'!R31</f>
        <v>67335.808969146223</v>
      </c>
      <c r="S35" s="51">
        <f>'Debt Calculations'!S31</f>
        <v>67728.601188132903</v>
      </c>
      <c r="T35" s="51">
        <f>'Debt Calculations'!T31</f>
        <v>68123.684695063683</v>
      </c>
      <c r="U35" s="51">
        <f>'Debt Calculations'!U31</f>
        <v>68521.072855784892</v>
      </c>
      <c r="V35" s="51">
        <f>'Debt Calculations'!V31</f>
        <v>68920.779114110308</v>
      </c>
      <c r="W35" s="51">
        <f>'Debt Calculations'!W31</f>
        <v>69322.816992275955</v>
      </c>
      <c r="X35" s="51">
        <f>'Debt Calculations'!X31</f>
        <v>69727.200091397564</v>
      </c>
      <c r="Y35" s="51">
        <f>'Debt Calculations'!Y31</f>
        <v>70133.942091930716</v>
      </c>
      <c r="Z35" s="51">
        <f>'Debt Calculations'!Z31</f>
        <v>70543.05675413365</v>
      </c>
      <c r="AA35" s="51">
        <f>'Debt Calculations'!AA31</f>
        <v>70954.557918532766</v>
      </c>
      <c r="AB35" s="51">
        <f>'Debt Calculations'!AB31</f>
        <v>71368.459506390878</v>
      </c>
      <c r="AC35" s="51">
        <f>'Debt Calculations'!AC31</f>
        <v>71784.775520178155</v>
      </c>
      <c r="AD35" s="51">
        <f>'Debt Calculations'!AD31</f>
        <v>72203.520044045858</v>
      </c>
      <c r="AE35" s="51">
        <f>'Debt Calculations'!AE31</f>
        <v>72624.707244302786</v>
      </c>
      <c r="AF35" s="51">
        <f>'Debt Calculations'!AF31</f>
        <v>73048.351369894546</v>
      </c>
      <c r="AG35" s="51">
        <f>'Debt Calculations'!AG31</f>
        <v>73474.466752885593</v>
      </c>
      <c r="AH35" s="51">
        <f>'Debt Calculations'!AH31</f>
        <v>73903.067808944092</v>
      </c>
      <c r="AI35" s="51">
        <f>'Debt Calculations'!AI31</f>
        <v>74334.169037829604</v>
      </c>
      <c r="AJ35" s="51">
        <f>'Debt Calculations'!AJ31</f>
        <v>74767.785023883611</v>
      </c>
      <c r="AK35" s="51">
        <f>'Debt Calculations'!AK31</f>
        <v>75203.930436522933</v>
      </c>
      <c r="AL35" s="51">
        <f>'Debt Calculations'!AL31</f>
        <v>75642.620030735983</v>
      </c>
      <c r="AM35" s="51">
        <f>'Debt Calculations'!AM31</f>
        <v>76083.868647581941</v>
      </c>
      <c r="AN35" s="51">
        <f>'Debt Calculations'!AN31</f>
        <v>75379.381733387956</v>
      </c>
      <c r="AO35" s="51">
        <f>'Debt Calculations'!AO31</f>
        <v>74670.785312194508</v>
      </c>
      <c r="AP35" s="51">
        <f>'Debt Calculations'!AP31</f>
        <v>73958.055411877431</v>
      </c>
      <c r="AQ35" s="51">
        <f>'Debt Calculations'!AQ31</f>
        <v>73241.167920475171</v>
      </c>
      <c r="AR35" s="51">
        <f>'Debt Calculations'!AR31</f>
        <v>72520.098585373067</v>
      </c>
      <c r="AS35" s="51">
        <f>'Debt Calculations'!AS31</f>
        <v>71794.823012482855</v>
      </c>
      <c r="AT35" s="51">
        <f>'Debt Calculations'!AT31</f>
        <v>71065.316665417457</v>
      </c>
      <c r="AU35" s="51">
        <f>'Debt Calculations'!AU31</f>
        <v>70331.554864660837</v>
      </c>
      <c r="AV35" s="51">
        <f>'Debt Calculations'!AV31</f>
        <v>69593.512786733147</v>
      </c>
      <c r="AW35" s="51">
        <f>'Debt Calculations'!AW31</f>
        <v>68851.165463350873</v>
      </c>
      <c r="AX35" s="51">
        <f>'Debt Calculations'!AX31</f>
        <v>68104.487780582203</v>
      </c>
      <c r="AY35" s="51">
        <f>'Debt Calculations'!AY31</f>
        <v>67353.45447799738</v>
      </c>
      <c r="AZ35" s="51">
        <f>'Debt Calculations'!AZ31</f>
        <v>66598.040147814158</v>
      </c>
      <c r="BA35" s="51">
        <f>'Debt Calculations'!BA31</f>
        <v>65838.219234038188</v>
      </c>
      <c r="BB35" s="51">
        <f>'Debt Calculations'!BB31</f>
        <v>65073.966031598517</v>
      </c>
      <c r="BC35" s="51">
        <f>'Debt Calculations'!BC31</f>
        <v>64305.25468547795</v>
      </c>
      <c r="BD35" s="51">
        <f>'Debt Calculations'!BD31</f>
        <v>63532.05918983835</v>
      </c>
      <c r="BE35" s="51">
        <f>'Debt Calculations'!BE31</f>
        <v>62754.353387140851</v>
      </c>
      <c r="BF35" s="51">
        <f>'Debt Calculations'!BF31</f>
        <v>61972.110967260953</v>
      </c>
      <c r="BG35" s="51">
        <f>'Debt Calculations'!BG31</f>
        <v>61185.305466598416</v>
      </c>
      <c r="BH35" s="51">
        <f>'Debt Calculations'!BH31</f>
        <v>60393.910267182022</v>
      </c>
      <c r="BI35" s="51">
        <f>'Debt Calculations'!BI31</f>
        <v>59597.898595769031</v>
      </c>
      <c r="BJ35" s="51">
        <f>'Debt Calculations'!BJ31</f>
        <v>58797.243522939461</v>
      </c>
      <c r="BK35" s="51">
        <f>'Debt Calculations'!BK31</f>
        <v>57991.917962185056</v>
      </c>
      <c r="BL35" s="51">
        <f>'Debt Calculations'!BL31</f>
        <v>57181.894668992914</v>
      </c>
      <c r="BM35" s="51">
        <f>'Debt Calculations'!BM31</f>
        <v>56367.146239923815</v>
      </c>
      <c r="BN35" s="51">
        <f>'Debt Calculations'!BN31</f>
        <v>55547.645111685146</v>
      </c>
      <c r="BO35" s="51">
        <f>'Debt Calculations'!BO31</f>
        <v>54723.363560198421</v>
      </c>
      <c r="BP35" s="51">
        <f>'Debt Calculations'!BP31</f>
        <v>53894.273699661353</v>
      </c>
      <c r="BQ35" s="51">
        <f>'Debt Calculations'!BQ31</f>
        <v>53060.347481604491</v>
      </c>
      <c r="BR35" s="51">
        <f>'Debt Calculations'!BR31</f>
        <v>52221.556693942293</v>
      </c>
      <c r="BS35" s="51">
        <f>'Debt Calculations'!BS31</f>
        <v>51377.872960018736</v>
      </c>
      <c r="BT35" s="51">
        <f>'Debt Calculations'!BT31</f>
        <v>50529.267737647293</v>
      </c>
      <c r="BU35" s="51">
        <f>'Debt Calculations'!BU31</f>
        <v>49675.71231814535</v>
      </c>
      <c r="BV35" s="51">
        <f>'Debt Calculations'!BV31</f>
        <v>48817.177825362975</v>
      </c>
      <c r="BW35" s="51">
        <f>'Debt Calculations'!BW31</f>
        <v>47953.635214706039</v>
      </c>
      <c r="BX35" s="51">
        <f>'Debt Calculations'!BX31</f>
        <v>47085.055272153601</v>
      </c>
      <c r="BY35" s="51">
        <f>'Debt Calculations'!BY31</f>
        <v>46211.40861326961</v>
      </c>
      <c r="BZ35" s="51">
        <f>'Debt Calculations'!BZ31</f>
        <v>45332.665682208797</v>
      </c>
      <c r="CA35" s="51">
        <f>'Debt Calculations'!CA31</f>
        <v>44448.796750716792</v>
      </c>
      <c r="CB35" s="51">
        <f>'Debt Calculations'!CB31</f>
        <v>43559.771917124417</v>
      </c>
      <c r="CC35" s="51">
        <f>'Debt Calculations'!CC31</f>
        <v>42665.561105336084</v>
      </c>
      <c r="CD35" s="51">
        <f>'Debt Calculations'!CD31</f>
        <v>41766.134063812322</v>
      </c>
      <c r="CE35" s="51">
        <f>'Debt Calculations'!CE31</f>
        <v>40861.460364546336</v>
      </c>
      <c r="CF35" s="51">
        <f>'Debt Calculations'!CF31</f>
        <v>39951.509402034637</v>
      </c>
      <c r="CG35" s="51">
        <f>'Debt Calculations'!CG31</f>
        <v>39036.250392241614</v>
      </c>
      <c r="CH35" s="51">
        <f>'Debt Calculations'!CH31</f>
        <v>38115.652371558135</v>
      </c>
      <c r="CI35" s="51">
        <f>'Debt Calculations'!CI31</f>
        <v>37189.684195754002</v>
      </c>
      <c r="CJ35" s="51">
        <f>'Debt Calculations'!CJ31</f>
        <v>36258.314538924344</v>
      </c>
      <c r="CK35" s="51">
        <f>'Debt Calculations'!CK31</f>
        <v>35321.511892429844</v>
      </c>
      <c r="CL35" s="51">
        <f>'Debt Calculations'!CL31</f>
        <v>34379.244563830798</v>
      </c>
      <c r="CM35" s="51">
        <f>'Debt Calculations'!CM31</f>
        <v>33431.480675814921</v>
      </c>
      <c r="CN35" s="51">
        <f>'Debt Calculations'!CN31</f>
        <v>32478.188165118954</v>
      </c>
      <c r="CO35" s="51">
        <f>'Debt Calculations'!CO31</f>
        <v>31519.334781443926</v>
      </c>
      <c r="CP35" s="51">
        <f>'Debt Calculations'!CP31</f>
        <v>30554.888086364128</v>
      </c>
      <c r="CQ35" s="51">
        <f>'Debt Calculations'!CQ31</f>
        <v>29584.815452229697</v>
      </c>
      <c r="CR35" s="51">
        <f>'Debt Calculations'!CR31</f>
        <v>28609.084061062815</v>
      </c>
      <c r="CS35" s="51">
        <f>'Debt Calculations'!CS31</f>
        <v>27627.66090344746</v>
      </c>
      <c r="CT35" s="51">
        <f>'Debt Calculations'!CT31</f>
        <v>26640.512777412681</v>
      </c>
      <c r="CU35" s="51">
        <f>'Debt Calculations'!CU31</f>
        <v>25647.606287309369</v>
      </c>
      <c r="CV35" s="51">
        <f>'Debt Calculations'!CV31</f>
        <v>24648.907842680452</v>
      </c>
      <c r="CW35" s="51">
        <f>'Debt Calculations'!CW31</f>
        <v>23644.383657124534</v>
      </c>
      <c r="CX35" s="51">
        <f>'Debt Calculations'!CX31</f>
        <v>22633.999747152873</v>
      </c>
      <c r="CY35" s="51">
        <f>'Debt Calculations'!CY31</f>
        <v>21617.721931039709</v>
      </c>
      <c r="CZ35" s="51">
        <f>'Debt Calculations'!CZ31</f>
        <v>20595.515827665884</v>
      </c>
      <c r="DA35" s="51">
        <f>'Debt Calculations'!DA31</f>
        <v>19567.346855355714</v>
      </c>
      <c r="DB35" s="51">
        <f>'Debt Calculations'!DB31</f>
        <v>18533.180230707068</v>
      </c>
      <c r="DC35" s="51">
        <f>'Debt Calculations'!DC31</f>
        <v>17492.980967414638</v>
      </c>
      <c r="DD35" s="51">
        <f>'Debt Calculations'!DD31</f>
        <v>16446.713875086334</v>
      </c>
      <c r="DE35" s="51">
        <f>'Debt Calculations'!DE31</f>
        <v>15394.343558052786</v>
      </c>
      <c r="DF35" s="51">
        <f>'Debt Calculations'!DF31</f>
        <v>14335.834414169874</v>
      </c>
      <c r="DG35" s="51">
        <f>'Debt Calculations'!DG31</f>
        <v>13271.150633614312</v>
      </c>
      <c r="DH35" s="51">
        <f>'Debt Calculations'!DH31</f>
        <v>12200.256197672175</v>
      </c>
      <c r="DI35" s="51">
        <f>'Debt Calculations'!DI31</f>
        <v>11123.114877520376</v>
      </c>
      <c r="DJ35" s="51">
        <f>'Debt Calculations'!DJ31</f>
        <v>10039.690233001025</v>
      </c>
      <c r="DK35" s="51">
        <f>'Debt Calculations'!DK31</f>
        <v>8949.9456113886445</v>
      </c>
      <c r="DL35" s="51">
        <f>'Debt Calculations'!DL31</f>
        <v>7853.8441461501907</v>
      </c>
      <c r="DM35" s="51">
        <f>'Debt Calculations'!DM31</f>
        <v>6751.3487556978462</v>
      </c>
      <c r="DN35" s="51">
        <f>'Debt Calculations'!DN31</f>
        <v>5642.4221421345292</v>
      </c>
      <c r="DO35" s="51">
        <f>'Debt Calculations'!DO31</f>
        <v>4527.0267899920927</v>
      </c>
      <c r="DP35" s="51">
        <f>'Debt Calculations'!DP31</f>
        <v>3405.1249649621595</v>
      </c>
      <c r="DQ35" s="51">
        <f>'Debt Calculations'!DQ31</f>
        <v>2276.6787126195513</v>
      </c>
      <c r="DR35" s="51">
        <f>'Debt Calculations'!DR31</f>
        <v>1141.6498571382783</v>
      </c>
      <c r="DS35" s="51">
        <f>'Debt Calculations'!DS31</f>
        <v>3.1150193535722792E-11</v>
      </c>
    </row>
    <row r="36" spans="1:123" x14ac:dyDescent="0.2">
      <c r="B36" s="9" t="s">
        <v>78</v>
      </c>
      <c r="C36" s="52">
        <f>Inputs!C32</f>
        <v>1000</v>
      </c>
      <c r="D36" s="51">
        <f>'Debt Calculations'!D42</f>
        <v>71006.25</v>
      </c>
      <c r="E36" s="51">
        <f>'Debt Calculations'!E42</f>
        <v>71450.0390625</v>
      </c>
      <c r="F36" s="51">
        <f>'Debt Calculations'!F42</f>
        <v>71896.601806640625</v>
      </c>
      <c r="G36" s="51">
        <f>'Debt Calculations'!G42</f>
        <v>72345.955567932135</v>
      </c>
      <c r="H36" s="51">
        <f>'Debt Calculations'!H42</f>
        <v>72798.117790231714</v>
      </c>
      <c r="I36" s="51">
        <f>'Debt Calculations'!I42</f>
        <v>73253.106026420661</v>
      </c>
      <c r="J36" s="51">
        <f>'Debt Calculations'!J42</f>
        <v>73710.937939085794</v>
      </c>
      <c r="K36" s="51">
        <f>'Debt Calculations'!K42</f>
        <v>74171.631301205081</v>
      </c>
      <c r="L36" s="51">
        <f>'Debt Calculations'!L42</f>
        <v>74635.203996837619</v>
      </c>
      <c r="M36" s="51">
        <f>'Debt Calculations'!M42</f>
        <v>75101.67402181786</v>
      </c>
      <c r="N36" s="51">
        <f>'Debt Calculations'!N42</f>
        <v>75571.059484454221</v>
      </c>
      <c r="O36" s="51">
        <f>'Debt Calculations'!O42</f>
        <v>76043.378606232058</v>
      </c>
      <c r="P36" s="51">
        <f>'Debt Calculations'!P42</f>
        <v>75352.275404654996</v>
      </c>
      <c r="Q36" s="51">
        <f>'Debt Calculations'!Q42</f>
        <v>74656.85280806807</v>
      </c>
      <c r="R36" s="51">
        <f>'Debt Calculations'!R42</f>
        <v>73957.083820252476</v>
      </c>
      <c r="S36" s="51">
        <f>'Debt Calculations'!S42</f>
        <v>73252.941276263038</v>
      </c>
      <c r="T36" s="51">
        <f>'Debt Calculations'!T42</f>
        <v>72544.397841373662</v>
      </c>
      <c r="U36" s="51">
        <f>'Debt Calculations'!U42</f>
        <v>71831.426010016236</v>
      </c>
      <c r="V36" s="51">
        <f>'Debt Calculations'!V42</f>
        <v>71113.998104712809</v>
      </c>
      <c r="W36" s="51">
        <f>'Debt Calculations'!W42</f>
        <v>70392.08627500126</v>
      </c>
      <c r="X36" s="51">
        <f>'Debt Calculations'!X42</f>
        <v>69665.662496353994</v>
      </c>
      <c r="Y36" s="51">
        <f>'Debt Calculations'!Y42</f>
        <v>68934.698569090193</v>
      </c>
      <c r="Z36" s="51">
        <f>'Debt Calculations'!Z42</f>
        <v>68199.166117280984</v>
      </c>
      <c r="AA36" s="51">
        <f>'Debt Calculations'!AA42</f>
        <v>67459.036587647977</v>
      </c>
      <c r="AB36" s="51">
        <f>'Debt Calculations'!AB42</f>
        <v>66714.281248454761</v>
      </c>
      <c r="AC36" s="51">
        <f>'Debt Calculations'!AC42</f>
        <v>65964.871188391582</v>
      </c>
      <c r="AD36" s="51">
        <f>'Debt Calculations'!AD42</f>
        <v>65210.777315453008</v>
      </c>
      <c r="AE36" s="51">
        <f>'Debt Calculations'!AE42</f>
        <v>64451.970355808568</v>
      </c>
      <c r="AF36" s="51">
        <f>'Debt Calculations'!AF42</f>
        <v>63688.420852666357</v>
      </c>
      <c r="AG36" s="51">
        <f>'Debt Calculations'!AG42</f>
        <v>62920.099165129504</v>
      </c>
      <c r="AH36" s="51">
        <f>'Debt Calculations'!AH42</f>
        <v>62146.975467045551</v>
      </c>
      <c r="AI36" s="51">
        <f>'Debt Calculations'!AI42</f>
        <v>61369.019745848571</v>
      </c>
      <c r="AJ36" s="51">
        <f>'Debt Calculations'!AJ42</f>
        <v>60586.201801394112</v>
      </c>
      <c r="AK36" s="51">
        <f>'Debt Calculations'!AK42</f>
        <v>59798.491244786812</v>
      </c>
      <c r="AL36" s="51">
        <f>'Debt Calculations'!AL42</f>
        <v>59005.857497200712</v>
      </c>
      <c r="AM36" s="51">
        <f>'Debt Calculations'!AM42</f>
        <v>58208.269788692203</v>
      </c>
      <c r="AN36" s="51">
        <f>'Debt Calculations'!AN42</f>
        <v>57405.697157005518</v>
      </c>
      <c r="AO36" s="51">
        <f>'Debt Calculations'!AO42</f>
        <v>56598.108446370788</v>
      </c>
      <c r="AP36" s="51">
        <f>'Debt Calculations'!AP42</f>
        <v>55785.472306294592</v>
      </c>
      <c r="AQ36" s="51">
        <f>'Debt Calculations'!AQ42</f>
        <v>54967.75719034292</v>
      </c>
      <c r="AR36" s="51">
        <f>'Debt Calculations'!AR42</f>
        <v>54144.931354916545</v>
      </c>
      <c r="AS36" s="51">
        <f>'Debt Calculations'!AS42</f>
        <v>53316.962858018756</v>
      </c>
      <c r="AT36" s="51">
        <f>'Debt Calculations'!AT42</f>
        <v>52483.819558015355</v>
      </c>
      <c r="AU36" s="51">
        <f>'Debt Calculations'!AU42</f>
        <v>51645.469112386934</v>
      </c>
      <c r="AV36" s="51">
        <f>'Debt Calculations'!AV42</f>
        <v>50801.878976473337</v>
      </c>
      <c r="AW36" s="51">
        <f>'Debt Calculations'!AW42</f>
        <v>49953.016402210284</v>
      </c>
      <c r="AX36" s="51">
        <f>'Debt Calculations'!AX42</f>
        <v>49098.848436858083</v>
      </c>
      <c r="AY36" s="51">
        <f>'Debt Calculations'!AY42</f>
        <v>48239.341921722429</v>
      </c>
      <c r="AZ36" s="51">
        <f>'Debt Calculations'!AZ42</f>
        <v>47374.46349086718</v>
      </c>
      <c r="BA36" s="51">
        <f>'Debt Calculations'!BA42</f>
        <v>46504.179569819084</v>
      </c>
      <c r="BB36" s="51">
        <f>'Debt Calculations'!BB42</f>
        <v>45628.456374264439</v>
      </c>
      <c r="BC36" s="51">
        <f>'Debt Calculations'!BC42</f>
        <v>44747.259908737578</v>
      </c>
      <c r="BD36" s="51">
        <f>'Debt Calculations'!BD42</f>
        <v>43860.555965301173</v>
      </c>
      <c r="BE36" s="51">
        <f>'Debt Calculations'!BE42</f>
        <v>42968.310122218289</v>
      </c>
      <c r="BF36" s="51">
        <f>'Debt Calculations'!BF42</f>
        <v>42070.48774261614</v>
      </c>
      <c r="BG36" s="51">
        <f>'Debt Calculations'!BG42</f>
        <v>41167.053973141476</v>
      </c>
      <c r="BH36" s="51">
        <f>'Debt Calculations'!BH42</f>
        <v>40257.973742607595</v>
      </c>
      <c r="BI36" s="51">
        <f>'Debt Calculations'!BI42</f>
        <v>39343.211760632876</v>
      </c>
      <c r="BJ36" s="51">
        <f>'Debt Calculations'!BJ42</f>
        <v>38422.732516270815</v>
      </c>
      <c r="BK36" s="51">
        <f>'Debt Calculations'!BK42</f>
        <v>37496.500276631494</v>
      </c>
      <c r="BL36" s="51">
        <f>'Debt Calculations'!BL42</f>
        <v>36564.479085494422</v>
      </c>
      <c r="BM36" s="51">
        <f>'Debt Calculations'!BM42</f>
        <v>35626.632761912748</v>
      </c>
      <c r="BN36" s="51">
        <f>'Debt Calculations'!BN42</f>
        <v>34682.924898808684</v>
      </c>
      <c r="BO36" s="51">
        <f>'Debt Calculations'!BO42</f>
        <v>33733.318861560219</v>
      </c>
      <c r="BP36" s="51">
        <f>'Debt Calculations'!BP42</f>
        <v>32777.777786578954</v>
      </c>
      <c r="BQ36" s="51">
        <f>'Debt Calculations'!BQ42</f>
        <v>31816.264579879055</v>
      </c>
      <c r="BR36" s="51">
        <f>'Debt Calculations'!BR42</f>
        <v>30848.741915637285</v>
      </c>
      <c r="BS36" s="51">
        <f>'Debt Calculations'!BS42</f>
        <v>29875.172234744005</v>
      </c>
      <c r="BT36" s="51">
        <f>'Debt Calculations'!BT42</f>
        <v>28895.517743345139</v>
      </c>
      <c r="BU36" s="51">
        <f>'Debt Calculations'!BU42</f>
        <v>27909.740411375031</v>
      </c>
      <c r="BV36" s="51">
        <f>'Debt Calculations'!BV42</f>
        <v>26917.801971080109</v>
      </c>
      <c r="BW36" s="51">
        <f>'Debt Calculations'!BW42</f>
        <v>25919.663915533343</v>
      </c>
      <c r="BX36" s="51">
        <f>'Debt Calculations'!BX42</f>
        <v>24915.287497139412</v>
      </c>
      <c r="BY36" s="51">
        <f>'Debt Calculations'!BY42</f>
        <v>23904.63372613052</v>
      </c>
      <c r="BZ36" s="51">
        <f>'Debt Calculations'!BZ42</f>
        <v>22887.663369052822</v>
      </c>
      <c r="CA36" s="51">
        <f>'Debt Calculations'!CA42</f>
        <v>21864.336947243388</v>
      </c>
      <c r="CB36" s="51">
        <f>'Debt Calculations'!CB42</f>
        <v>20834.614735297644</v>
      </c>
      <c r="CC36" s="51">
        <f>'Debt Calculations'!CC42</f>
        <v>19798.456759527238</v>
      </c>
      <c r="CD36" s="51">
        <f>'Debt Calculations'!CD42</f>
        <v>18755.822796408269</v>
      </c>
      <c r="CE36" s="51">
        <f>'Debt Calculations'!CE42</f>
        <v>17706.672371019806</v>
      </c>
      <c r="CF36" s="51">
        <f>'Debt Calculations'!CF42</f>
        <v>16650.964755472665</v>
      </c>
      <c r="CG36" s="51">
        <f>'Debt Calculations'!CG42</f>
        <v>15588.658967328352</v>
      </c>
      <c r="CH36" s="51">
        <f>'Debt Calculations'!CH42</f>
        <v>14519.71376800814</v>
      </c>
      <c r="CI36" s="51">
        <f>'Debt Calculations'!CI42</f>
        <v>13444.087661192176</v>
      </c>
      <c r="CJ36" s="51">
        <f>'Debt Calculations'!CJ42</f>
        <v>12361.738891208612</v>
      </c>
      <c r="CK36" s="51">
        <f>'Debt Calculations'!CK42</f>
        <v>11272.625441412651</v>
      </c>
      <c r="CL36" s="51">
        <f>'Debt Calculations'!CL42</f>
        <v>10176.705032555465</v>
      </c>
      <c r="CM36" s="51">
        <f>'Debt Calculations'!CM42</f>
        <v>9073.9351211429203</v>
      </c>
      <c r="CN36" s="51">
        <f>'Debt Calculations'!CN42</f>
        <v>7964.2728977840488</v>
      </c>
      <c r="CO36" s="51">
        <f>'Debt Calculations'!CO42</f>
        <v>6847.6752855291843</v>
      </c>
      <c r="CP36" s="51">
        <f>'Debt Calculations'!CP42</f>
        <v>5724.098938197727</v>
      </c>
      <c r="CQ36" s="51">
        <f>'Debt Calculations'!CQ42</f>
        <v>4593.5002386954475</v>
      </c>
      <c r="CR36" s="51">
        <f>'Debt Calculations'!CR42</f>
        <v>3455.8352973212786</v>
      </c>
      <c r="CS36" s="51">
        <f>'Debt Calculations'!CS42</f>
        <v>2311.0599500635212</v>
      </c>
      <c r="CT36" s="51">
        <f>'Debt Calculations'!CT42</f>
        <v>1159.1297568854029</v>
      </c>
      <c r="CU36" s="51">
        <f>'Debt Calculations'!CU42</f>
        <v>-7.8443918027915061E-11</v>
      </c>
      <c r="CV36" s="51">
        <f>'Debt Calculations'!CV42</f>
        <v>-7.8443918027915061E-11</v>
      </c>
      <c r="CW36" s="51">
        <f>'Debt Calculations'!CW42</f>
        <v>-7.8443918027915061E-11</v>
      </c>
      <c r="CX36" s="51">
        <f>'Debt Calculations'!CX42</f>
        <v>-7.8443918027915061E-11</v>
      </c>
      <c r="CY36" s="51">
        <f>'Debt Calculations'!CY42</f>
        <v>-7.8443918027915061E-11</v>
      </c>
      <c r="CZ36" s="51">
        <f>'Debt Calculations'!CZ42</f>
        <v>-7.8443918027915061E-11</v>
      </c>
      <c r="DA36" s="51">
        <f>'Debt Calculations'!DA42</f>
        <v>-7.8443918027915061E-11</v>
      </c>
      <c r="DB36" s="51">
        <f>'Debt Calculations'!DB42</f>
        <v>-7.8443918027915061E-11</v>
      </c>
      <c r="DC36" s="51">
        <f>'Debt Calculations'!DC42</f>
        <v>-7.8443918027915061E-11</v>
      </c>
      <c r="DD36" s="51">
        <f>'Debt Calculations'!DD42</f>
        <v>-7.8443918027915061E-11</v>
      </c>
      <c r="DE36" s="51">
        <f>'Debt Calculations'!DE42</f>
        <v>-7.8443918027915061E-11</v>
      </c>
      <c r="DF36" s="51">
        <f>'Debt Calculations'!DF42</f>
        <v>-7.8443918027915061E-11</v>
      </c>
      <c r="DG36" s="51">
        <f>'Debt Calculations'!DG42</f>
        <v>-7.8443918027915061E-11</v>
      </c>
      <c r="DH36" s="51">
        <f>'Debt Calculations'!DH42</f>
        <v>-7.8443918027915061E-11</v>
      </c>
      <c r="DI36" s="51">
        <f>'Debt Calculations'!DI42</f>
        <v>-7.8443918027915061E-11</v>
      </c>
      <c r="DJ36" s="51">
        <f>'Debt Calculations'!DJ42</f>
        <v>-7.8443918027915061E-11</v>
      </c>
      <c r="DK36" s="51">
        <f>'Debt Calculations'!DK42</f>
        <v>-7.8443918027915061E-11</v>
      </c>
      <c r="DL36" s="51">
        <f>'Debt Calculations'!DL42</f>
        <v>-7.8443918027915061E-11</v>
      </c>
      <c r="DM36" s="51">
        <f>'Debt Calculations'!DM42</f>
        <v>-7.8443918027915061E-11</v>
      </c>
      <c r="DN36" s="51">
        <f>'Debt Calculations'!DN42</f>
        <v>-7.8443918027915061E-11</v>
      </c>
      <c r="DO36" s="51">
        <f>'Debt Calculations'!DO42</f>
        <v>-7.8443918027915061E-11</v>
      </c>
      <c r="DP36" s="51">
        <f>'Debt Calculations'!DP42</f>
        <v>-7.8443918027915061E-11</v>
      </c>
      <c r="DQ36" s="51">
        <f>'Debt Calculations'!DQ42</f>
        <v>-7.8443918027915061E-11</v>
      </c>
      <c r="DR36" s="51">
        <f>'Debt Calculations'!DR42</f>
        <v>-7.8443918027915061E-11</v>
      </c>
      <c r="DS36" s="51">
        <f>'Debt Calculations'!DS42</f>
        <v>-7.8443918027915061E-11</v>
      </c>
    </row>
    <row r="37" spans="1:123" x14ac:dyDescent="0.2">
      <c r="B37" s="10"/>
      <c r="C37" s="52"/>
      <c r="D37" s="51"/>
    </row>
    <row r="38" spans="1:123" x14ac:dyDescent="0.2">
      <c r="B38" s="10" t="s">
        <v>72</v>
      </c>
      <c r="C38" s="52">
        <f>Inputs!C34</f>
        <v>7000</v>
      </c>
      <c r="D38" s="51">
        <f>C38</f>
        <v>7000</v>
      </c>
      <c r="E38" s="51">
        <f>D38</f>
        <v>7000</v>
      </c>
      <c r="F38" s="51">
        <f t="shared" ref="F38:O38" si="33">E38</f>
        <v>7000</v>
      </c>
      <c r="G38" s="51">
        <f t="shared" si="33"/>
        <v>7000</v>
      </c>
      <c r="H38" s="51">
        <f t="shared" si="33"/>
        <v>7000</v>
      </c>
      <c r="I38" s="51">
        <f t="shared" si="33"/>
        <v>7000</v>
      </c>
      <c r="J38" s="51">
        <f t="shared" si="33"/>
        <v>7000</v>
      </c>
      <c r="K38" s="51">
        <f t="shared" si="33"/>
        <v>7000</v>
      </c>
      <c r="L38" s="51">
        <f t="shared" si="33"/>
        <v>7000</v>
      </c>
      <c r="M38" s="51">
        <f t="shared" si="33"/>
        <v>7000</v>
      </c>
      <c r="N38" s="51">
        <f t="shared" si="33"/>
        <v>7000</v>
      </c>
      <c r="O38" s="51">
        <f t="shared" si="33"/>
        <v>7000</v>
      </c>
      <c r="P38" s="51">
        <f t="shared" ref="P38:AS38" si="34">O38</f>
        <v>7000</v>
      </c>
      <c r="Q38" s="51">
        <f t="shared" si="34"/>
        <v>7000</v>
      </c>
      <c r="R38" s="51">
        <f t="shared" si="34"/>
        <v>7000</v>
      </c>
      <c r="S38" s="51">
        <f t="shared" si="34"/>
        <v>7000</v>
      </c>
      <c r="T38" s="51">
        <f t="shared" si="34"/>
        <v>7000</v>
      </c>
      <c r="U38" s="51">
        <f t="shared" si="34"/>
        <v>7000</v>
      </c>
      <c r="V38" s="51">
        <f t="shared" si="34"/>
        <v>7000</v>
      </c>
      <c r="W38" s="51">
        <f t="shared" si="34"/>
        <v>7000</v>
      </c>
      <c r="X38" s="51">
        <f t="shared" si="34"/>
        <v>7000</v>
      </c>
      <c r="Y38" s="51">
        <f t="shared" si="34"/>
        <v>7000</v>
      </c>
      <c r="Z38" s="51">
        <f t="shared" si="34"/>
        <v>7000</v>
      </c>
      <c r="AA38" s="51">
        <f t="shared" si="34"/>
        <v>7000</v>
      </c>
      <c r="AB38" s="51">
        <f t="shared" si="34"/>
        <v>7000</v>
      </c>
      <c r="AC38" s="51">
        <f t="shared" si="34"/>
        <v>7000</v>
      </c>
      <c r="AD38" s="51">
        <f t="shared" si="34"/>
        <v>7000</v>
      </c>
      <c r="AE38" s="51">
        <f t="shared" si="34"/>
        <v>7000</v>
      </c>
      <c r="AF38" s="51">
        <f t="shared" si="34"/>
        <v>7000</v>
      </c>
      <c r="AG38" s="51">
        <f t="shared" si="34"/>
        <v>7000</v>
      </c>
      <c r="AH38" s="51">
        <f t="shared" si="34"/>
        <v>7000</v>
      </c>
      <c r="AI38" s="51">
        <f t="shared" si="34"/>
        <v>7000</v>
      </c>
      <c r="AJ38" s="51">
        <f t="shared" si="34"/>
        <v>7000</v>
      </c>
      <c r="AK38" s="51">
        <f t="shared" si="34"/>
        <v>7000</v>
      </c>
      <c r="AL38" s="51">
        <f t="shared" si="34"/>
        <v>7000</v>
      </c>
      <c r="AM38" s="51">
        <f t="shared" si="34"/>
        <v>7000</v>
      </c>
      <c r="AN38" s="51">
        <f t="shared" si="34"/>
        <v>7000</v>
      </c>
      <c r="AO38" s="51">
        <f t="shared" si="34"/>
        <v>7000</v>
      </c>
      <c r="AP38" s="51">
        <f t="shared" si="34"/>
        <v>7000</v>
      </c>
      <c r="AQ38" s="51">
        <f t="shared" si="34"/>
        <v>7000</v>
      </c>
      <c r="AR38" s="51">
        <f t="shared" si="34"/>
        <v>7000</v>
      </c>
      <c r="AS38" s="51">
        <f t="shared" si="34"/>
        <v>7000</v>
      </c>
      <c r="AT38" s="51">
        <f t="shared" ref="AT38:CG38" si="35">AS38</f>
        <v>7000</v>
      </c>
      <c r="AU38" s="51">
        <f t="shared" si="35"/>
        <v>7000</v>
      </c>
      <c r="AV38" s="51">
        <f t="shared" si="35"/>
        <v>7000</v>
      </c>
      <c r="AW38" s="51">
        <f t="shared" si="35"/>
        <v>7000</v>
      </c>
      <c r="AX38" s="51">
        <f t="shared" si="35"/>
        <v>7000</v>
      </c>
      <c r="AY38" s="51">
        <f t="shared" si="35"/>
        <v>7000</v>
      </c>
      <c r="AZ38" s="51">
        <f t="shared" si="35"/>
        <v>7000</v>
      </c>
      <c r="BA38" s="51">
        <f t="shared" si="35"/>
        <v>7000</v>
      </c>
      <c r="BB38" s="51">
        <f t="shared" si="35"/>
        <v>7000</v>
      </c>
      <c r="BC38" s="51">
        <f t="shared" si="35"/>
        <v>7000</v>
      </c>
      <c r="BD38" s="51">
        <f t="shared" si="35"/>
        <v>7000</v>
      </c>
      <c r="BE38" s="51">
        <f t="shared" si="35"/>
        <v>7000</v>
      </c>
      <c r="BF38" s="51">
        <f t="shared" si="35"/>
        <v>7000</v>
      </c>
      <c r="BG38" s="51">
        <f t="shared" si="35"/>
        <v>7000</v>
      </c>
      <c r="BH38" s="51">
        <f t="shared" si="35"/>
        <v>7000</v>
      </c>
      <c r="BI38" s="51">
        <f t="shared" si="35"/>
        <v>7000</v>
      </c>
      <c r="BJ38" s="51">
        <f t="shared" si="35"/>
        <v>7000</v>
      </c>
      <c r="BK38" s="51">
        <f t="shared" si="35"/>
        <v>7000</v>
      </c>
      <c r="BL38" s="51">
        <f t="shared" si="35"/>
        <v>7000</v>
      </c>
      <c r="BM38" s="51">
        <f t="shared" si="35"/>
        <v>7000</v>
      </c>
      <c r="BN38" s="51">
        <f t="shared" si="35"/>
        <v>7000</v>
      </c>
      <c r="BO38" s="51">
        <f t="shared" si="35"/>
        <v>7000</v>
      </c>
      <c r="BP38" s="51">
        <f t="shared" si="35"/>
        <v>7000</v>
      </c>
      <c r="BQ38" s="51">
        <f t="shared" si="35"/>
        <v>7000</v>
      </c>
      <c r="BR38" s="51">
        <f t="shared" si="35"/>
        <v>7000</v>
      </c>
      <c r="BS38" s="51">
        <f t="shared" si="35"/>
        <v>7000</v>
      </c>
      <c r="BT38" s="51">
        <f t="shared" si="35"/>
        <v>7000</v>
      </c>
      <c r="BU38" s="51">
        <f t="shared" si="35"/>
        <v>7000</v>
      </c>
      <c r="BV38" s="51">
        <f t="shared" si="35"/>
        <v>7000</v>
      </c>
      <c r="BW38" s="51">
        <f t="shared" si="35"/>
        <v>7000</v>
      </c>
      <c r="BX38" s="51">
        <f t="shared" si="35"/>
        <v>7000</v>
      </c>
      <c r="BY38" s="51">
        <f t="shared" si="35"/>
        <v>7000</v>
      </c>
      <c r="BZ38" s="51">
        <f t="shared" si="35"/>
        <v>7000</v>
      </c>
      <c r="CA38" s="51">
        <f t="shared" si="35"/>
        <v>7000</v>
      </c>
      <c r="CB38" s="51">
        <f t="shared" si="35"/>
        <v>7000</v>
      </c>
      <c r="CC38" s="51">
        <f t="shared" si="35"/>
        <v>7000</v>
      </c>
      <c r="CD38" s="51">
        <f t="shared" si="35"/>
        <v>7000</v>
      </c>
      <c r="CE38" s="51">
        <f t="shared" si="35"/>
        <v>7000</v>
      </c>
      <c r="CF38" s="51">
        <f t="shared" si="35"/>
        <v>7000</v>
      </c>
      <c r="CG38" s="51">
        <f t="shared" si="35"/>
        <v>7000</v>
      </c>
      <c r="CH38" s="51">
        <f t="shared" ref="CH38:CU38" si="36">CG38</f>
        <v>7000</v>
      </c>
      <c r="CI38" s="51">
        <f t="shared" si="36"/>
        <v>7000</v>
      </c>
      <c r="CJ38" s="51">
        <f t="shared" si="36"/>
        <v>7000</v>
      </c>
      <c r="CK38" s="51">
        <f t="shared" si="36"/>
        <v>7000</v>
      </c>
      <c r="CL38" s="51">
        <f t="shared" si="36"/>
        <v>7000</v>
      </c>
      <c r="CM38" s="51">
        <f t="shared" si="36"/>
        <v>7000</v>
      </c>
      <c r="CN38" s="51">
        <f t="shared" si="36"/>
        <v>7000</v>
      </c>
      <c r="CO38" s="51">
        <f t="shared" si="36"/>
        <v>7000</v>
      </c>
      <c r="CP38" s="51">
        <f t="shared" si="36"/>
        <v>7000</v>
      </c>
      <c r="CQ38" s="51">
        <f t="shared" si="36"/>
        <v>7000</v>
      </c>
      <c r="CR38" s="51">
        <f t="shared" si="36"/>
        <v>7000</v>
      </c>
      <c r="CS38" s="51">
        <f t="shared" si="36"/>
        <v>7000</v>
      </c>
      <c r="CT38" s="51">
        <f t="shared" si="36"/>
        <v>7000</v>
      </c>
      <c r="CU38" s="51">
        <f t="shared" si="36"/>
        <v>7000</v>
      </c>
      <c r="CV38" s="51">
        <f t="shared" ref="CV38:DI38" si="37">CU38</f>
        <v>7000</v>
      </c>
      <c r="CW38" s="51">
        <f t="shared" si="37"/>
        <v>7000</v>
      </c>
      <c r="CX38" s="51">
        <f t="shared" si="37"/>
        <v>7000</v>
      </c>
      <c r="CY38" s="51">
        <f t="shared" si="37"/>
        <v>7000</v>
      </c>
      <c r="CZ38" s="51">
        <f t="shared" si="37"/>
        <v>7000</v>
      </c>
      <c r="DA38" s="51">
        <f t="shared" si="37"/>
        <v>7000</v>
      </c>
      <c r="DB38" s="51">
        <f t="shared" si="37"/>
        <v>7000</v>
      </c>
      <c r="DC38" s="51">
        <f t="shared" si="37"/>
        <v>7000</v>
      </c>
      <c r="DD38" s="51">
        <f t="shared" si="37"/>
        <v>7000</v>
      </c>
      <c r="DE38" s="51">
        <f t="shared" si="37"/>
        <v>7000</v>
      </c>
      <c r="DF38" s="51">
        <f t="shared" si="37"/>
        <v>7000</v>
      </c>
      <c r="DG38" s="51">
        <f t="shared" si="37"/>
        <v>7000</v>
      </c>
      <c r="DH38" s="51">
        <f t="shared" si="37"/>
        <v>7000</v>
      </c>
      <c r="DI38" s="51">
        <f t="shared" si="37"/>
        <v>7000</v>
      </c>
      <c r="DJ38" s="51">
        <f t="shared" ref="DJ38:DS38" si="38">DI38</f>
        <v>7000</v>
      </c>
      <c r="DK38" s="51">
        <f t="shared" si="38"/>
        <v>7000</v>
      </c>
      <c r="DL38" s="51">
        <f t="shared" si="38"/>
        <v>7000</v>
      </c>
      <c r="DM38" s="51">
        <f t="shared" si="38"/>
        <v>7000</v>
      </c>
      <c r="DN38" s="51">
        <f t="shared" si="38"/>
        <v>7000</v>
      </c>
      <c r="DO38" s="51">
        <f t="shared" si="38"/>
        <v>7000</v>
      </c>
      <c r="DP38" s="51">
        <f t="shared" si="38"/>
        <v>7000</v>
      </c>
      <c r="DQ38" s="51">
        <f t="shared" si="38"/>
        <v>7000</v>
      </c>
      <c r="DR38" s="51">
        <f t="shared" si="38"/>
        <v>7000</v>
      </c>
      <c r="DS38" s="51">
        <f t="shared" si="38"/>
        <v>7000</v>
      </c>
    </row>
    <row r="39" spans="1:123" x14ac:dyDescent="0.2">
      <c r="B39" s="10" t="s">
        <v>73</v>
      </c>
      <c r="C39" s="52">
        <f>Inputs!C35</f>
        <v>800</v>
      </c>
      <c r="D39" s="51">
        <f>'Debt Calculations'!D17+C39</f>
        <v>1988.8611111111111</v>
      </c>
      <c r="E39" s="4">
        <f>D39+'Debt Calculations'!E17</f>
        <v>2435.3766782407406</v>
      </c>
      <c r="F39" s="4">
        <f>E39+'Debt Calculations'!F17</f>
        <v>2864.3810737606095</v>
      </c>
      <c r="G39" s="4">
        <f>F39+'Debt Calculations'!G17</f>
        <v>3275.9498531011786</v>
      </c>
      <c r="H39" s="4">
        <f>G39+'Debt Calculations'!H17</f>
        <v>3670.157514712856</v>
      </c>
      <c r="I39" s="4">
        <f>H39+'Debt Calculations'!I17</f>
        <v>4047.0775062759421</v>
      </c>
      <c r="J39" s="4">
        <f>I39+'Debt Calculations'!J17</f>
        <v>4406.7822308430132</v>
      </c>
      <c r="K39" s="4">
        <f>J39+'Debt Calculations'!K17</f>
        <v>4749.3430529142042</v>
      </c>
      <c r="L39" s="4">
        <f>K39+'Debt Calculations'!L17</f>
        <v>4372.8303044458607</v>
      </c>
      <c r="M39" s="4">
        <f>L39+'Debt Calculations'!M17</f>
        <v>3979.3132907930058</v>
      </c>
      <c r="N39" s="4">
        <f>M39+'Debt Calculations'!N17</f>
        <v>3568.8602965860928</v>
      </c>
      <c r="O39" s="4">
        <f>N39+'Debt Calculations'!O17</f>
        <v>3141.5385915424731</v>
      </c>
      <c r="P39" s="4">
        <f>O39+'Debt Calculations'!P17</f>
        <v>7139.8955473241513</v>
      </c>
      <c r="Q39" s="4">
        <f>P39+'Debt Calculations'!Q17</f>
        <v>11128.667417891884</v>
      </c>
      <c r="R39" s="4">
        <f>Q39+'Debt Calculations'!R17</f>
        <v>15107.96517170558</v>
      </c>
      <c r="S39" s="4">
        <f>R39+'Debt Calculations'!S17</f>
        <v>19077.899060108684</v>
      </c>
      <c r="T39" s="4">
        <f>S39+'Debt Calculations'!T17</f>
        <v>23038.578624679303</v>
      </c>
      <c r="U39" s="4">
        <f>T39+'Debt Calculations'!U17</f>
        <v>26990.112704529121</v>
      </c>
      <c r="V39" s="4">
        <f>U39+'Debt Calculations'!V17</f>
        <v>30932.609443550609</v>
      </c>
      <c r="W39" s="4">
        <f>V39+'Debt Calculations'!W17</f>
        <v>34866.17629761299</v>
      </c>
      <c r="X39" s="4">
        <f>W39+'Debt Calculations'!X17</f>
        <v>36218.61004170747</v>
      </c>
      <c r="Y39" s="4">
        <f>X39+'Debt Calculations'!Y17</f>
        <v>37562.326777042217</v>
      </c>
      <c r="Z39" s="4">
        <f>Y39+'Debt Calculations'!Z17</f>
        <v>38897.43193808756</v>
      </c>
      <c r="AA39" s="4">
        <f>Z39+'Debt Calculations'!AA17</f>
        <v>40224.030299571874</v>
      </c>
      <c r="AB39" s="4">
        <f>AA39+'Debt Calculations'!AB17</f>
        <v>45849.74750565087</v>
      </c>
      <c r="AC39" s="4">
        <f>AB39+'Debt Calculations'!AC17</f>
        <v>51467.026401343348</v>
      </c>
      <c r="AD39" s="4">
        <f>AC39+'Debt Calculations'!AD17</f>
        <v>57075.970982881219</v>
      </c>
      <c r="AE39" s="4">
        <f>AD39+'Debt Calculations'!AE17</f>
        <v>62676.684604594062</v>
      </c>
      <c r="AF39" s="4">
        <f>AE39+'Debt Calculations'!AF17</f>
        <v>68269.269985746039</v>
      </c>
      <c r="AG39" s="4">
        <f>AF39+'Debt Calculations'!AG17</f>
        <v>73853.829217325576</v>
      </c>
      <c r="AH39" s="4">
        <f>AG39+'Debt Calculations'!AH17</f>
        <v>79430.463768788381</v>
      </c>
      <c r="AI39" s="4">
        <f>AH39+'Debt Calculations'!AI17</f>
        <v>84999.274494754121</v>
      </c>
      <c r="AJ39" s="4">
        <f>AI39+'Debt Calculations'!AJ17</f>
        <v>87120.375741657292</v>
      </c>
      <c r="AK39" s="4">
        <f>AJ39+'Debt Calculations'!AK17</f>
        <v>89233.853054352687</v>
      </c>
      <c r="AL39" s="4">
        <f>AK39+'Debt Calculations'!AL17</f>
        <v>91339.805482675991</v>
      </c>
      <c r="AM39" s="4">
        <f>AL39+'Debt Calculations'!AM17</f>
        <v>93438.33148795976</v>
      </c>
      <c r="AN39" s="4">
        <f>AM39+'Debt Calculations'!AN17</f>
        <v>100982.43216494995</v>
      </c>
      <c r="AO39" s="4">
        <f>AN39+'Debt Calculations'!AO17</f>
        <v>108525.85957399086</v>
      </c>
      <c r="AP39" s="4">
        <f>AO39+'Debt Calculations'!AP17</f>
        <v>116068.75069481588</v>
      </c>
      <c r="AQ39" s="4">
        <f>AP39+'Debt Calculations'!AQ17</f>
        <v>123611.24216246045</v>
      </c>
      <c r="AR39" s="4">
        <f>AQ39+'Debt Calculations'!AR17</f>
        <v>131153.47027497293</v>
      </c>
      <c r="AS39" s="4">
        <f>AR39+'Debt Calculations'!AS17</f>
        <v>138695.57100109087</v>
      </c>
      <c r="AT39" s="4">
        <f>AS39+'Debt Calculations'!AT17</f>
        <v>146237.67998788264</v>
      </c>
      <c r="AU39" s="4">
        <f>AT39+'Debt Calculations'!AU17</f>
        <v>153779.93256835543</v>
      </c>
      <c r="AV39" s="4">
        <f>AU39+'Debt Calculations'!AV17</f>
        <v>156875.94837102955</v>
      </c>
      <c r="AW39" s="4">
        <f>AV39+'Debt Calculations'!AW17</f>
        <v>159972.37752147988</v>
      </c>
      <c r="AX39" s="4">
        <f>AW39+'Debt Calculations'!AX17</f>
        <v>163069.35445584485</v>
      </c>
      <c r="AY39" s="4">
        <f>AX39+'Debt Calculations'!AY17</f>
        <v>166167.01332630319</v>
      </c>
      <c r="AZ39" s="4">
        <f>AY39+'Debt Calculations'!AZ17</f>
        <v>176070.58030915807</v>
      </c>
      <c r="BA39" s="4">
        <f>AZ39+'Debt Calculations'!BA17</f>
        <v>185974.95480545142</v>
      </c>
      <c r="BB39" s="4">
        <f>BA39+'Debt Calculations'!BB17</f>
        <v>195880.27134257078</v>
      </c>
      <c r="BC39" s="4">
        <f>BB39+'Debt Calculations'!BC17</f>
        <v>205786.66418368524</v>
      </c>
      <c r="BD39" s="4">
        <f>BC39+'Debt Calculations'!BD17</f>
        <v>215694.26733515074</v>
      </c>
      <c r="BE39" s="4">
        <f>BD39+'Debt Calculations'!BE17</f>
        <v>225603.21455388539</v>
      </c>
      <c r="BF39" s="4">
        <f>BE39+'Debt Calculations'!BF17</f>
        <v>235513.63935471512</v>
      </c>
      <c r="BG39" s="4">
        <f>BF39+'Debt Calculations'!BG17</f>
        <v>245425.67501769011</v>
      </c>
      <c r="BH39" s="4">
        <f>BG39+'Debt Calculations'!BH17</f>
        <v>249713.57919737254</v>
      </c>
      <c r="BI39" s="4">
        <f>BH39+'Debt Calculations'!BI17</f>
        <v>254003.36012409601</v>
      </c>
      <c r="BJ39" s="4">
        <f>BI39+'Debt Calculations'!BJ17</f>
        <v>258295.15041719694</v>
      </c>
      <c r="BK39" s="4">
        <f>BJ39+'Debt Calculations'!BK17</f>
        <v>262589.08249021875</v>
      </c>
      <c r="BL39" s="4">
        <f>BK39+'Debt Calculations'!BL17</f>
        <v>275341.48342775408</v>
      </c>
      <c r="BM39" s="4">
        <f>BL39+'Debt Calculations'!BM17</f>
        <v>288096.14705966756</v>
      </c>
      <c r="BN39" s="4">
        <f>BM39+'Debt Calculations'!BN17</f>
        <v>300853.20641944581</v>
      </c>
      <c r="BO39" s="4">
        <f>BN39+'Debt Calculations'!BO17</f>
        <v>313612.79435337952</v>
      </c>
      <c r="BP39" s="4">
        <f>BO39+'Debt Calculations'!BP17</f>
        <v>326375.04352771968</v>
      </c>
      <c r="BQ39" s="4">
        <f>BP39+'Debt Calculations'!BQ17</f>
        <v>339140.08643580804</v>
      </c>
      <c r="BR39" s="4">
        <f>BQ39+'Debt Calculations'!BR17</f>
        <v>351908.05540518247</v>
      </c>
      <c r="BS39" s="4">
        <f>BR39+'Debt Calculations'!BS17</f>
        <v>364679.08260465751</v>
      </c>
      <c r="BT39" s="4">
        <f>BS39+'Debt Calculations'!BT17</f>
        <v>370412.19265338045</v>
      </c>
      <c r="BU39" s="4">
        <f>BT39+'Debt Calculations'!BU17</f>
        <v>376148.62482186384</v>
      </c>
      <c r="BV39" s="4">
        <f>BU39+'Debt Calculations'!BV17</f>
        <v>381888.51084499399</v>
      </c>
      <c r="BW39" s="4">
        <f>BV39+'Debt Calculations'!BW17</f>
        <v>387631.98232701677</v>
      </c>
      <c r="BX39" s="4">
        <f>BW39+'Debt Calculations'!BX17</f>
        <v>403816.68897288229</v>
      </c>
      <c r="BY39" s="4">
        <f>BX39+'Debt Calculations'!BY17</f>
        <v>420005.09916486853</v>
      </c>
      <c r="BZ39" s="4">
        <f>BY39+'Debt Calculations'!BZ17</f>
        <v>436197.3453632982</v>
      </c>
      <c r="CA39" s="4">
        <f>BZ39+'Debt Calculations'!CA17</f>
        <v>452393.55991552025</v>
      </c>
      <c r="CB39" s="4">
        <f>CA39+'Debt Calculations'!CB17</f>
        <v>468593.87506286986</v>
      </c>
      <c r="CC39" s="4">
        <f>CB39+'Debt Calculations'!CC17</f>
        <v>484798.42294760689</v>
      </c>
      <c r="CD39" s="4">
        <f>CC39+'Debt Calculations'!CD17</f>
        <v>501007.33561983332</v>
      </c>
      <c r="CE39" s="4">
        <f>CD39+'Debt Calculations'!CE17</f>
        <v>517220.74504439021</v>
      </c>
      <c r="CF39" s="4">
        <f>CE39+'Debt Calculations'!CF17</f>
        <v>524699.39730973414</v>
      </c>
      <c r="CG39" s="4">
        <f>CF39+'Debt Calculations'!CG17</f>
        <v>532182.81002879445</v>
      </c>
      <c r="CH39" s="4">
        <f>CG39+'Debt Calculations'!CH17</f>
        <v>539671.11495181033</v>
      </c>
      <c r="CI39" s="4">
        <f>CH39+'Debt Calculations'!CI17</f>
        <v>547164.44377114938</v>
      </c>
      <c r="CJ39" s="4">
        <f>CI39+'Debt Calculations'!CJ17</f>
        <v>564421.13353275321</v>
      </c>
      <c r="CK39" s="4">
        <f>CJ39+'Debt Calculations'!CK17</f>
        <v>581682.96422423865</v>
      </c>
      <c r="CL39" s="4">
        <f>CK39+'Debt Calculations'!CL17</f>
        <v>598950.06862345757</v>
      </c>
      <c r="CM39" s="4">
        <f>CL39+'Debt Calculations'!CM17</f>
        <v>616222.57946732838</v>
      </c>
      <c r="CN39" s="4">
        <f>CM39+'Debt Calculations'!CN17</f>
        <v>633500.62945864955</v>
      </c>
      <c r="CO39" s="4">
        <f>CN39+'Debt Calculations'!CO17</f>
        <v>650784.35127289617</v>
      </c>
      <c r="CP39" s="4">
        <f>CO39+'Debt Calculations'!CP17</f>
        <v>668073.87756499916</v>
      </c>
      <c r="CQ39" s="4">
        <f>CP39+'Debt Calculations'!CQ17</f>
        <v>685369.34097610787</v>
      </c>
      <c r="CR39" s="4">
        <f>CQ39+'Debt Calculations'!CR17</f>
        <v>693422.00482233625</v>
      </c>
      <c r="CS39" s="4">
        <f>CR39+'Debt Calculations'!CS17</f>
        <v>701480.8710554936</v>
      </c>
      <c r="CT39" s="4">
        <f>CS39+'Debt Calculations'!CT17</f>
        <v>709546.07231579931</v>
      </c>
      <c r="CU39" s="4">
        <f>CT39+'Debt Calculations'!CU17</f>
        <v>717617.74125658278</v>
      </c>
      <c r="CV39" s="4">
        <f>CU39+'Debt Calculations'!CV17</f>
        <v>736014.64635328064</v>
      </c>
      <c r="CW39" s="4">
        <f>CV39+'Debt Calculations'!CW17</f>
        <v>754410.84699689364</v>
      </c>
      <c r="CX39" s="4">
        <f>CW39+'Debt Calculations'!CX17</f>
        <v>772806.43158919399</v>
      </c>
      <c r="CY39" s="4">
        <f>CX39+'Debt Calculations'!CY17</f>
        <v>791201.48827670526</v>
      </c>
      <c r="CZ39" s="4">
        <f>CY39+'Debt Calculations'!CZ17</f>
        <v>809596.10495563759</v>
      </c>
      <c r="DA39" s="4">
        <f>CZ39+'Debt Calculations'!DA17</f>
        <v>827990.36927679868</v>
      </c>
      <c r="DB39" s="4">
        <f>DA39+'Debt Calculations'!DB17</f>
        <v>846384.36865047982</v>
      </c>
      <c r="DC39" s="4">
        <f>DB39+'Debt Calculations'!DC17</f>
        <v>864778.19025131827</v>
      </c>
      <c r="DD39" s="4">
        <f>DC39+'Debt Calculations'!DD17</f>
        <v>873388.09400913503</v>
      </c>
      <c r="DE39" s="4">
        <f>DD39+'Debt Calculations'!DE17</f>
        <v>881997.99365575006</v>
      </c>
      <c r="DF39" s="4">
        <f>DE39+'Debt Calculations'!DF17</f>
        <v>890607.97568777343</v>
      </c>
      <c r="DG39" s="4">
        <f>DF39+'Debt Calculations'!DG17</f>
        <v>899218.12638537365</v>
      </c>
      <c r="DH39" s="4">
        <f>DG39+'Debt Calculations'!DH17</f>
        <v>918735.61959585908</v>
      </c>
      <c r="DI39" s="4">
        <f>DH39+'Debt Calculations'!DI17</f>
        <v>938253.30425843713</v>
      </c>
      <c r="DJ39" s="4">
        <f>DI39+'Debt Calculations'!DJ17</f>
        <v>957771.26727519988</v>
      </c>
      <c r="DK39" s="4">
        <f>DJ39+'Debt Calculations'!DK17</f>
        <v>977289.59534029104</v>
      </c>
      <c r="DL39" s="4">
        <f>DK39+'Debt Calculations'!DL17</f>
        <v>996808.37494464999</v>
      </c>
      <c r="DM39" s="4">
        <f>DL39+'Debt Calculations'!DM17</f>
        <v>1016327.6923807343</v>
      </c>
      <c r="DN39" s="4">
        <f>DM39+'Debt Calculations'!DN17</f>
        <v>1035847.6337472199</v>
      </c>
      <c r="DO39" s="4">
        <f>DN39+'Debt Calculations'!DO17</f>
        <v>1055368.2849536811</v>
      </c>
      <c r="DP39" s="4">
        <f>DO39+'Debt Calculations'!DP17</f>
        <v>1064544.1991304478</v>
      </c>
      <c r="DQ39" s="4">
        <f>DP39+'Debt Calculations'!DQ17</f>
        <v>1073720.9944176434</v>
      </c>
      <c r="DR39" s="4">
        <f>DQ39+'Debt Calculations'!DR17</f>
        <v>1082898.7561854015</v>
      </c>
      <c r="DS39" s="4">
        <f>DR39+'Debt Calculations'!DS17</f>
        <v>1092077.5696332615</v>
      </c>
    </row>
    <row r="40" spans="1:123" x14ac:dyDescent="0.2">
      <c r="A40" s="57"/>
      <c r="B40" s="58" t="s">
        <v>68</v>
      </c>
      <c r="C40" s="60">
        <f>SUM(C32:C39)</f>
        <v>28800</v>
      </c>
      <c r="D40" s="60">
        <f t="shared" ref="D40:AI40" si="39">SUM(D33:D39)</f>
        <v>151071.11111111112</v>
      </c>
      <c r="E40" s="60">
        <f t="shared" si="39"/>
        <v>152295.03274074075</v>
      </c>
      <c r="F40" s="60">
        <f t="shared" si="39"/>
        <v>153506.32898456787</v>
      </c>
      <c r="G40" s="60">
        <f t="shared" si="39"/>
        <v>154705.10505414096</v>
      </c>
      <c r="H40" s="60">
        <f t="shared" si="39"/>
        <v>155891.46528424535</v>
      </c>
      <c r="I40" s="60">
        <f t="shared" si="39"/>
        <v>157065.51314020995</v>
      </c>
      <c r="J40" s="60">
        <f t="shared" si="39"/>
        <v>158227.35122515264</v>
      </c>
      <c r="K40" s="60">
        <f t="shared" si="39"/>
        <v>159377.08128716523</v>
      </c>
      <c r="L40" s="60">
        <f t="shared" si="39"/>
        <v>159812.80422643892</v>
      </c>
      <c r="M40" s="60">
        <f t="shared" si="39"/>
        <v>160250.8491023297</v>
      </c>
      <c r="N40" s="60">
        <f t="shared" si="39"/>
        <v>160677.08614036583</v>
      </c>
      <c r="O40" s="60">
        <f t="shared" si="39"/>
        <v>161091.61373919612</v>
      </c>
      <c r="P40" s="60">
        <f t="shared" si="39"/>
        <v>164770.63627072569</v>
      </c>
      <c r="Q40" s="60">
        <f t="shared" si="39"/>
        <v>168424.68831573249</v>
      </c>
      <c r="R40" s="60">
        <f t="shared" si="39"/>
        <v>172067.18464110428</v>
      </c>
      <c r="S40" s="60">
        <f t="shared" si="39"/>
        <v>175698.22154450463</v>
      </c>
      <c r="T40" s="60">
        <f t="shared" si="39"/>
        <v>179317.89452111663</v>
      </c>
      <c r="U40" s="60">
        <f t="shared" si="39"/>
        <v>182926.29827033024</v>
      </c>
      <c r="V40" s="60">
        <f t="shared" si="39"/>
        <v>186523.52670237373</v>
      </c>
      <c r="W40" s="60">
        <f t="shared" si="39"/>
        <v>190109.67294489019</v>
      </c>
      <c r="X40" s="60">
        <f t="shared" si="39"/>
        <v>191112.51934945903</v>
      </c>
      <c r="Y40" s="60">
        <f t="shared" si="39"/>
        <v>192118.24082806314</v>
      </c>
      <c r="Z40" s="60">
        <f t="shared" si="39"/>
        <v>193113.15486950218</v>
      </c>
      <c r="AA40" s="60">
        <f t="shared" si="39"/>
        <v>194097.35153575259</v>
      </c>
      <c r="AB40" s="60">
        <f t="shared" si="39"/>
        <v>199378.44166049652</v>
      </c>
      <c r="AC40" s="60">
        <f t="shared" si="39"/>
        <v>204648.38881111308</v>
      </c>
      <c r="AD40" s="60">
        <f t="shared" si="39"/>
        <v>209907.74634478008</v>
      </c>
      <c r="AE40" s="60">
        <f t="shared" si="39"/>
        <v>215156.6025083054</v>
      </c>
      <c r="AF40" s="60">
        <f t="shared" si="39"/>
        <v>220395.04481310694</v>
      </c>
      <c r="AG40" s="60">
        <f t="shared" si="39"/>
        <v>225623.16004134066</v>
      </c>
      <c r="AH40" s="60">
        <f t="shared" si="39"/>
        <v>230841.03425197801</v>
      </c>
      <c r="AI40" s="60">
        <f t="shared" si="39"/>
        <v>236048.75278683231</v>
      </c>
      <c r="AJ40" s="60">
        <f t="shared" ref="AJ40:BO40" si="40">SUM(AJ33:AJ39)</f>
        <v>237806.41437653499</v>
      </c>
      <c r="AK40" s="60">
        <f t="shared" si="40"/>
        <v>239561.20769586242</v>
      </c>
      <c r="AL40" s="60">
        <f t="shared" si="40"/>
        <v>241306.09712141269</v>
      </c>
      <c r="AM40" s="60">
        <f t="shared" si="40"/>
        <v>243041.16518563393</v>
      </c>
      <c r="AN40" s="60">
        <f t="shared" si="40"/>
        <v>249071.08746734343</v>
      </c>
      <c r="AO40" s="60">
        <f t="shared" si="40"/>
        <v>255098.32974455616</v>
      </c>
      <c r="AP40" s="60">
        <f t="shared" si="40"/>
        <v>261115.85482498791</v>
      </c>
      <c r="AQ40" s="60">
        <f t="shared" si="40"/>
        <v>267123.74368527852</v>
      </c>
      <c r="AR40" s="60">
        <f t="shared" si="40"/>
        <v>273122.07662726252</v>
      </c>
      <c r="AS40" s="60">
        <f t="shared" si="40"/>
        <v>279110.93328359246</v>
      </c>
      <c r="AT40" s="60">
        <f t="shared" si="40"/>
        <v>285090.39262331545</v>
      </c>
      <c r="AU40" s="60">
        <f t="shared" si="40"/>
        <v>291060.53295740322</v>
      </c>
      <c r="AV40" s="60">
        <f t="shared" si="40"/>
        <v>292574.91654623603</v>
      </c>
      <c r="AW40" s="60">
        <f t="shared" si="40"/>
        <v>294080.13579904102</v>
      </c>
      <c r="AX40" s="60">
        <f t="shared" si="40"/>
        <v>295576.26708528516</v>
      </c>
      <c r="AY40" s="60">
        <f t="shared" si="40"/>
        <v>297063.38613802299</v>
      </c>
      <c r="AZ40" s="60">
        <f t="shared" si="40"/>
        <v>305346.66035983944</v>
      </c>
      <c r="BA40" s="60">
        <f t="shared" si="40"/>
        <v>313620.93002130871</v>
      </c>
      <c r="BB40" s="60">
        <f t="shared" si="40"/>
        <v>321886.27016043372</v>
      </c>
      <c r="BC40" s="60">
        <f t="shared" si="40"/>
        <v>330142.75518990075</v>
      </c>
      <c r="BD40" s="60">
        <f t="shared" si="40"/>
        <v>338390.45890229027</v>
      </c>
      <c r="BE40" s="60">
        <f t="shared" si="40"/>
        <v>346629.45447524451</v>
      </c>
      <c r="BF40" s="60">
        <f t="shared" si="40"/>
        <v>354859.81447659223</v>
      </c>
      <c r="BG40" s="60">
        <f t="shared" si="40"/>
        <v>363081.61086943001</v>
      </c>
      <c r="BH40" s="60">
        <f t="shared" si="40"/>
        <v>365669.03961916215</v>
      </c>
      <c r="BI40" s="60">
        <f t="shared" si="40"/>
        <v>368248.04689249792</v>
      </c>
      <c r="BJ40" s="60">
        <f t="shared" si="40"/>
        <v>370818.70286840724</v>
      </c>
      <c r="BK40" s="60">
        <f t="shared" si="40"/>
        <v>373381.07714103529</v>
      </c>
      <c r="BL40" s="60">
        <f t="shared" si="40"/>
        <v>384391.43359424139</v>
      </c>
      <c r="BM40" s="60">
        <f t="shared" si="40"/>
        <v>395393.50247350411</v>
      </c>
      <c r="BN40" s="60">
        <f t="shared" si="40"/>
        <v>406387.35284193966</v>
      </c>
      <c r="BO40" s="60">
        <f t="shared" si="40"/>
        <v>417373.05318713817</v>
      </c>
      <c r="BP40" s="60">
        <f t="shared" ref="BP40:CU40" si="41">SUM(BP33:BP39)</f>
        <v>428350.67142595997</v>
      </c>
      <c r="BQ40" s="60">
        <f t="shared" si="41"/>
        <v>439320.27490929159</v>
      </c>
      <c r="BR40" s="60">
        <f t="shared" si="41"/>
        <v>450281.93042676203</v>
      </c>
      <c r="BS40" s="60">
        <f t="shared" si="41"/>
        <v>461235.70421142026</v>
      </c>
      <c r="BT40" s="60">
        <f t="shared" si="41"/>
        <v>465140.55454637285</v>
      </c>
      <c r="BU40" s="60">
        <f t="shared" si="41"/>
        <v>469037.65396338422</v>
      </c>
      <c r="BV40" s="60">
        <f t="shared" si="41"/>
        <v>472927.06705343706</v>
      </c>
      <c r="BW40" s="60">
        <f t="shared" si="41"/>
        <v>476808.85786925617</v>
      </c>
      <c r="BX40" s="60">
        <f t="shared" si="41"/>
        <v>491120.60815417528</v>
      </c>
      <c r="BY40" s="60">
        <f t="shared" si="41"/>
        <v>505424.71791626862</v>
      </c>
      <c r="BZ40" s="60">
        <f t="shared" si="41"/>
        <v>519721.25082655984</v>
      </c>
      <c r="CA40" s="60">
        <f t="shared" si="41"/>
        <v>534010.27002548042</v>
      </c>
      <c r="CB40" s="60">
        <f t="shared" si="41"/>
        <v>548291.83812729188</v>
      </c>
      <c r="CC40" s="60">
        <f t="shared" si="41"/>
        <v>562566.01722447015</v>
      </c>
      <c r="CD40" s="60">
        <f t="shared" si="41"/>
        <v>576832.86889205384</v>
      </c>
      <c r="CE40" s="60">
        <f t="shared" si="41"/>
        <v>591092.45419195632</v>
      </c>
      <c r="CF40" s="60">
        <f t="shared" si="41"/>
        <v>596605.44787924143</v>
      </c>
      <c r="CG40" s="60">
        <f t="shared" si="41"/>
        <v>602111.29580036446</v>
      </c>
      <c r="CH40" s="60">
        <f t="shared" si="41"/>
        <v>607610.05750337662</v>
      </c>
      <c r="CI40" s="60">
        <f t="shared" si="41"/>
        <v>613101.79204009555</v>
      </c>
      <c r="CJ40" s="60">
        <f t="shared" si="41"/>
        <v>628344.76337488613</v>
      </c>
      <c r="CK40" s="60">
        <f t="shared" si="41"/>
        <v>643580.6779700811</v>
      </c>
      <c r="CL40" s="60">
        <f t="shared" si="41"/>
        <v>658809.59463184385</v>
      </c>
      <c r="CM40" s="60">
        <f t="shared" si="41"/>
        <v>674031.57167628617</v>
      </c>
      <c r="CN40" s="60">
        <f t="shared" si="41"/>
        <v>689246.66693355259</v>
      </c>
      <c r="CO40" s="60">
        <f t="shared" si="41"/>
        <v>704454.93775186932</v>
      </c>
      <c r="CP40" s="60">
        <f t="shared" si="41"/>
        <v>719656.441001561</v>
      </c>
      <c r="CQ40" s="60">
        <f t="shared" si="41"/>
        <v>734851.23307903297</v>
      </c>
      <c r="CR40" s="60">
        <f t="shared" si="41"/>
        <v>740790.50059272035</v>
      </c>
      <c r="CS40" s="60">
        <f t="shared" si="41"/>
        <v>746723.1683210046</v>
      </c>
      <c r="CT40" s="60">
        <f t="shared" si="41"/>
        <v>752649.29126209742</v>
      </c>
      <c r="CU40" s="60">
        <f t="shared" si="41"/>
        <v>758568.9239558921</v>
      </c>
      <c r="CV40" s="60">
        <f t="shared" ref="CV40:DS40" si="42">SUM(CV33:CV39)</f>
        <v>775967.13060796098</v>
      </c>
      <c r="CW40" s="60">
        <f t="shared" si="42"/>
        <v>793358.80706601811</v>
      </c>
      <c r="CX40" s="60">
        <f t="shared" si="42"/>
        <v>810744.00774834678</v>
      </c>
      <c r="CY40" s="60">
        <f t="shared" si="42"/>
        <v>828122.78661974485</v>
      </c>
      <c r="CZ40" s="60">
        <f t="shared" si="42"/>
        <v>845495.19719530339</v>
      </c>
      <c r="DA40" s="60">
        <f t="shared" si="42"/>
        <v>862861.29254415433</v>
      </c>
      <c r="DB40" s="60">
        <f t="shared" si="42"/>
        <v>880221.12529318687</v>
      </c>
      <c r="DC40" s="60">
        <f t="shared" si="42"/>
        <v>897574.74763073283</v>
      </c>
      <c r="DD40" s="60">
        <f t="shared" si="42"/>
        <v>905138.38429622131</v>
      </c>
      <c r="DE40" s="60">
        <f t="shared" si="42"/>
        <v>912695.91362580273</v>
      </c>
      <c r="DF40" s="60">
        <f t="shared" si="42"/>
        <v>920247.3865139432</v>
      </c>
      <c r="DG40" s="60">
        <f t="shared" si="42"/>
        <v>927792.85343098792</v>
      </c>
      <c r="DH40" s="60">
        <f t="shared" si="42"/>
        <v>946239.45220553118</v>
      </c>
      <c r="DI40" s="60">
        <f t="shared" si="42"/>
        <v>963849.63790675742</v>
      </c>
      <c r="DJ40" s="60">
        <f t="shared" si="42"/>
        <v>981453.81863780087</v>
      </c>
      <c r="DK40" s="60">
        <f t="shared" si="42"/>
        <v>999052.0444400796</v>
      </c>
      <c r="DL40" s="60">
        <f t="shared" si="42"/>
        <v>1016644.3649380001</v>
      </c>
      <c r="DM40" s="60">
        <f t="shared" si="42"/>
        <v>1034230.829342432</v>
      </c>
      <c r="DN40" s="60">
        <f t="shared" si="42"/>
        <v>1051811.4864541544</v>
      </c>
      <c r="DO40" s="60">
        <f t="shared" si="42"/>
        <v>1069386.3846672731</v>
      </c>
      <c r="DP40" s="60">
        <f t="shared" si="42"/>
        <v>1076610.03937781</v>
      </c>
      <c r="DQ40" s="60">
        <f t="shared" si="42"/>
        <v>1084243.209592063</v>
      </c>
      <c r="DR40" s="60">
        <f t="shared" si="42"/>
        <v>1091870.7636837396</v>
      </c>
      <c r="DS40" s="60">
        <f t="shared" si="42"/>
        <v>1099492.7484538616</v>
      </c>
    </row>
    <row r="41" spans="1:123" x14ac:dyDescent="0.2">
      <c r="C41" s="3"/>
    </row>
    <row r="42" spans="1:123" x14ac:dyDescent="0.2">
      <c r="B42" s="9" t="s">
        <v>87</v>
      </c>
      <c r="C42" s="3">
        <f t="shared" ref="C42:AH42" si="43">C40-C30</f>
        <v>0</v>
      </c>
      <c r="D42" s="3">
        <f t="shared" si="43"/>
        <v>0</v>
      </c>
      <c r="E42" s="3">
        <f t="shared" si="43"/>
        <v>0</v>
      </c>
      <c r="F42" s="3">
        <f t="shared" si="43"/>
        <v>0</v>
      </c>
      <c r="G42" s="3">
        <f t="shared" si="43"/>
        <v>0</v>
      </c>
      <c r="H42" s="3">
        <f t="shared" si="43"/>
        <v>0</v>
      </c>
      <c r="I42" s="3">
        <f t="shared" si="43"/>
        <v>0</v>
      </c>
      <c r="J42" s="3">
        <f t="shared" si="43"/>
        <v>0</v>
      </c>
      <c r="K42" s="3">
        <f t="shared" si="43"/>
        <v>0</v>
      </c>
      <c r="L42" s="3">
        <f t="shared" si="43"/>
        <v>0</v>
      </c>
      <c r="M42" s="3">
        <f t="shared" si="43"/>
        <v>0</v>
      </c>
      <c r="N42" s="3">
        <f t="shared" si="43"/>
        <v>0</v>
      </c>
      <c r="O42" s="3">
        <f t="shared" si="43"/>
        <v>0</v>
      </c>
      <c r="P42" s="3">
        <f t="shared" si="43"/>
        <v>0</v>
      </c>
      <c r="Q42" s="3">
        <f t="shared" si="43"/>
        <v>0</v>
      </c>
      <c r="R42" s="3">
        <f t="shared" si="43"/>
        <v>0</v>
      </c>
      <c r="S42" s="3">
        <f t="shared" si="43"/>
        <v>0</v>
      </c>
      <c r="T42" s="3">
        <f t="shared" si="43"/>
        <v>0</v>
      </c>
      <c r="U42" s="3">
        <f t="shared" si="43"/>
        <v>0</v>
      </c>
      <c r="V42" s="3">
        <f t="shared" si="43"/>
        <v>0</v>
      </c>
      <c r="W42" s="3">
        <f t="shared" si="43"/>
        <v>0</v>
      </c>
      <c r="X42" s="3">
        <f t="shared" si="43"/>
        <v>0</v>
      </c>
      <c r="Y42" s="3">
        <f t="shared" si="43"/>
        <v>0</v>
      </c>
      <c r="Z42" s="3">
        <f t="shared" si="43"/>
        <v>0</v>
      </c>
      <c r="AA42" s="3">
        <f t="shared" si="43"/>
        <v>0</v>
      </c>
      <c r="AB42" s="3">
        <f t="shared" si="43"/>
        <v>0</v>
      </c>
      <c r="AC42" s="3">
        <f t="shared" si="43"/>
        <v>0</v>
      </c>
      <c r="AD42" s="3">
        <f t="shared" si="43"/>
        <v>0</v>
      </c>
      <c r="AE42" s="3">
        <f t="shared" si="43"/>
        <v>0</v>
      </c>
      <c r="AF42" s="3">
        <f t="shared" si="43"/>
        <v>0</v>
      </c>
      <c r="AG42" s="3">
        <f t="shared" si="43"/>
        <v>0</v>
      </c>
      <c r="AH42" s="3">
        <f t="shared" si="43"/>
        <v>0</v>
      </c>
      <c r="AI42" s="3">
        <f t="shared" ref="AI42:BN42" si="44">AI40-AI30</f>
        <v>0</v>
      </c>
      <c r="AJ42" s="3">
        <f t="shared" si="44"/>
        <v>0</v>
      </c>
      <c r="AK42" s="3">
        <f t="shared" si="44"/>
        <v>0</v>
      </c>
      <c r="AL42" s="3">
        <f t="shared" si="44"/>
        <v>0</v>
      </c>
      <c r="AM42" s="3">
        <f t="shared" si="44"/>
        <v>0</v>
      </c>
      <c r="AN42" s="3">
        <f t="shared" si="44"/>
        <v>0</v>
      </c>
      <c r="AO42" s="3">
        <f t="shared" si="44"/>
        <v>0</v>
      </c>
      <c r="AP42" s="3">
        <f t="shared" si="44"/>
        <v>0</v>
      </c>
      <c r="AQ42" s="3">
        <f t="shared" si="44"/>
        <v>0</v>
      </c>
      <c r="AR42" s="3">
        <f t="shared" si="44"/>
        <v>0</v>
      </c>
      <c r="AS42" s="3">
        <f t="shared" si="44"/>
        <v>0</v>
      </c>
      <c r="AT42" s="3">
        <f t="shared" si="44"/>
        <v>0</v>
      </c>
      <c r="AU42" s="3">
        <f t="shared" si="44"/>
        <v>0</v>
      </c>
      <c r="AV42" s="3">
        <f t="shared" si="44"/>
        <v>0</v>
      </c>
      <c r="AW42" s="3">
        <f t="shared" si="44"/>
        <v>0</v>
      </c>
      <c r="AX42" s="3">
        <f t="shared" si="44"/>
        <v>0</v>
      </c>
      <c r="AY42" s="3">
        <f t="shared" si="44"/>
        <v>0</v>
      </c>
      <c r="AZ42" s="3">
        <f t="shared" si="44"/>
        <v>0</v>
      </c>
      <c r="BA42" s="3">
        <f t="shared" si="44"/>
        <v>0</v>
      </c>
      <c r="BB42" s="3">
        <f t="shared" si="44"/>
        <v>0</v>
      </c>
      <c r="BC42" s="3">
        <f t="shared" si="44"/>
        <v>0</v>
      </c>
      <c r="BD42" s="3">
        <f t="shared" si="44"/>
        <v>0</v>
      </c>
      <c r="BE42" s="3">
        <f t="shared" si="44"/>
        <v>0</v>
      </c>
      <c r="BF42" s="3">
        <f t="shared" si="44"/>
        <v>0</v>
      </c>
      <c r="BG42" s="3">
        <f t="shared" si="44"/>
        <v>0</v>
      </c>
      <c r="BH42" s="3">
        <f t="shared" si="44"/>
        <v>0</v>
      </c>
      <c r="BI42" s="3">
        <f t="shared" si="44"/>
        <v>0</v>
      </c>
      <c r="BJ42" s="3">
        <f t="shared" si="44"/>
        <v>0</v>
      </c>
      <c r="BK42" s="3">
        <f t="shared" si="44"/>
        <v>0</v>
      </c>
      <c r="BL42" s="3">
        <f t="shared" si="44"/>
        <v>0</v>
      </c>
      <c r="BM42" s="3">
        <f t="shared" si="44"/>
        <v>0</v>
      </c>
      <c r="BN42" s="3">
        <f t="shared" si="44"/>
        <v>0</v>
      </c>
      <c r="BO42" s="3">
        <f t="shared" ref="BO42:CT42" si="45">BO40-BO30</f>
        <v>0</v>
      </c>
      <c r="BP42" s="3">
        <f t="shared" si="45"/>
        <v>0</v>
      </c>
      <c r="BQ42" s="3">
        <f t="shared" si="45"/>
        <v>0</v>
      </c>
      <c r="BR42" s="3">
        <f t="shared" si="45"/>
        <v>0</v>
      </c>
      <c r="BS42" s="3">
        <f t="shared" si="45"/>
        <v>0</v>
      </c>
      <c r="BT42" s="3">
        <f t="shared" si="45"/>
        <v>0</v>
      </c>
      <c r="BU42" s="3">
        <f t="shared" si="45"/>
        <v>0</v>
      </c>
      <c r="BV42" s="3">
        <f t="shared" si="45"/>
        <v>0</v>
      </c>
      <c r="BW42" s="3">
        <f t="shared" si="45"/>
        <v>0</v>
      </c>
      <c r="BX42" s="3">
        <f t="shared" si="45"/>
        <v>0</v>
      </c>
      <c r="BY42" s="3">
        <f t="shared" si="45"/>
        <v>0</v>
      </c>
      <c r="BZ42" s="3">
        <f t="shared" si="45"/>
        <v>0</v>
      </c>
      <c r="CA42" s="3">
        <f t="shared" si="45"/>
        <v>0</v>
      </c>
      <c r="CB42" s="3">
        <f t="shared" si="45"/>
        <v>0</v>
      </c>
      <c r="CC42" s="3">
        <f t="shared" si="45"/>
        <v>0</v>
      </c>
      <c r="CD42" s="3">
        <f t="shared" si="45"/>
        <v>0</v>
      </c>
      <c r="CE42" s="3">
        <f t="shared" si="45"/>
        <v>0</v>
      </c>
      <c r="CF42" s="3">
        <f t="shared" si="45"/>
        <v>0</v>
      </c>
      <c r="CG42" s="3">
        <f t="shared" si="45"/>
        <v>0</v>
      </c>
      <c r="CH42" s="3">
        <f t="shared" si="45"/>
        <v>0</v>
      </c>
      <c r="CI42" s="3">
        <f t="shared" si="45"/>
        <v>0</v>
      </c>
      <c r="CJ42" s="3">
        <f t="shared" si="45"/>
        <v>0</v>
      </c>
      <c r="CK42" s="3">
        <f t="shared" si="45"/>
        <v>0</v>
      </c>
      <c r="CL42" s="3">
        <f t="shared" si="45"/>
        <v>0</v>
      </c>
      <c r="CM42" s="3">
        <f t="shared" si="45"/>
        <v>0</v>
      </c>
      <c r="CN42" s="3">
        <f t="shared" si="45"/>
        <v>0</v>
      </c>
      <c r="CO42" s="3">
        <f t="shared" si="45"/>
        <v>0</v>
      </c>
      <c r="CP42" s="3">
        <f t="shared" si="45"/>
        <v>0</v>
      </c>
      <c r="CQ42" s="3">
        <f t="shared" si="45"/>
        <v>0</v>
      </c>
      <c r="CR42" s="3">
        <f t="shared" si="45"/>
        <v>0</v>
      </c>
      <c r="CS42" s="3">
        <f t="shared" si="45"/>
        <v>0</v>
      </c>
      <c r="CT42" s="3">
        <f t="shared" si="45"/>
        <v>0</v>
      </c>
      <c r="CU42" s="3">
        <f t="shared" ref="CU42:DS42" si="46">CU40-CU30</f>
        <v>0</v>
      </c>
      <c r="CV42" s="3">
        <f t="shared" si="46"/>
        <v>0</v>
      </c>
      <c r="CW42" s="3">
        <f t="shared" si="46"/>
        <v>0</v>
      </c>
      <c r="CX42" s="3">
        <f t="shared" si="46"/>
        <v>0</v>
      </c>
      <c r="CY42" s="3">
        <f t="shared" si="46"/>
        <v>0</v>
      </c>
      <c r="CZ42" s="3">
        <f t="shared" si="46"/>
        <v>0</v>
      </c>
      <c r="DA42" s="3">
        <f t="shared" si="46"/>
        <v>0</v>
      </c>
      <c r="DB42" s="3">
        <f t="shared" si="46"/>
        <v>0</v>
      </c>
      <c r="DC42" s="3">
        <f t="shared" si="46"/>
        <v>0</v>
      </c>
      <c r="DD42" s="3">
        <f t="shared" si="46"/>
        <v>0</v>
      </c>
      <c r="DE42" s="3">
        <f t="shared" si="46"/>
        <v>0</v>
      </c>
      <c r="DF42" s="3">
        <f t="shared" si="46"/>
        <v>0</v>
      </c>
      <c r="DG42" s="3">
        <f t="shared" si="46"/>
        <v>0</v>
      </c>
      <c r="DH42" s="3">
        <f t="shared" si="46"/>
        <v>0</v>
      </c>
      <c r="DI42" s="3">
        <f t="shared" si="46"/>
        <v>0</v>
      </c>
      <c r="DJ42" s="3">
        <f t="shared" si="46"/>
        <v>0</v>
      </c>
      <c r="DK42" s="3">
        <f t="shared" si="46"/>
        <v>0</v>
      </c>
      <c r="DL42" s="3">
        <f t="shared" si="46"/>
        <v>0</v>
      </c>
      <c r="DM42" s="3">
        <f t="shared" si="46"/>
        <v>0</v>
      </c>
      <c r="DN42" s="3">
        <f t="shared" si="46"/>
        <v>0</v>
      </c>
      <c r="DO42" s="3">
        <f t="shared" si="46"/>
        <v>0</v>
      </c>
      <c r="DP42" s="3">
        <f t="shared" si="46"/>
        <v>0</v>
      </c>
      <c r="DQ42" s="3">
        <f t="shared" si="46"/>
        <v>0</v>
      </c>
      <c r="DR42" s="3">
        <f t="shared" si="46"/>
        <v>0</v>
      </c>
      <c r="DS42" s="3">
        <f t="shared" si="46"/>
        <v>0</v>
      </c>
    </row>
    <row r="43" spans="1:123" x14ac:dyDescent="0.2">
      <c r="C43" s="3"/>
      <c r="E43" s="14"/>
    </row>
    <row r="44" spans="1:123" x14ac:dyDescent="0.2">
      <c r="B44" t="s">
        <v>79</v>
      </c>
      <c r="C44" s="3">
        <f t="shared" ref="C44:AH44" si="47">SUM(C25,C26,C27,C29)-C33</f>
        <v>4800</v>
      </c>
      <c r="D44" s="3">
        <f t="shared" si="47"/>
        <v>16266</v>
      </c>
      <c r="E44" s="3">
        <f t="shared" si="47"/>
        <v>18106.892</v>
      </c>
      <c r="F44" s="3">
        <f t="shared" si="47"/>
        <v>19947.784000000003</v>
      </c>
      <c r="G44" s="3">
        <f t="shared" si="47"/>
        <v>21788.675999999999</v>
      </c>
      <c r="H44" s="3">
        <f t="shared" si="47"/>
        <v>23629.567999999999</v>
      </c>
      <c r="I44" s="3">
        <f t="shared" si="47"/>
        <v>25470.46</v>
      </c>
      <c r="J44" s="3">
        <f t="shared" si="47"/>
        <v>27311.351999999999</v>
      </c>
      <c r="K44" s="3">
        <f t="shared" si="47"/>
        <v>29152.244000000002</v>
      </c>
      <c r="L44" s="3">
        <f t="shared" si="47"/>
        <v>30993.136000000006</v>
      </c>
      <c r="M44" s="3">
        <f t="shared" si="47"/>
        <v>31913.582000000002</v>
      </c>
      <c r="N44" s="3">
        <f t="shared" si="47"/>
        <v>32834.028000000006</v>
      </c>
      <c r="O44" s="3">
        <f t="shared" si="47"/>
        <v>33754.474000000002</v>
      </c>
      <c r="P44" s="3">
        <f t="shared" si="47"/>
        <v>34674.92</v>
      </c>
      <c r="Q44" s="3">
        <f t="shared" si="47"/>
        <v>35514.127640000006</v>
      </c>
      <c r="R44" s="3">
        <f t="shared" si="47"/>
        <v>36353.335279999999</v>
      </c>
      <c r="S44" s="3">
        <f t="shared" si="47"/>
        <v>37192.54292</v>
      </c>
      <c r="T44" s="3">
        <f t="shared" si="47"/>
        <v>38031.75056</v>
      </c>
      <c r="U44" s="3">
        <f t="shared" si="47"/>
        <v>38870.958200000001</v>
      </c>
      <c r="V44" s="3">
        <f t="shared" si="47"/>
        <v>39710.165840000001</v>
      </c>
      <c r="W44" s="3">
        <f t="shared" si="47"/>
        <v>40549.373480000002</v>
      </c>
      <c r="X44" s="3">
        <f t="shared" si="47"/>
        <v>41388.581120000003</v>
      </c>
      <c r="Y44" s="3">
        <f t="shared" si="47"/>
        <v>41808.184940000006</v>
      </c>
      <c r="Z44" s="3">
        <f t="shared" si="47"/>
        <v>42227.788760000003</v>
      </c>
      <c r="AA44" s="3">
        <f t="shared" si="47"/>
        <v>42647.39258</v>
      </c>
      <c r="AB44" s="3">
        <f t="shared" si="47"/>
        <v>43066.996400000004</v>
      </c>
      <c r="AC44" s="3">
        <f t="shared" si="47"/>
        <v>44059.288199200004</v>
      </c>
      <c r="AD44" s="3">
        <f t="shared" si="47"/>
        <v>45051.579998400004</v>
      </c>
      <c r="AE44" s="3">
        <f t="shared" si="47"/>
        <v>46043.871797600012</v>
      </c>
      <c r="AF44" s="3">
        <f t="shared" si="47"/>
        <v>47036.163596800019</v>
      </c>
      <c r="AG44" s="3">
        <f t="shared" si="47"/>
        <v>48028.455396000012</v>
      </c>
      <c r="AH44" s="3">
        <f t="shared" si="47"/>
        <v>49020.747195200005</v>
      </c>
      <c r="AI44" s="3">
        <f t="shared" ref="AI44:BN44" si="48">SUM(AI25,AI26,AI27,AI29)-AI33</f>
        <v>50013.038994399998</v>
      </c>
      <c r="AJ44" s="3">
        <f t="shared" si="48"/>
        <v>51005.330793600013</v>
      </c>
      <c r="AK44" s="3">
        <f t="shared" si="48"/>
        <v>51501.47669320002</v>
      </c>
      <c r="AL44" s="3">
        <f t="shared" si="48"/>
        <v>51997.622592800006</v>
      </c>
      <c r="AM44" s="3">
        <f t="shared" si="48"/>
        <v>52493.768492399999</v>
      </c>
      <c r="AN44" s="3">
        <f t="shared" si="48"/>
        <v>52989.914392000028</v>
      </c>
      <c r="AO44" s="3">
        <f t="shared" si="48"/>
        <v>54169.274392000014</v>
      </c>
      <c r="AP44" s="3">
        <f t="shared" si="48"/>
        <v>55348.634392000022</v>
      </c>
      <c r="AQ44" s="3">
        <f t="shared" si="48"/>
        <v>56527.994392000022</v>
      </c>
      <c r="AR44" s="3">
        <f t="shared" si="48"/>
        <v>57707.354392000023</v>
      </c>
      <c r="AS44" s="3">
        <f t="shared" si="48"/>
        <v>58886.714392000024</v>
      </c>
      <c r="AT44" s="3">
        <f t="shared" si="48"/>
        <v>60066.074392000024</v>
      </c>
      <c r="AU44" s="3">
        <f t="shared" si="48"/>
        <v>61245.434392000025</v>
      </c>
      <c r="AV44" s="3">
        <f t="shared" si="48"/>
        <v>62424.794392000025</v>
      </c>
      <c r="AW44" s="3">
        <f t="shared" si="48"/>
        <v>63014.474392000018</v>
      </c>
      <c r="AX44" s="3">
        <f t="shared" si="48"/>
        <v>63604.154392000026</v>
      </c>
      <c r="AY44" s="3">
        <f t="shared" si="48"/>
        <v>64193.834392000019</v>
      </c>
      <c r="AZ44" s="3">
        <f t="shared" si="48"/>
        <v>64783.514392000026</v>
      </c>
      <c r="BA44" s="3">
        <f t="shared" si="48"/>
        <v>66198.746392000015</v>
      </c>
      <c r="BB44" s="3">
        <f t="shared" si="48"/>
        <v>67613.978392000019</v>
      </c>
      <c r="BC44" s="3">
        <f t="shared" si="48"/>
        <v>69029.210392000008</v>
      </c>
      <c r="BD44" s="3">
        <f t="shared" si="48"/>
        <v>70444.442391999997</v>
      </c>
      <c r="BE44" s="3">
        <f t="shared" si="48"/>
        <v>71859.674392000001</v>
      </c>
      <c r="BF44" s="3">
        <f t="shared" si="48"/>
        <v>73274.906392000004</v>
      </c>
      <c r="BG44" s="3">
        <f t="shared" si="48"/>
        <v>74690.138391999993</v>
      </c>
      <c r="BH44" s="3">
        <f t="shared" si="48"/>
        <v>76105.370391999997</v>
      </c>
      <c r="BI44" s="3">
        <f t="shared" si="48"/>
        <v>76812.986391999992</v>
      </c>
      <c r="BJ44" s="3">
        <f t="shared" si="48"/>
        <v>77520.602391999986</v>
      </c>
      <c r="BK44" s="3">
        <f t="shared" si="48"/>
        <v>78228.218391999981</v>
      </c>
      <c r="BL44" s="3">
        <f t="shared" si="48"/>
        <v>78935.834391999975</v>
      </c>
      <c r="BM44" s="3">
        <f t="shared" si="48"/>
        <v>80634.112791999985</v>
      </c>
      <c r="BN44" s="3">
        <f t="shared" si="48"/>
        <v>82332.39119200001</v>
      </c>
      <c r="BO44" s="3">
        <f t="shared" ref="BO44:CT44" si="49">SUM(BO25,BO26,BO27,BO29)-BO33</f>
        <v>84030.669591999991</v>
      </c>
      <c r="BP44" s="3">
        <f t="shared" si="49"/>
        <v>85728.947991999987</v>
      </c>
      <c r="BQ44" s="3">
        <f t="shared" si="49"/>
        <v>87427.226391999997</v>
      </c>
      <c r="BR44" s="3">
        <f t="shared" si="49"/>
        <v>89125.504792000007</v>
      </c>
      <c r="BS44" s="3">
        <f t="shared" si="49"/>
        <v>90823.783192000017</v>
      </c>
      <c r="BT44" s="3">
        <f t="shared" si="49"/>
        <v>92522.061592000013</v>
      </c>
      <c r="BU44" s="3">
        <f t="shared" si="49"/>
        <v>93371.200792000018</v>
      </c>
      <c r="BV44" s="3">
        <f t="shared" si="49"/>
        <v>94220.339992000023</v>
      </c>
      <c r="BW44" s="3">
        <f t="shared" si="49"/>
        <v>95069.479192000013</v>
      </c>
      <c r="BX44" s="3">
        <f t="shared" si="49"/>
        <v>95918.618392000019</v>
      </c>
      <c r="BY44" s="3">
        <f t="shared" si="49"/>
        <v>96428.101912000013</v>
      </c>
      <c r="BZ44" s="3">
        <f t="shared" si="49"/>
        <v>96937.585432000007</v>
      </c>
      <c r="CA44" s="3">
        <f t="shared" si="49"/>
        <v>97447.068952000001</v>
      </c>
      <c r="CB44" s="3">
        <f t="shared" si="49"/>
        <v>97956.552471999996</v>
      </c>
      <c r="CC44" s="3">
        <f t="shared" si="49"/>
        <v>98466.03599199999</v>
      </c>
      <c r="CD44" s="3">
        <f t="shared" si="49"/>
        <v>98975.519511999999</v>
      </c>
      <c r="CE44" s="3">
        <f t="shared" si="49"/>
        <v>99485.003031999993</v>
      </c>
      <c r="CF44" s="3">
        <f t="shared" si="49"/>
        <v>99994.486551999988</v>
      </c>
      <c r="CG44" s="3">
        <f t="shared" si="49"/>
        <v>100249.22831199999</v>
      </c>
      <c r="CH44" s="3">
        <f t="shared" si="49"/>
        <v>100503.97007199998</v>
      </c>
      <c r="CI44" s="3">
        <f t="shared" si="49"/>
        <v>100758.711832</v>
      </c>
      <c r="CJ44" s="3">
        <f t="shared" si="49"/>
        <v>101013.45359200002</v>
      </c>
      <c r="CK44" s="3">
        <f t="shared" si="49"/>
        <v>101548.41128800002</v>
      </c>
      <c r="CL44" s="3">
        <f t="shared" si="49"/>
        <v>102083.368984</v>
      </c>
      <c r="CM44" s="3">
        <f t="shared" si="49"/>
        <v>102618.32667999998</v>
      </c>
      <c r="CN44" s="3">
        <f t="shared" si="49"/>
        <v>103153.28437599998</v>
      </c>
      <c r="CO44" s="3">
        <f t="shared" si="49"/>
        <v>103688.24207199996</v>
      </c>
      <c r="CP44" s="3">
        <f t="shared" si="49"/>
        <v>104223.19976800001</v>
      </c>
      <c r="CQ44" s="3">
        <f t="shared" si="49"/>
        <v>104758.15746399999</v>
      </c>
      <c r="CR44" s="3">
        <f t="shared" si="49"/>
        <v>105293.11515999999</v>
      </c>
      <c r="CS44" s="3">
        <f t="shared" si="49"/>
        <v>105560.594008</v>
      </c>
      <c r="CT44" s="3">
        <f t="shared" si="49"/>
        <v>105828.07285600001</v>
      </c>
      <c r="CU44" s="3">
        <f t="shared" ref="CU44:DS44" si="50">SUM(CU25,CU26,CU27,CU29)-CU33</f>
        <v>106095.551704</v>
      </c>
      <c r="CV44" s="3">
        <f t="shared" si="50"/>
        <v>106363.03055200001</v>
      </c>
      <c r="CW44" s="3">
        <f t="shared" si="50"/>
        <v>106924.7361328</v>
      </c>
      <c r="CX44" s="3">
        <f t="shared" si="50"/>
        <v>107486.44171360003</v>
      </c>
      <c r="CY44" s="3">
        <f t="shared" si="50"/>
        <v>108048.1472944</v>
      </c>
      <c r="CZ44" s="3">
        <f t="shared" si="50"/>
        <v>108609.85287519998</v>
      </c>
      <c r="DA44" s="3">
        <f t="shared" si="50"/>
        <v>109171.55845599996</v>
      </c>
      <c r="DB44" s="3">
        <f t="shared" si="50"/>
        <v>109733.26403679998</v>
      </c>
      <c r="DC44" s="3">
        <f t="shared" si="50"/>
        <v>110294.96961759997</v>
      </c>
      <c r="DD44" s="3">
        <f t="shared" si="50"/>
        <v>110856.6751984</v>
      </c>
      <c r="DE44" s="3">
        <f t="shared" si="50"/>
        <v>111137.52798879999</v>
      </c>
      <c r="DF44" s="3">
        <f t="shared" si="50"/>
        <v>111418.38077919999</v>
      </c>
      <c r="DG44" s="3">
        <f t="shared" si="50"/>
        <v>111699.23356959999</v>
      </c>
      <c r="DH44" s="3">
        <f t="shared" si="50"/>
        <v>111980.08635999999</v>
      </c>
      <c r="DI44" s="3">
        <f t="shared" si="50"/>
        <v>100782.07772399997</v>
      </c>
      <c r="DJ44" s="3">
        <f t="shared" si="50"/>
        <v>89584.069087999989</v>
      </c>
      <c r="DK44" s="3">
        <f t="shared" si="50"/>
        <v>78386.060451999991</v>
      </c>
      <c r="DL44" s="3">
        <f t="shared" si="50"/>
        <v>67188.051816000007</v>
      </c>
      <c r="DM44" s="3">
        <f t="shared" si="50"/>
        <v>55990.043179999993</v>
      </c>
      <c r="DN44" s="3">
        <f t="shared" si="50"/>
        <v>44792.034543999995</v>
      </c>
      <c r="DO44" s="3">
        <f t="shared" si="50"/>
        <v>33594.025908000003</v>
      </c>
      <c r="DP44" s="3">
        <f t="shared" si="50"/>
        <v>22396.017272000001</v>
      </c>
      <c r="DQ44" s="3">
        <f t="shared" si="50"/>
        <v>16797.012954000002</v>
      </c>
      <c r="DR44" s="3">
        <f t="shared" si="50"/>
        <v>11198.008636</v>
      </c>
      <c r="DS44" s="3">
        <f t="shared" si="50"/>
        <v>5599.0043180000002</v>
      </c>
    </row>
    <row r="45" spans="1:123" x14ac:dyDescent="0.2">
      <c r="B45" t="s">
        <v>80</v>
      </c>
      <c r="C45" s="3"/>
      <c r="D45" s="3">
        <f t="shared" ref="D45:AI45" si="51">D44-C44</f>
        <v>11466</v>
      </c>
      <c r="E45" s="3">
        <f t="shared" si="51"/>
        <v>1840.8919999999998</v>
      </c>
      <c r="F45" s="3">
        <f t="shared" si="51"/>
        <v>1840.8920000000035</v>
      </c>
      <c r="G45" s="3">
        <f t="shared" si="51"/>
        <v>1840.8919999999962</v>
      </c>
      <c r="H45" s="3">
        <f t="shared" si="51"/>
        <v>1840.8919999999998</v>
      </c>
      <c r="I45" s="3">
        <f t="shared" si="51"/>
        <v>1840.8919999999998</v>
      </c>
      <c r="J45" s="3">
        <f t="shared" si="51"/>
        <v>1840.8919999999998</v>
      </c>
      <c r="K45" s="3">
        <f t="shared" si="51"/>
        <v>1840.8920000000035</v>
      </c>
      <c r="L45" s="3">
        <f t="shared" si="51"/>
        <v>1840.8920000000035</v>
      </c>
      <c r="M45" s="3">
        <f t="shared" si="51"/>
        <v>920.44599999999627</v>
      </c>
      <c r="N45" s="3">
        <f t="shared" si="51"/>
        <v>920.44600000000355</v>
      </c>
      <c r="O45" s="3">
        <f t="shared" si="51"/>
        <v>920.44599999999627</v>
      </c>
      <c r="P45" s="3">
        <f t="shared" si="51"/>
        <v>920.44599999999627</v>
      </c>
      <c r="Q45" s="3">
        <f t="shared" si="51"/>
        <v>839.20764000000781</v>
      </c>
      <c r="R45" s="3">
        <f t="shared" si="51"/>
        <v>839.20763999999326</v>
      </c>
      <c r="S45" s="3">
        <f t="shared" si="51"/>
        <v>839.20764000000054</v>
      </c>
      <c r="T45" s="3">
        <f t="shared" si="51"/>
        <v>839.20764000000054</v>
      </c>
      <c r="U45" s="3">
        <f t="shared" si="51"/>
        <v>839.20764000000054</v>
      </c>
      <c r="V45" s="3">
        <f t="shared" si="51"/>
        <v>839.20764000000054</v>
      </c>
      <c r="W45" s="3">
        <f t="shared" si="51"/>
        <v>839.20764000000054</v>
      </c>
      <c r="X45" s="3">
        <f t="shared" si="51"/>
        <v>839.20764000000054</v>
      </c>
      <c r="Y45" s="3">
        <f t="shared" si="51"/>
        <v>419.60382000000391</v>
      </c>
      <c r="Z45" s="3">
        <f t="shared" si="51"/>
        <v>419.60381999999663</v>
      </c>
      <c r="AA45" s="3">
        <f t="shared" si="51"/>
        <v>419.60381999999663</v>
      </c>
      <c r="AB45" s="3">
        <f t="shared" si="51"/>
        <v>419.60382000000391</v>
      </c>
      <c r="AC45" s="3">
        <f t="shared" si="51"/>
        <v>992.29179920000024</v>
      </c>
      <c r="AD45" s="3">
        <f t="shared" si="51"/>
        <v>992.29179920000024</v>
      </c>
      <c r="AE45" s="3">
        <f t="shared" si="51"/>
        <v>992.29179920000752</v>
      </c>
      <c r="AF45" s="3">
        <f t="shared" si="51"/>
        <v>992.29179920000752</v>
      </c>
      <c r="AG45" s="3">
        <f t="shared" si="51"/>
        <v>992.29179919999297</v>
      </c>
      <c r="AH45" s="3">
        <f t="shared" si="51"/>
        <v>992.29179919999297</v>
      </c>
      <c r="AI45" s="3">
        <f t="shared" si="51"/>
        <v>992.29179919999297</v>
      </c>
      <c r="AJ45" s="3">
        <f t="shared" ref="AJ45:BO45" si="52">AJ44-AI44</f>
        <v>992.29179920001479</v>
      </c>
      <c r="AK45" s="3">
        <f t="shared" si="52"/>
        <v>496.1458996000074</v>
      </c>
      <c r="AL45" s="3">
        <f t="shared" si="52"/>
        <v>496.14589959998557</v>
      </c>
      <c r="AM45" s="3">
        <f t="shared" si="52"/>
        <v>496.14589959999284</v>
      </c>
      <c r="AN45" s="3">
        <f t="shared" si="52"/>
        <v>496.14589960002922</v>
      </c>
      <c r="AO45" s="3">
        <f t="shared" si="52"/>
        <v>1179.359999999986</v>
      </c>
      <c r="AP45" s="3">
        <f t="shared" si="52"/>
        <v>1179.3600000000079</v>
      </c>
      <c r="AQ45" s="3">
        <f t="shared" si="52"/>
        <v>1179.3600000000006</v>
      </c>
      <c r="AR45" s="3">
        <f t="shared" si="52"/>
        <v>1179.3600000000006</v>
      </c>
      <c r="AS45" s="3">
        <f t="shared" si="52"/>
        <v>1179.3600000000006</v>
      </c>
      <c r="AT45" s="3">
        <f t="shared" si="52"/>
        <v>1179.3600000000006</v>
      </c>
      <c r="AU45" s="3">
        <f t="shared" si="52"/>
        <v>1179.3600000000006</v>
      </c>
      <c r="AV45" s="3">
        <f t="shared" si="52"/>
        <v>1179.3600000000006</v>
      </c>
      <c r="AW45" s="3">
        <f t="shared" si="52"/>
        <v>589.67999999999302</v>
      </c>
      <c r="AX45" s="3">
        <f t="shared" si="52"/>
        <v>589.68000000000757</v>
      </c>
      <c r="AY45" s="3">
        <f t="shared" si="52"/>
        <v>589.67999999999302</v>
      </c>
      <c r="AZ45" s="3">
        <f t="shared" si="52"/>
        <v>589.68000000000757</v>
      </c>
      <c r="BA45" s="3">
        <f t="shared" si="52"/>
        <v>1415.2319999999891</v>
      </c>
      <c r="BB45" s="3">
        <f t="shared" si="52"/>
        <v>1415.2320000000036</v>
      </c>
      <c r="BC45" s="3">
        <f t="shared" si="52"/>
        <v>1415.2319999999891</v>
      </c>
      <c r="BD45" s="3">
        <f t="shared" si="52"/>
        <v>1415.2319999999891</v>
      </c>
      <c r="BE45" s="3">
        <f t="shared" si="52"/>
        <v>1415.2320000000036</v>
      </c>
      <c r="BF45" s="3">
        <f t="shared" si="52"/>
        <v>1415.2320000000036</v>
      </c>
      <c r="BG45" s="3">
        <f t="shared" si="52"/>
        <v>1415.2319999999891</v>
      </c>
      <c r="BH45" s="3">
        <f t="shared" si="52"/>
        <v>1415.2320000000036</v>
      </c>
      <c r="BI45" s="3">
        <f t="shared" si="52"/>
        <v>707.61599999999453</v>
      </c>
      <c r="BJ45" s="3">
        <f t="shared" si="52"/>
        <v>707.61599999999453</v>
      </c>
      <c r="BK45" s="3">
        <f t="shared" si="52"/>
        <v>707.61599999999453</v>
      </c>
      <c r="BL45" s="3">
        <f t="shared" si="52"/>
        <v>707.61599999999453</v>
      </c>
      <c r="BM45" s="3">
        <f t="shared" si="52"/>
        <v>1698.2784000000102</v>
      </c>
      <c r="BN45" s="3">
        <f t="shared" si="52"/>
        <v>1698.2784000000247</v>
      </c>
      <c r="BO45" s="3">
        <f t="shared" si="52"/>
        <v>1698.278399999981</v>
      </c>
      <c r="BP45" s="3">
        <f t="shared" ref="BP45:CU45" si="53">BP44-BO44</f>
        <v>1698.2783999999956</v>
      </c>
      <c r="BQ45" s="3">
        <f t="shared" si="53"/>
        <v>1698.2784000000102</v>
      </c>
      <c r="BR45" s="3">
        <f t="shared" si="53"/>
        <v>1698.2784000000102</v>
      </c>
      <c r="BS45" s="3">
        <f t="shared" si="53"/>
        <v>1698.2784000000102</v>
      </c>
      <c r="BT45" s="3">
        <f t="shared" si="53"/>
        <v>1698.2783999999956</v>
      </c>
      <c r="BU45" s="3">
        <f t="shared" si="53"/>
        <v>849.13920000000508</v>
      </c>
      <c r="BV45" s="3">
        <f t="shared" si="53"/>
        <v>849.13920000000508</v>
      </c>
      <c r="BW45" s="3">
        <f t="shared" si="53"/>
        <v>849.13919999999052</v>
      </c>
      <c r="BX45" s="3">
        <f t="shared" si="53"/>
        <v>849.13920000000508</v>
      </c>
      <c r="BY45" s="3">
        <f t="shared" si="53"/>
        <v>509.48351999999431</v>
      </c>
      <c r="BZ45" s="3">
        <f t="shared" si="53"/>
        <v>509.48351999999431</v>
      </c>
      <c r="CA45" s="3">
        <f t="shared" si="53"/>
        <v>509.48351999999431</v>
      </c>
      <c r="CB45" s="3">
        <f t="shared" si="53"/>
        <v>509.48351999999431</v>
      </c>
      <c r="CC45" s="3">
        <f t="shared" si="53"/>
        <v>509.48351999999431</v>
      </c>
      <c r="CD45" s="3">
        <f t="shared" si="53"/>
        <v>509.48352000000887</v>
      </c>
      <c r="CE45" s="3">
        <f t="shared" si="53"/>
        <v>509.48351999999431</v>
      </c>
      <c r="CF45" s="3">
        <f t="shared" si="53"/>
        <v>509.48351999999431</v>
      </c>
      <c r="CG45" s="3">
        <f t="shared" si="53"/>
        <v>254.74176000000443</v>
      </c>
      <c r="CH45" s="3">
        <f t="shared" si="53"/>
        <v>254.74175999998988</v>
      </c>
      <c r="CI45" s="3">
        <f t="shared" si="53"/>
        <v>254.74176000001899</v>
      </c>
      <c r="CJ45" s="3">
        <f t="shared" si="53"/>
        <v>254.74176000001899</v>
      </c>
      <c r="CK45" s="3">
        <f t="shared" si="53"/>
        <v>534.95769599999767</v>
      </c>
      <c r="CL45" s="3">
        <f t="shared" si="53"/>
        <v>534.95769599998312</v>
      </c>
      <c r="CM45" s="3">
        <f t="shared" si="53"/>
        <v>534.95769599998312</v>
      </c>
      <c r="CN45" s="3">
        <f t="shared" si="53"/>
        <v>534.95769599999767</v>
      </c>
      <c r="CO45" s="3">
        <f t="shared" si="53"/>
        <v>534.95769599998312</v>
      </c>
      <c r="CP45" s="3">
        <f t="shared" si="53"/>
        <v>534.95769600004132</v>
      </c>
      <c r="CQ45" s="3">
        <f t="shared" si="53"/>
        <v>534.95769599998312</v>
      </c>
      <c r="CR45" s="3">
        <f t="shared" si="53"/>
        <v>534.95769599999767</v>
      </c>
      <c r="CS45" s="3">
        <f t="shared" si="53"/>
        <v>267.47884800001339</v>
      </c>
      <c r="CT45" s="3">
        <f t="shared" si="53"/>
        <v>267.47884800001339</v>
      </c>
      <c r="CU45" s="3">
        <f t="shared" si="53"/>
        <v>267.47884799998428</v>
      </c>
      <c r="CV45" s="3">
        <f t="shared" ref="CV45:DS45" si="54">CV44-CU44</f>
        <v>267.47884800001339</v>
      </c>
      <c r="CW45" s="3">
        <f t="shared" si="54"/>
        <v>561.70558079998591</v>
      </c>
      <c r="CX45" s="3">
        <f t="shared" si="54"/>
        <v>561.70558080002957</v>
      </c>
      <c r="CY45" s="3">
        <f t="shared" si="54"/>
        <v>561.70558079997136</v>
      </c>
      <c r="CZ45" s="3">
        <f t="shared" si="54"/>
        <v>561.70558079998591</v>
      </c>
      <c r="DA45" s="3">
        <f t="shared" si="54"/>
        <v>561.70558079997136</v>
      </c>
      <c r="DB45" s="3">
        <f t="shared" si="54"/>
        <v>561.70558080002957</v>
      </c>
      <c r="DC45" s="3">
        <f t="shared" si="54"/>
        <v>561.70558079998591</v>
      </c>
      <c r="DD45" s="3">
        <f t="shared" si="54"/>
        <v>561.70558080002957</v>
      </c>
      <c r="DE45" s="3">
        <f t="shared" si="54"/>
        <v>280.85279039999295</v>
      </c>
      <c r="DF45" s="3">
        <f t="shared" si="54"/>
        <v>280.85279039999295</v>
      </c>
      <c r="DG45" s="3">
        <f t="shared" si="54"/>
        <v>280.85279040000751</v>
      </c>
      <c r="DH45" s="3">
        <f t="shared" si="54"/>
        <v>280.85279039999295</v>
      </c>
      <c r="DI45" s="3">
        <f t="shared" si="54"/>
        <v>-11198.008636000013</v>
      </c>
      <c r="DJ45" s="3">
        <f t="shared" si="54"/>
        <v>-11198.008635999984</v>
      </c>
      <c r="DK45" s="3">
        <f t="shared" si="54"/>
        <v>-11198.008635999999</v>
      </c>
      <c r="DL45" s="3">
        <f t="shared" si="54"/>
        <v>-11198.008635999984</v>
      </c>
      <c r="DM45" s="3">
        <f t="shared" si="54"/>
        <v>-11198.008636000013</v>
      </c>
      <c r="DN45" s="3">
        <f t="shared" si="54"/>
        <v>-11198.008635999999</v>
      </c>
      <c r="DO45" s="3">
        <f t="shared" si="54"/>
        <v>-11198.008635999991</v>
      </c>
      <c r="DP45" s="3">
        <f t="shared" si="54"/>
        <v>-11198.008636000002</v>
      </c>
      <c r="DQ45" s="3">
        <f t="shared" si="54"/>
        <v>-5599.0043179999993</v>
      </c>
      <c r="DR45" s="3">
        <f t="shared" si="54"/>
        <v>-5599.0043180000011</v>
      </c>
      <c r="DS45" s="3">
        <f t="shared" si="54"/>
        <v>-5599.0043180000002</v>
      </c>
    </row>
    <row r="46" spans="1:123" x14ac:dyDescent="0.2">
      <c r="C46" s="3"/>
    </row>
    <row r="47" spans="1:123" x14ac:dyDescent="0.2">
      <c r="C47" s="3"/>
    </row>
    <row r="48" spans="1:123" x14ac:dyDescent="0.2">
      <c r="A48" t="s">
        <v>115</v>
      </c>
      <c r="C48" s="3"/>
    </row>
    <row r="49" spans="1:123" s="8" customFormat="1" x14ac:dyDescent="0.2">
      <c r="A49" s="41"/>
      <c r="B49" s="41"/>
      <c r="C49" s="42"/>
      <c r="D49" s="43">
        <v>1</v>
      </c>
      <c r="E49" s="43">
        <f>D49+1</f>
        <v>2</v>
      </c>
      <c r="F49" s="43">
        <f t="shared" ref="F49:BQ49" si="55">E49+1</f>
        <v>3</v>
      </c>
      <c r="G49" s="43">
        <f t="shared" si="55"/>
        <v>4</v>
      </c>
      <c r="H49" s="43">
        <f t="shared" si="55"/>
        <v>5</v>
      </c>
      <c r="I49" s="43">
        <f t="shared" si="55"/>
        <v>6</v>
      </c>
      <c r="J49" s="43">
        <f t="shared" si="55"/>
        <v>7</v>
      </c>
      <c r="K49" s="43">
        <f t="shared" si="55"/>
        <v>8</v>
      </c>
      <c r="L49" s="43">
        <f t="shared" si="55"/>
        <v>9</v>
      </c>
      <c r="M49" s="43">
        <f t="shared" si="55"/>
        <v>10</v>
      </c>
      <c r="N49" s="43">
        <f t="shared" si="55"/>
        <v>11</v>
      </c>
      <c r="O49" s="43">
        <f t="shared" si="55"/>
        <v>12</v>
      </c>
      <c r="P49" s="43">
        <f t="shared" si="55"/>
        <v>13</v>
      </c>
      <c r="Q49" s="43">
        <f t="shared" si="55"/>
        <v>14</v>
      </c>
      <c r="R49" s="43">
        <f t="shared" si="55"/>
        <v>15</v>
      </c>
      <c r="S49" s="43">
        <f t="shared" si="55"/>
        <v>16</v>
      </c>
      <c r="T49" s="43">
        <f t="shared" si="55"/>
        <v>17</v>
      </c>
      <c r="U49" s="43">
        <f t="shared" si="55"/>
        <v>18</v>
      </c>
      <c r="V49" s="43">
        <f t="shared" si="55"/>
        <v>19</v>
      </c>
      <c r="W49" s="43">
        <f t="shared" si="55"/>
        <v>20</v>
      </c>
      <c r="X49" s="43">
        <f t="shared" si="55"/>
        <v>21</v>
      </c>
      <c r="Y49" s="43">
        <f t="shared" si="55"/>
        <v>22</v>
      </c>
      <c r="Z49" s="43">
        <f t="shared" si="55"/>
        <v>23</v>
      </c>
      <c r="AA49" s="43">
        <f t="shared" si="55"/>
        <v>24</v>
      </c>
      <c r="AB49" s="43">
        <f t="shared" si="55"/>
        <v>25</v>
      </c>
      <c r="AC49" s="43">
        <f t="shared" si="55"/>
        <v>26</v>
      </c>
      <c r="AD49" s="43">
        <f t="shared" si="55"/>
        <v>27</v>
      </c>
      <c r="AE49" s="43">
        <f t="shared" si="55"/>
        <v>28</v>
      </c>
      <c r="AF49" s="43">
        <f t="shared" si="55"/>
        <v>29</v>
      </c>
      <c r="AG49" s="43">
        <f t="shared" si="55"/>
        <v>30</v>
      </c>
      <c r="AH49" s="43">
        <f t="shared" si="55"/>
        <v>31</v>
      </c>
      <c r="AI49" s="43">
        <f t="shared" si="55"/>
        <v>32</v>
      </c>
      <c r="AJ49" s="43">
        <f t="shared" si="55"/>
        <v>33</v>
      </c>
      <c r="AK49" s="43">
        <f t="shared" si="55"/>
        <v>34</v>
      </c>
      <c r="AL49" s="43">
        <f t="shared" si="55"/>
        <v>35</v>
      </c>
      <c r="AM49" s="43">
        <f t="shared" si="55"/>
        <v>36</v>
      </c>
      <c r="AN49" s="43">
        <f t="shared" si="55"/>
        <v>37</v>
      </c>
      <c r="AO49" s="43">
        <f t="shared" si="55"/>
        <v>38</v>
      </c>
      <c r="AP49" s="43">
        <f t="shared" si="55"/>
        <v>39</v>
      </c>
      <c r="AQ49" s="43">
        <f t="shared" si="55"/>
        <v>40</v>
      </c>
      <c r="AR49" s="43">
        <f t="shared" si="55"/>
        <v>41</v>
      </c>
      <c r="AS49" s="43">
        <f t="shared" si="55"/>
        <v>42</v>
      </c>
      <c r="AT49" s="43">
        <f t="shared" si="55"/>
        <v>43</v>
      </c>
      <c r="AU49" s="43">
        <f t="shared" si="55"/>
        <v>44</v>
      </c>
      <c r="AV49" s="43">
        <f t="shared" si="55"/>
        <v>45</v>
      </c>
      <c r="AW49" s="43">
        <f t="shared" si="55"/>
        <v>46</v>
      </c>
      <c r="AX49" s="43">
        <f t="shared" si="55"/>
        <v>47</v>
      </c>
      <c r="AY49" s="43">
        <f t="shared" si="55"/>
        <v>48</v>
      </c>
      <c r="AZ49" s="43">
        <f t="shared" si="55"/>
        <v>49</v>
      </c>
      <c r="BA49" s="43">
        <f t="shared" si="55"/>
        <v>50</v>
      </c>
      <c r="BB49" s="43">
        <f t="shared" si="55"/>
        <v>51</v>
      </c>
      <c r="BC49" s="43">
        <f t="shared" si="55"/>
        <v>52</v>
      </c>
      <c r="BD49" s="43">
        <f t="shared" si="55"/>
        <v>53</v>
      </c>
      <c r="BE49" s="43">
        <f t="shared" si="55"/>
        <v>54</v>
      </c>
      <c r="BF49" s="43">
        <f t="shared" si="55"/>
        <v>55</v>
      </c>
      <c r="BG49" s="43">
        <f t="shared" si="55"/>
        <v>56</v>
      </c>
      <c r="BH49" s="43">
        <f t="shared" si="55"/>
        <v>57</v>
      </c>
      <c r="BI49" s="43">
        <f t="shared" si="55"/>
        <v>58</v>
      </c>
      <c r="BJ49" s="43">
        <f t="shared" si="55"/>
        <v>59</v>
      </c>
      <c r="BK49" s="43">
        <f t="shared" si="55"/>
        <v>60</v>
      </c>
      <c r="BL49" s="43">
        <f t="shared" si="55"/>
        <v>61</v>
      </c>
      <c r="BM49" s="43">
        <f t="shared" si="55"/>
        <v>62</v>
      </c>
      <c r="BN49" s="43">
        <f t="shared" si="55"/>
        <v>63</v>
      </c>
      <c r="BO49" s="43">
        <f t="shared" si="55"/>
        <v>64</v>
      </c>
      <c r="BP49" s="43">
        <f t="shared" si="55"/>
        <v>65</v>
      </c>
      <c r="BQ49" s="43">
        <f t="shared" si="55"/>
        <v>66</v>
      </c>
      <c r="BR49" s="43">
        <f t="shared" ref="BR49:DS49" si="56">BQ49+1</f>
        <v>67</v>
      </c>
      <c r="BS49" s="43">
        <f t="shared" si="56"/>
        <v>68</v>
      </c>
      <c r="BT49" s="43">
        <f t="shared" si="56"/>
        <v>69</v>
      </c>
      <c r="BU49" s="43">
        <f t="shared" si="56"/>
        <v>70</v>
      </c>
      <c r="BV49" s="43">
        <f t="shared" si="56"/>
        <v>71</v>
      </c>
      <c r="BW49" s="43">
        <f t="shared" si="56"/>
        <v>72</v>
      </c>
      <c r="BX49" s="43">
        <f t="shared" si="56"/>
        <v>73</v>
      </c>
      <c r="BY49" s="43">
        <f t="shared" si="56"/>
        <v>74</v>
      </c>
      <c r="BZ49" s="43">
        <f t="shared" si="56"/>
        <v>75</v>
      </c>
      <c r="CA49" s="43">
        <f t="shared" si="56"/>
        <v>76</v>
      </c>
      <c r="CB49" s="43">
        <f t="shared" si="56"/>
        <v>77</v>
      </c>
      <c r="CC49" s="43">
        <f t="shared" si="56"/>
        <v>78</v>
      </c>
      <c r="CD49" s="43">
        <f t="shared" si="56"/>
        <v>79</v>
      </c>
      <c r="CE49" s="43">
        <f t="shared" si="56"/>
        <v>80</v>
      </c>
      <c r="CF49" s="43">
        <f t="shared" si="56"/>
        <v>81</v>
      </c>
      <c r="CG49" s="43">
        <f t="shared" si="56"/>
        <v>82</v>
      </c>
      <c r="CH49" s="43">
        <f t="shared" si="56"/>
        <v>83</v>
      </c>
      <c r="CI49" s="43">
        <f t="shared" si="56"/>
        <v>84</v>
      </c>
      <c r="CJ49" s="43">
        <f t="shared" si="56"/>
        <v>85</v>
      </c>
      <c r="CK49" s="43">
        <f t="shared" si="56"/>
        <v>86</v>
      </c>
      <c r="CL49" s="43">
        <f t="shared" si="56"/>
        <v>87</v>
      </c>
      <c r="CM49" s="43">
        <f t="shared" si="56"/>
        <v>88</v>
      </c>
      <c r="CN49" s="43">
        <f t="shared" si="56"/>
        <v>89</v>
      </c>
      <c r="CO49" s="43">
        <f t="shared" si="56"/>
        <v>90</v>
      </c>
      <c r="CP49" s="43">
        <f t="shared" si="56"/>
        <v>91</v>
      </c>
      <c r="CQ49" s="43">
        <f t="shared" si="56"/>
        <v>92</v>
      </c>
      <c r="CR49" s="43">
        <f t="shared" si="56"/>
        <v>93</v>
      </c>
      <c r="CS49" s="43">
        <f t="shared" si="56"/>
        <v>94</v>
      </c>
      <c r="CT49" s="43">
        <f t="shared" si="56"/>
        <v>95</v>
      </c>
      <c r="CU49" s="43">
        <f t="shared" si="56"/>
        <v>96</v>
      </c>
      <c r="CV49" s="43">
        <f t="shared" si="56"/>
        <v>97</v>
      </c>
      <c r="CW49" s="43">
        <f t="shared" si="56"/>
        <v>98</v>
      </c>
      <c r="CX49" s="43">
        <f t="shared" si="56"/>
        <v>99</v>
      </c>
      <c r="CY49" s="43">
        <f t="shared" si="56"/>
        <v>100</v>
      </c>
      <c r="CZ49" s="43">
        <f t="shared" si="56"/>
        <v>101</v>
      </c>
      <c r="DA49" s="43">
        <f t="shared" si="56"/>
        <v>102</v>
      </c>
      <c r="DB49" s="43">
        <f t="shared" si="56"/>
        <v>103</v>
      </c>
      <c r="DC49" s="43">
        <f t="shared" si="56"/>
        <v>104</v>
      </c>
      <c r="DD49" s="43">
        <f t="shared" si="56"/>
        <v>105</v>
      </c>
      <c r="DE49" s="43">
        <f t="shared" si="56"/>
        <v>106</v>
      </c>
      <c r="DF49" s="43">
        <f t="shared" si="56"/>
        <v>107</v>
      </c>
      <c r="DG49" s="43">
        <f t="shared" si="56"/>
        <v>108</v>
      </c>
      <c r="DH49" s="43">
        <f t="shared" si="56"/>
        <v>109</v>
      </c>
      <c r="DI49" s="43">
        <f t="shared" si="56"/>
        <v>110</v>
      </c>
      <c r="DJ49" s="43">
        <f t="shared" si="56"/>
        <v>111</v>
      </c>
      <c r="DK49" s="43">
        <f t="shared" si="56"/>
        <v>112</v>
      </c>
      <c r="DL49" s="43">
        <f t="shared" si="56"/>
        <v>113</v>
      </c>
      <c r="DM49" s="43">
        <f t="shared" si="56"/>
        <v>114</v>
      </c>
      <c r="DN49" s="43">
        <f t="shared" si="56"/>
        <v>115</v>
      </c>
      <c r="DO49" s="43">
        <f t="shared" si="56"/>
        <v>116</v>
      </c>
      <c r="DP49" s="43">
        <f t="shared" si="56"/>
        <v>117</v>
      </c>
      <c r="DQ49" s="43">
        <f t="shared" si="56"/>
        <v>118</v>
      </c>
      <c r="DR49" s="43">
        <f t="shared" si="56"/>
        <v>119</v>
      </c>
      <c r="DS49" s="43">
        <f t="shared" si="56"/>
        <v>120</v>
      </c>
    </row>
    <row r="50" spans="1:123" x14ac:dyDescent="0.2">
      <c r="A50" s="45"/>
      <c r="B50" s="45"/>
      <c r="C50" s="46"/>
      <c r="D50" s="46">
        <f t="shared" ref="D50:AI50" si="57">D20</f>
        <v>1</v>
      </c>
      <c r="E50" s="46">
        <f t="shared" si="57"/>
        <v>1</v>
      </c>
      <c r="F50" s="46">
        <f t="shared" si="57"/>
        <v>1</v>
      </c>
      <c r="G50" s="46">
        <f t="shared" si="57"/>
        <v>1</v>
      </c>
      <c r="H50" s="46">
        <f t="shared" si="57"/>
        <v>1</v>
      </c>
      <c r="I50" s="46">
        <f t="shared" si="57"/>
        <v>1</v>
      </c>
      <c r="J50" s="46">
        <f t="shared" si="57"/>
        <v>1</v>
      </c>
      <c r="K50" s="46">
        <f t="shared" si="57"/>
        <v>1</v>
      </c>
      <c r="L50" s="46">
        <f t="shared" si="57"/>
        <v>1</v>
      </c>
      <c r="M50" s="46">
        <f t="shared" si="57"/>
        <v>1</v>
      </c>
      <c r="N50" s="46">
        <f t="shared" si="57"/>
        <v>1</v>
      </c>
      <c r="O50" s="46">
        <f t="shared" si="57"/>
        <v>1</v>
      </c>
      <c r="P50" s="46">
        <f t="shared" si="57"/>
        <v>2</v>
      </c>
      <c r="Q50" s="46">
        <f t="shared" si="57"/>
        <v>2</v>
      </c>
      <c r="R50" s="46">
        <f t="shared" si="57"/>
        <v>2</v>
      </c>
      <c r="S50" s="46">
        <f t="shared" si="57"/>
        <v>2</v>
      </c>
      <c r="T50" s="46">
        <f t="shared" si="57"/>
        <v>2</v>
      </c>
      <c r="U50" s="46">
        <f t="shared" si="57"/>
        <v>2</v>
      </c>
      <c r="V50" s="46">
        <f t="shared" si="57"/>
        <v>2</v>
      </c>
      <c r="W50" s="46">
        <f t="shared" si="57"/>
        <v>2</v>
      </c>
      <c r="X50" s="46">
        <f t="shared" si="57"/>
        <v>2</v>
      </c>
      <c r="Y50" s="46">
        <f t="shared" si="57"/>
        <v>2</v>
      </c>
      <c r="Z50" s="46">
        <f t="shared" si="57"/>
        <v>2</v>
      </c>
      <c r="AA50" s="46">
        <f t="shared" si="57"/>
        <v>2</v>
      </c>
      <c r="AB50" s="46">
        <f t="shared" si="57"/>
        <v>3</v>
      </c>
      <c r="AC50" s="46">
        <f t="shared" si="57"/>
        <v>3</v>
      </c>
      <c r="AD50" s="46">
        <f t="shared" si="57"/>
        <v>3</v>
      </c>
      <c r="AE50" s="46">
        <f t="shared" si="57"/>
        <v>3</v>
      </c>
      <c r="AF50" s="46">
        <f t="shared" si="57"/>
        <v>3</v>
      </c>
      <c r="AG50" s="46">
        <f t="shared" si="57"/>
        <v>3</v>
      </c>
      <c r="AH50" s="46">
        <f t="shared" si="57"/>
        <v>3</v>
      </c>
      <c r="AI50" s="46">
        <f t="shared" si="57"/>
        <v>3</v>
      </c>
      <c r="AJ50" s="46">
        <f t="shared" ref="AJ50:BO50" si="58">AJ20</f>
        <v>3</v>
      </c>
      <c r="AK50" s="46">
        <f t="shared" si="58"/>
        <v>3</v>
      </c>
      <c r="AL50" s="46">
        <f t="shared" si="58"/>
        <v>3</v>
      </c>
      <c r="AM50" s="46">
        <f t="shared" si="58"/>
        <v>3</v>
      </c>
      <c r="AN50" s="46">
        <f t="shared" si="58"/>
        <v>4</v>
      </c>
      <c r="AO50" s="46">
        <f t="shared" si="58"/>
        <v>4</v>
      </c>
      <c r="AP50" s="46">
        <f t="shared" si="58"/>
        <v>4</v>
      </c>
      <c r="AQ50" s="46">
        <f t="shared" si="58"/>
        <v>4</v>
      </c>
      <c r="AR50" s="46">
        <f t="shared" si="58"/>
        <v>4</v>
      </c>
      <c r="AS50" s="46">
        <f t="shared" si="58"/>
        <v>4</v>
      </c>
      <c r="AT50" s="46">
        <f t="shared" si="58"/>
        <v>4</v>
      </c>
      <c r="AU50" s="46">
        <f t="shared" si="58"/>
        <v>4</v>
      </c>
      <c r="AV50" s="46">
        <f t="shared" si="58"/>
        <v>4</v>
      </c>
      <c r="AW50" s="46">
        <f t="shared" si="58"/>
        <v>4</v>
      </c>
      <c r="AX50" s="46">
        <f t="shared" si="58"/>
        <v>4</v>
      </c>
      <c r="AY50" s="46">
        <f t="shared" si="58"/>
        <v>4</v>
      </c>
      <c r="AZ50" s="46">
        <f t="shared" si="58"/>
        <v>5</v>
      </c>
      <c r="BA50" s="46">
        <f t="shared" si="58"/>
        <v>5</v>
      </c>
      <c r="BB50" s="46">
        <f t="shared" si="58"/>
        <v>5</v>
      </c>
      <c r="BC50" s="46">
        <f t="shared" si="58"/>
        <v>5</v>
      </c>
      <c r="BD50" s="46">
        <f t="shared" si="58"/>
        <v>5</v>
      </c>
      <c r="BE50" s="46">
        <f t="shared" si="58"/>
        <v>5</v>
      </c>
      <c r="BF50" s="46">
        <f t="shared" si="58"/>
        <v>5</v>
      </c>
      <c r="BG50" s="46">
        <f t="shared" si="58"/>
        <v>5</v>
      </c>
      <c r="BH50" s="46">
        <f t="shared" si="58"/>
        <v>5</v>
      </c>
      <c r="BI50" s="46">
        <f t="shared" si="58"/>
        <v>5</v>
      </c>
      <c r="BJ50" s="46">
        <f t="shared" si="58"/>
        <v>5</v>
      </c>
      <c r="BK50" s="46">
        <f t="shared" si="58"/>
        <v>5</v>
      </c>
      <c r="BL50" s="46">
        <f t="shared" si="58"/>
        <v>6</v>
      </c>
      <c r="BM50" s="46">
        <f t="shared" si="58"/>
        <v>6</v>
      </c>
      <c r="BN50" s="46">
        <f t="shared" si="58"/>
        <v>6</v>
      </c>
      <c r="BO50" s="46">
        <f t="shared" si="58"/>
        <v>6</v>
      </c>
      <c r="BP50" s="46">
        <f t="shared" ref="BP50:CU50" si="59">BP20</f>
        <v>6</v>
      </c>
      <c r="BQ50" s="46">
        <f t="shared" si="59"/>
        <v>6</v>
      </c>
      <c r="BR50" s="46">
        <f t="shared" si="59"/>
        <v>6</v>
      </c>
      <c r="BS50" s="46">
        <f t="shared" si="59"/>
        <v>6</v>
      </c>
      <c r="BT50" s="46">
        <f t="shared" si="59"/>
        <v>6</v>
      </c>
      <c r="BU50" s="46">
        <f t="shared" si="59"/>
        <v>6</v>
      </c>
      <c r="BV50" s="46">
        <f t="shared" si="59"/>
        <v>6</v>
      </c>
      <c r="BW50" s="46">
        <f t="shared" si="59"/>
        <v>6</v>
      </c>
      <c r="BX50" s="46">
        <f t="shared" si="59"/>
        <v>7</v>
      </c>
      <c r="BY50" s="46">
        <f t="shared" si="59"/>
        <v>7</v>
      </c>
      <c r="BZ50" s="46">
        <f t="shared" si="59"/>
        <v>7</v>
      </c>
      <c r="CA50" s="46">
        <f t="shared" si="59"/>
        <v>7</v>
      </c>
      <c r="CB50" s="46">
        <f t="shared" si="59"/>
        <v>7</v>
      </c>
      <c r="CC50" s="46">
        <f t="shared" si="59"/>
        <v>7</v>
      </c>
      <c r="CD50" s="46">
        <f t="shared" si="59"/>
        <v>7</v>
      </c>
      <c r="CE50" s="46">
        <f t="shared" si="59"/>
        <v>7</v>
      </c>
      <c r="CF50" s="46">
        <f t="shared" si="59"/>
        <v>7</v>
      </c>
      <c r="CG50" s="46">
        <f t="shared" si="59"/>
        <v>7</v>
      </c>
      <c r="CH50" s="46">
        <f t="shared" si="59"/>
        <v>7</v>
      </c>
      <c r="CI50" s="46">
        <f t="shared" si="59"/>
        <v>7</v>
      </c>
      <c r="CJ50" s="46">
        <f t="shared" si="59"/>
        <v>8</v>
      </c>
      <c r="CK50" s="46">
        <f t="shared" si="59"/>
        <v>8</v>
      </c>
      <c r="CL50" s="46">
        <f t="shared" si="59"/>
        <v>8</v>
      </c>
      <c r="CM50" s="46">
        <f t="shared" si="59"/>
        <v>8</v>
      </c>
      <c r="CN50" s="46">
        <f t="shared" si="59"/>
        <v>8</v>
      </c>
      <c r="CO50" s="46">
        <f t="shared" si="59"/>
        <v>8</v>
      </c>
      <c r="CP50" s="46">
        <f t="shared" si="59"/>
        <v>8</v>
      </c>
      <c r="CQ50" s="46">
        <f t="shared" si="59"/>
        <v>8</v>
      </c>
      <c r="CR50" s="46">
        <f t="shared" si="59"/>
        <v>8</v>
      </c>
      <c r="CS50" s="46">
        <f t="shared" si="59"/>
        <v>8</v>
      </c>
      <c r="CT50" s="46">
        <f t="shared" si="59"/>
        <v>8</v>
      </c>
      <c r="CU50" s="46">
        <f t="shared" si="59"/>
        <v>8</v>
      </c>
      <c r="CV50" s="46">
        <f t="shared" ref="CV50:DS50" si="60">CV20</f>
        <v>9</v>
      </c>
      <c r="CW50" s="46">
        <f t="shared" si="60"/>
        <v>9</v>
      </c>
      <c r="CX50" s="46">
        <f t="shared" si="60"/>
        <v>9</v>
      </c>
      <c r="CY50" s="46">
        <f t="shared" si="60"/>
        <v>9</v>
      </c>
      <c r="CZ50" s="46">
        <f t="shared" si="60"/>
        <v>9</v>
      </c>
      <c r="DA50" s="46">
        <f t="shared" si="60"/>
        <v>9</v>
      </c>
      <c r="DB50" s="46">
        <f t="shared" si="60"/>
        <v>9</v>
      </c>
      <c r="DC50" s="46">
        <f t="shared" si="60"/>
        <v>9</v>
      </c>
      <c r="DD50" s="46">
        <f t="shared" si="60"/>
        <v>9</v>
      </c>
      <c r="DE50" s="46">
        <f t="shared" si="60"/>
        <v>9</v>
      </c>
      <c r="DF50" s="46">
        <f t="shared" si="60"/>
        <v>9</v>
      </c>
      <c r="DG50" s="46">
        <f t="shared" si="60"/>
        <v>9</v>
      </c>
      <c r="DH50" s="46">
        <f t="shared" si="60"/>
        <v>10</v>
      </c>
      <c r="DI50" s="46">
        <f t="shared" si="60"/>
        <v>10</v>
      </c>
      <c r="DJ50" s="46">
        <f t="shared" si="60"/>
        <v>10</v>
      </c>
      <c r="DK50" s="46">
        <f t="shared" si="60"/>
        <v>10</v>
      </c>
      <c r="DL50" s="46">
        <f t="shared" si="60"/>
        <v>10</v>
      </c>
      <c r="DM50" s="46">
        <f t="shared" si="60"/>
        <v>10</v>
      </c>
      <c r="DN50" s="46">
        <f t="shared" si="60"/>
        <v>10</v>
      </c>
      <c r="DO50" s="46">
        <f t="shared" si="60"/>
        <v>10</v>
      </c>
      <c r="DP50" s="46">
        <f t="shared" si="60"/>
        <v>10</v>
      </c>
      <c r="DQ50" s="46">
        <f t="shared" si="60"/>
        <v>10</v>
      </c>
      <c r="DR50" s="46">
        <f t="shared" si="60"/>
        <v>10</v>
      </c>
      <c r="DS50" s="46">
        <f t="shared" si="60"/>
        <v>10</v>
      </c>
    </row>
    <row r="51" spans="1:123" x14ac:dyDescent="0.2">
      <c r="A51" s="66"/>
      <c r="B51" s="89" t="s">
        <v>99</v>
      </c>
      <c r="C51" s="69"/>
      <c r="D51" s="69" t="str">
        <f t="shared" ref="D51:AI51" si="61">D21</f>
        <v>January</v>
      </c>
      <c r="E51" s="69" t="str">
        <f t="shared" si="61"/>
        <v>February</v>
      </c>
      <c r="F51" s="69" t="str">
        <f t="shared" si="61"/>
        <v>March</v>
      </c>
      <c r="G51" s="69" t="str">
        <f t="shared" si="61"/>
        <v xml:space="preserve">April </v>
      </c>
      <c r="H51" s="69" t="str">
        <f t="shared" si="61"/>
        <v>May</v>
      </c>
      <c r="I51" s="69" t="str">
        <f t="shared" si="61"/>
        <v>June</v>
      </c>
      <c r="J51" s="69" t="str">
        <f t="shared" si="61"/>
        <v>July</v>
      </c>
      <c r="K51" s="69" t="str">
        <f t="shared" si="61"/>
        <v>August</v>
      </c>
      <c r="L51" s="69" t="str">
        <f t="shared" si="61"/>
        <v>September</v>
      </c>
      <c r="M51" s="69" t="str">
        <f t="shared" si="61"/>
        <v>October</v>
      </c>
      <c r="N51" s="69" t="str">
        <f t="shared" si="61"/>
        <v>November</v>
      </c>
      <c r="O51" s="69" t="str">
        <f t="shared" si="61"/>
        <v>December</v>
      </c>
      <c r="P51" s="69" t="str">
        <f t="shared" si="61"/>
        <v>January</v>
      </c>
      <c r="Q51" s="69" t="str">
        <f t="shared" si="61"/>
        <v>February</v>
      </c>
      <c r="R51" s="69" t="str">
        <f t="shared" si="61"/>
        <v>March</v>
      </c>
      <c r="S51" s="69" t="str">
        <f t="shared" si="61"/>
        <v xml:space="preserve">April </v>
      </c>
      <c r="T51" s="69" t="str">
        <f t="shared" si="61"/>
        <v>May</v>
      </c>
      <c r="U51" s="69" t="str">
        <f t="shared" si="61"/>
        <v>June</v>
      </c>
      <c r="V51" s="69" t="str">
        <f t="shared" si="61"/>
        <v>July</v>
      </c>
      <c r="W51" s="69" t="str">
        <f t="shared" si="61"/>
        <v>August</v>
      </c>
      <c r="X51" s="69" t="str">
        <f t="shared" si="61"/>
        <v>September</v>
      </c>
      <c r="Y51" s="69" t="str">
        <f t="shared" si="61"/>
        <v>October</v>
      </c>
      <c r="Z51" s="69" t="str">
        <f t="shared" si="61"/>
        <v>November</v>
      </c>
      <c r="AA51" s="69" t="str">
        <f t="shared" si="61"/>
        <v>December</v>
      </c>
      <c r="AB51" s="69" t="str">
        <f t="shared" si="61"/>
        <v>January</v>
      </c>
      <c r="AC51" s="69" t="str">
        <f t="shared" si="61"/>
        <v>February</v>
      </c>
      <c r="AD51" s="69" t="str">
        <f t="shared" si="61"/>
        <v>March</v>
      </c>
      <c r="AE51" s="69" t="str">
        <f t="shared" si="61"/>
        <v xml:space="preserve">April </v>
      </c>
      <c r="AF51" s="69" t="str">
        <f t="shared" si="61"/>
        <v>May</v>
      </c>
      <c r="AG51" s="69" t="str">
        <f t="shared" si="61"/>
        <v>June</v>
      </c>
      <c r="AH51" s="69" t="str">
        <f t="shared" si="61"/>
        <v>July</v>
      </c>
      <c r="AI51" s="69" t="str">
        <f t="shared" si="61"/>
        <v>August</v>
      </c>
      <c r="AJ51" s="69" t="str">
        <f t="shared" ref="AJ51:BO51" si="62">AJ21</f>
        <v>September</v>
      </c>
      <c r="AK51" s="69" t="str">
        <f t="shared" si="62"/>
        <v>October</v>
      </c>
      <c r="AL51" s="69" t="str">
        <f t="shared" si="62"/>
        <v>November</v>
      </c>
      <c r="AM51" s="69" t="str">
        <f t="shared" si="62"/>
        <v>December</v>
      </c>
      <c r="AN51" s="69" t="str">
        <f t="shared" si="62"/>
        <v>January</v>
      </c>
      <c r="AO51" s="69" t="str">
        <f t="shared" si="62"/>
        <v>February</v>
      </c>
      <c r="AP51" s="69" t="str">
        <f t="shared" si="62"/>
        <v>March</v>
      </c>
      <c r="AQ51" s="69" t="str">
        <f t="shared" si="62"/>
        <v xml:space="preserve">April </v>
      </c>
      <c r="AR51" s="69" t="str">
        <f t="shared" si="62"/>
        <v>May</v>
      </c>
      <c r="AS51" s="69" t="str">
        <f t="shared" si="62"/>
        <v>June</v>
      </c>
      <c r="AT51" s="69" t="str">
        <f t="shared" si="62"/>
        <v>July</v>
      </c>
      <c r="AU51" s="69" t="str">
        <f t="shared" si="62"/>
        <v>August</v>
      </c>
      <c r="AV51" s="69" t="str">
        <f t="shared" si="62"/>
        <v>September</v>
      </c>
      <c r="AW51" s="69" t="str">
        <f t="shared" si="62"/>
        <v>October</v>
      </c>
      <c r="AX51" s="69" t="str">
        <f t="shared" si="62"/>
        <v>November</v>
      </c>
      <c r="AY51" s="69" t="str">
        <f t="shared" si="62"/>
        <v>December</v>
      </c>
      <c r="AZ51" s="69" t="str">
        <f t="shared" si="62"/>
        <v>January</v>
      </c>
      <c r="BA51" s="69" t="str">
        <f t="shared" si="62"/>
        <v>February</v>
      </c>
      <c r="BB51" s="69" t="str">
        <f t="shared" si="62"/>
        <v>March</v>
      </c>
      <c r="BC51" s="69" t="str">
        <f t="shared" si="62"/>
        <v xml:space="preserve">April </v>
      </c>
      <c r="BD51" s="69" t="str">
        <f t="shared" si="62"/>
        <v>May</v>
      </c>
      <c r="BE51" s="69" t="str">
        <f t="shared" si="62"/>
        <v>June</v>
      </c>
      <c r="BF51" s="69" t="str">
        <f t="shared" si="62"/>
        <v>July</v>
      </c>
      <c r="BG51" s="69" t="str">
        <f t="shared" si="62"/>
        <v>August</v>
      </c>
      <c r="BH51" s="69" t="str">
        <f t="shared" si="62"/>
        <v>September</v>
      </c>
      <c r="BI51" s="69" t="str">
        <f t="shared" si="62"/>
        <v>October</v>
      </c>
      <c r="BJ51" s="69" t="str">
        <f t="shared" si="62"/>
        <v>November</v>
      </c>
      <c r="BK51" s="69" t="str">
        <f t="shared" si="62"/>
        <v>December</v>
      </c>
      <c r="BL51" s="69" t="str">
        <f t="shared" si="62"/>
        <v>January</v>
      </c>
      <c r="BM51" s="69" t="str">
        <f t="shared" si="62"/>
        <v>February</v>
      </c>
      <c r="BN51" s="69" t="str">
        <f t="shared" si="62"/>
        <v>March</v>
      </c>
      <c r="BO51" s="69" t="str">
        <f t="shared" si="62"/>
        <v xml:space="preserve">April </v>
      </c>
      <c r="BP51" s="69" t="str">
        <f t="shared" ref="BP51:CU51" si="63">BP21</f>
        <v>May</v>
      </c>
      <c r="BQ51" s="69" t="str">
        <f t="shared" si="63"/>
        <v>June</v>
      </c>
      <c r="BR51" s="69" t="str">
        <f t="shared" si="63"/>
        <v>July</v>
      </c>
      <c r="BS51" s="69" t="str">
        <f t="shared" si="63"/>
        <v>August</v>
      </c>
      <c r="BT51" s="69" t="str">
        <f t="shared" si="63"/>
        <v>September</v>
      </c>
      <c r="BU51" s="69" t="str">
        <f t="shared" si="63"/>
        <v>October</v>
      </c>
      <c r="BV51" s="69" t="str">
        <f t="shared" si="63"/>
        <v>November</v>
      </c>
      <c r="BW51" s="69" t="str">
        <f t="shared" si="63"/>
        <v>December</v>
      </c>
      <c r="BX51" s="69" t="str">
        <f t="shared" si="63"/>
        <v>January</v>
      </c>
      <c r="BY51" s="69" t="str">
        <f t="shared" si="63"/>
        <v>February</v>
      </c>
      <c r="BZ51" s="69" t="str">
        <f t="shared" si="63"/>
        <v>March</v>
      </c>
      <c r="CA51" s="69" t="str">
        <f t="shared" si="63"/>
        <v xml:space="preserve">April </v>
      </c>
      <c r="CB51" s="69" t="str">
        <f t="shared" si="63"/>
        <v>May</v>
      </c>
      <c r="CC51" s="69" t="str">
        <f t="shared" si="63"/>
        <v>June</v>
      </c>
      <c r="CD51" s="69" t="str">
        <f t="shared" si="63"/>
        <v>July</v>
      </c>
      <c r="CE51" s="69" t="str">
        <f t="shared" si="63"/>
        <v>August</v>
      </c>
      <c r="CF51" s="69" t="str">
        <f t="shared" si="63"/>
        <v>September</v>
      </c>
      <c r="CG51" s="69" t="str">
        <f t="shared" si="63"/>
        <v>October</v>
      </c>
      <c r="CH51" s="69" t="str">
        <f t="shared" si="63"/>
        <v>November</v>
      </c>
      <c r="CI51" s="69" t="str">
        <f t="shared" si="63"/>
        <v>December</v>
      </c>
      <c r="CJ51" s="69" t="str">
        <f t="shared" si="63"/>
        <v>January</v>
      </c>
      <c r="CK51" s="69" t="str">
        <f t="shared" si="63"/>
        <v>February</v>
      </c>
      <c r="CL51" s="69" t="str">
        <f t="shared" si="63"/>
        <v>March</v>
      </c>
      <c r="CM51" s="69" t="str">
        <f t="shared" si="63"/>
        <v xml:space="preserve">April </v>
      </c>
      <c r="CN51" s="69" t="str">
        <f t="shared" si="63"/>
        <v>May</v>
      </c>
      <c r="CO51" s="69" t="str">
        <f t="shared" si="63"/>
        <v>June</v>
      </c>
      <c r="CP51" s="69" t="str">
        <f t="shared" si="63"/>
        <v>July</v>
      </c>
      <c r="CQ51" s="69" t="str">
        <f t="shared" si="63"/>
        <v>August</v>
      </c>
      <c r="CR51" s="69" t="str">
        <f t="shared" si="63"/>
        <v>September</v>
      </c>
      <c r="CS51" s="69" t="str">
        <f t="shared" si="63"/>
        <v>October</v>
      </c>
      <c r="CT51" s="69" t="str">
        <f t="shared" si="63"/>
        <v>November</v>
      </c>
      <c r="CU51" s="69" t="str">
        <f t="shared" si="63"/>
        <v>December</v>
      </c>
      <c r="CV51" s="69" t="str">
        <f t="shared" ref="CV51:DS51" si="64">CV21</f>
        <v>January</v>
      </c>
      <c r="CW51" s="69" t="str">
        <f t="shared" si="64"/>
        <v>February</v>
      </c>
      <c r="CX51" s="69" t="str">
        <f t="shared" si="64"/>
        <v>March</v>
      </c>
      <c r="CY51" s="69" t="str">
        <f t="shared" si="64"/>
        <v xml:space="preserve">April </v>
      </c>
      <c r="CZ51" s="69" t="str">
        <f t="shared" si="64"/>
        <v>May</v>
      </c>
      <c r="DA51" s="69" t="str">
        <f t="shared" si="64"/>
        <v>June</v>
      </c>
      <c r="DB51" s="69" t="str">
        <f t="shared" si="64"/>
        <v>July</v>
      </c>
      <c r="DC51" s="69" t="str">
        <f t="shared" si="64"/>
        <v>August</v>
      </c>
      <c r="DD51" s="69" t="str">
        <f t="shared" si="64"/>
        <v>September</v>
      </c>
      <c r="DE51" s="69" t="str">
        <f t="shared" si="64"/>
        <v>October</v>
      </c>
      <c r="DF51" s="69" t="str">
        <f t="shared" si="64"/>
        <v>November</v>
      </c>
      <c r="DG51" s="69" t="str">
        <f t="shared" si="64"/>
        <v>December</v>
      </c>
      <c r="DH51" s="69" t="str">
        <f t="shared" si="64"/>
        <v>January</v>
      </c>
      <c r="DI51" s="69" t="str">
        <f t="shared" si="64"/>
        <v>February</v>
      </c>
      <c r="DJ51" s="69" t="str">
        <f t="shared" si="64"/>
        <v>March</v>
      </c>
      <c r="DK51" s="69" t="str">
        <f t="shared" si="64"/>
        <v xml:space="preserve">April </v>
      </c>
      <c r="DL51" s="69" t="str">
        <f t="shared" si="64"/>
        <v>May</v>
      </c>
      <c r="DM51" s="69" t="str">
        <f t="shared" si="64"/>
        <v>June</v>
      </c>
      <c r="DN51" s="69" t="str">
        <f t="shared" si="64"/>
        <v>July</v>
      </c>
      <c r="DO51" s="69" t="str">
        <f t="shared" si="64"/>
        <v>August</v>
      </c>
      <c r="DP51" s="69" t="str">
        <f t="shared" si="64"/>
        <v>September</v>
      </c>
      <c r="DQ51" s="69" t="str">
        <f t="shared" si="64"/>
        <v>October</v>
      </c>
      <c r="DR51" s="69" t="str">
        <f t="shared" si="64"/>
        <v>November</v>
      </c>
      <c r="DS51" s="69" t="str">
        <f t="shared" si="64"/>
        <v>December</v>
      </c>
    </row>
    <row r="52" spans="1:123" x14ac:dyDescent="0.2">
      <c r="B52" s="38" t="s">
        <v>55</v>
      </c>
      <c r="C52" s="11"/>
    </row>
    <row r="53" spans="1:123" x14ac:dyDescent="0.2">
      <c r="B53" s="10" t="s">
        <v>47</v>
      </c>
      <c r="C53" s="12"/>
      <c r="D53" s="3">
        <f>'Debt Calculations'!D17</f>
        <v>1188.8611111111111</v>
      </c>
      <c r="E53" s="3">
        <f>'Debt Calculations'!E17</f>
        <v>446.51556712962952</v>
      </c>
      <c r="F53" s="3">
        <f>'Debt Calculations'!F17</f>
        <v>429.00439551986881</v>
      </c>
      <c r="G53" s="3">
        <f>'Debt Calculations'!G17</f>
        <v>411.56877934056911</v>
      </c>
      <c r="H53" s="3">
        <f>'Debt Calculations'!H17</f>
        <v>394.20766161167717</v>
      </c>
      <c r="I53" s="3">
        <f>'Debt Calculations'!I17</f>
        <v>376.91999156308623</v>
      </c>
      <c r="J53" s="3">
        <f>'Debt Calculations'!J17</f>
        <v>359.70472456707103</v>
      </c>
      <c r="K53" s="3">
        <f>'Debt Calculations'!K17</f>
        <v>342.5608220711913</v>
      </c>
      <c r="L53" s="3">
        <f>'Debt Calculations'!L17</f>
        <v>-376.51274846834394</v>
      </c>
      <c r="M53" s="3">
        <f>'Debt Calculations'!M17</f>
        <v>-393.51701365285476</v>
      </c>
      <c r="N53" s="3">
        <f>'Debt Calculations'!N17</f>
        <v>-410.45299420691322</v>
      </c>
      <c r="O53" s="3">
        <f>'Debt Calculations'!O17</f>
        <v>-427.32170504361954</v>
      </c>
      <c r="P53" s="3">
        <f>'Debt Calculations'!P17</f>
        <v>3998.3569557816782</v>
      </c>
      <c r="Q53" s="3">
        <f>'Debt Calculations'!Q17</f>
        <v>3988.7718705677316</v>
      </c>
      <c r="R53" s="3">
        <f>'Debt Calculations'!R17</f>
        <v>3979.2977538136965</v>
      </c>
      <c r="S53" s="3">
        <f>'Debt Calculations'!S17</f>
        <v>3969.9338884031049</v>
      </c>
      <c r="T53" s="3">
        <f>'Debt Calculations'!T17</f>
        <v>3960.6795645706188</v>
      </c>
      <c r="U53" s="3">
        <f>'Debt Calculations'!U17</f>
        <v>3951.53407984982</v>
      </c>
      <c r="V53" s="3">
        <f>'Debt Calculations'!V17</f>
        <v>3942.4967390214888</v>
      </c>
      <c r="W53" s="3">
        <f>'Debt Calculations'!W17</f>
        <v>3933.5668540623801</v>
      </c>
      <c r="X53" s="3">
        <f>'Debt Calculations'!X17</f>
        <v>1352.4337440944796</v>
      </c>
      <c r="Y53" s="3">
        <f>'Debt Calculations'!Y17</f>
        <v>1343.7167353347468</v>
      </c>
      <c r="Z53" s="3">
        <f>'Debt Calculations'!Z17</f>
        <v>1335.1051610453401</v>
      </c>
      <c r="AA53" s="3">
        <f>'Debt Calculations'!AA17</f>
        <v>1326.5983614843108</v>
      </c>
      <c r="AB53" s="3">
        <f>'Debt Calculations'!AB17</f>
        <v>5625.7172060789962</v>
      </c>
      <c r="AC53" s="3">
        <f>'Debt Calculations'!AC17</f>
        <v>5617.278895692476</v>
      </c>
      <c r="AD53" s="3">
        <f>'Debt Calculations'!AD17</f>
        <v>5608.9445815378676</v>
      </c>
      <c r="AE53" s="3">
        <f>'Debt Calculations'!AE17</f>
        <v>5600.7136217128418</v>
      </c>
      <c r="AF53" s="3">
        <f>'Debt Calculations'!AF17</f>
        <v>5592.585381151971</v>
      </c>
      <c r="AG53" s="3">
        <f>'Debt Calculations'!AG17</f>
        <v>5584.5592315795393</v>
      </c>
      <c r="AH53" s="3">
        <f>'Debt Calculations'!AH17</f>
        <v>5576.6345514628101</v>
      </c>
      <c r="AI53" s="3">
        <f>'Debt Calculations'!AI17</f>
        <v>5568.8107259657436</v>
      </c>
      <c r="AJ53" s="3">
        <f>'Debt Calculations'!AJ17</f>
        <v>2121.101246903168</v>
      </c>
      <c r="AK53" s="3">
        <f>'Debt Calculations'!AK17</f>
        <v>2113.4773126953983</v>
      </c>
      <c r="AL53" s="3">
        <f>'Debt Calculations'!AL17</f>
        <v>2105.9524283232968</v>
      </c>
      <c r="AM53" s="3">
        <f>'Debt Calculations'!AM17</f>
        <v>2098.5260052837762</v>
      </c>
      <c r="AN53" s="3">
        <f>'Debt Calculations'!AN17</f>
        <v>7544.1006769901842</v>
      </c>
      <c r="AO53" s="3">
        <f>'Debt Calculations'!AO17</f>
        <v>7543.427409040909</v>
      </c>
      <c r="AP53" s="3">
        <f>'Debt Calculations'!AP17</f>
        <v>7542.8911208250283</v>
      </c>
      <c r="AQ53" s="3">
        <f>'Debt Calculations'!AQ17</f>
        <v>7542.491467644556</v>
      </c>
      <c r="AR53" s="3">
        <f>'Debt Calculations'!AR17</f>
        <v>7542.2281125124773</v>
      </c>
      <c r="AS53" s="3">
        <f>'Debt Calculations'!AS17</f>
        <v>7542.1007261179184</v>
      </c>
      <c r="AT53" s="3">
        <f>'Debt Calculations'!AT17</f>
        <v>7542.1089867917708</v>
      </c>
      <c r="AU53" s="3">
        <f>'Debt Calculations'!AU17</f>
        <v>7542.2525804727793</v>
      </c>
      <c r="AV53" s="3">
        <f>'Debt Calculations'!AV17</f>
        <v>3096.0158026741046</v>
      </c>
      <c r="AW53" s="3">
        <f>'Debt Calculations'!AW17</f>
        <v>3096.4291504503344</v>
      </c>
      <c r="AX53" s="3">
        <f>'Debt Calculations'!AX17</f>
        <v>3096.9769343649641</v>
      </c>
      <c r="AY53" s="3">
        <f>'Debt Calculations'!AY17</f>
        <v>3097.6588704583301</v>
      </c>
      <c r="AZ53" s="3">
        <f>'Debt Calculations'!AZ17</f>
        <v>9903.566982854878</v>
      </c>
      <c r="BA53" s="3">
        <f>'Debt Calculations'!BA17</f>
        <v>9904.3744962933415</v>
      </c>
      <c r="BB53" s="3">
        <f>'Debt Calculations'!BB17</f>
        <v>9905.3165371193609</v>
      </c>
      <c r="BC53" s="3">
        <f>'Debt Calculations'!BC17</f>
        <v>9906.3928411144552</v>
      </c>
      <c r="BD53" s="3">
        <f>'Debt Calculations'!BD17</f>
        <v>9907.6031514654951</v>
      </c>
      <c r="BE53" s="3">
        <f>'Debt Calculations'!BE17</f>
        <v>9908.9472187346455</v>
      </c>
      <c r="BF53" s="3">
        <f>'Debt Calculations'!BF17</f>
        <v>9910.4248008297163</v>
      </c>
      <c r="BG53" s="3">
        <f>'Debt Calculations'!BG17</f>
        <v>9912.0356629749858</v>
      </c>
      <c r="BH53" s="3">
        <f>'Debt Calculations'!BH17</f>
        <v>4287.9041796824395</v>
      </c>
      <c r="BI53" s="3">
        <f>'Debt Calculations'!BI17</f>
        <v>4289.780926723457</v>
      </c>
      <c r="BJ53" s="3">
        <f>'Debt Calculations'!BJ17</f>
        <v>4291.7902931009312</v>
      </c>
      <c r="BK53" s="3">
        <f>'Debt Calculations'!BK17</f>
        <v>4293.9320730218087</v>
      </c>
      <c r="BL53" s="3">
        <f>'Debt Calculations'!BL17</f>
        <v>12752.400937535349</v>
      </c>
      <c r="BM53" s="3">
        <f>'Debt Calculations'!BM17</f>
        <v>12754.66363191349</v>
      </c>
      <c r="BN53" s="3">
        <f>'Debt Calculations'!BN17</f>
        <v>12757.059359778221</v>
      </c>
      <c r="BO53" s="3">
        <f>'Debt Calculations'!BO17</f>
        <v>12759.587933933683</v>
      </c>
      <c r="BP53" s="3">
        <f>'Debt Calculations'!BP17</f>
        <v>12762.249174340135</v>
      </c>
      <c r="BQ53" s="3">
        <f>'Debt Calculations'!BQ17</f>
        <v>12765.04290808835</v>
      </c>
      <c r="BR53" s="3">
        <f>'Debt Calculations'!BR17</f>
        <v>12767.968969374426</v>
      </c>
      <c r="BS53" s="3">
        <f>'Debt Calculations'!BS17</f>
        <v>12771.027199475009</v>
      </c>
      <c r="BT53" s="3">
        <f>'Debt Calculations'!BT17</f>
        <v>5733.1100487229614</v>
      </c>
      <c r="BU53" s="3">
        <f>'Debt Calculations'!BU17</f>
        <v>5736.4321684833976</v>
      </c>
      <c r="BV53" s="3">
        <f>'Debt Calculations'!BV17</f>
        <v>5739.8860231301751</v>
      </c>
      <c r="BW53" s="3">
        <f>'Debt Calculations'!BW17</f>
        <v>5743.4714820227737</v>
      </c>
      <c r="BX53" s="3">
        <f>'Debt Calculations'!BX17</f>
        <v>16184.706645865508</v>
      </c>
      <c r="BY53" s="3">
        <f>'Debt Calculations'!BY17</f>
        <v>16188.410191986262</v>
      </c>
      <c r="BZ53" s="3">
        <f>'Debt Calculations'!BZ17</f>
        <v>16192.246198429675</v>
      </c>
      <c r="CA53" s="3">
        <f>'Debt Calculations'!CA17</f>
        <v>16196.214552222067</v>
      </c>
      <c r="CB53" s="3">
        <f>'Debt Calculations'!CB17</f>
        <v>16200.315147349638</v>
      </c>
      <c r="CC53" s="3">
        <f>'Debt Calculations'!CC17</f>
        <v>16204.547884737054</v>
      </c>
      <c r="CD53" s="3">
        <f>'Debt Calculations'!CD17</f>
        <v>16208.912672226459</v>
      </c>
      <c r="CE53" s="3">
        <f>'Debt Calculations'!CE17</f>
        <v>16213.40942455687</v>
      </c>
      <c r="CF53" s="3">
        <f>'Debt Calculations'!CF17</f>
        <v>7478.6522653439779</v>
      </c>
      <c r="CG53" s="3">
        <f>'Debt Calculations'!CG17</f>
        <v>7483.4127190603185</v>
      </c>
      <c r="CH53" s="3">
        <f>'Debt Calculations'!CH17</f>
        <v>7488.3049230158831</v>
      </c>
      <c r="CI53" s="3">
        <f>'Debt Calculations'!CI17</f>
        <v>7493.3288193390817</v>
      </c>
      <c r="CJ53" s="3">
        <f>'Debt Calculations'!CJ17</f>
        <v>17256.689761603859</v>
      </c>
      <c r="CK53" s="3">
        <f>'Debt Calculations'!CK17</f>
        <v>17261.830691485484</v>
      </c>
      <c r="CL53" s="3">
        <f>'Debt Calculations'!CL17</f>
        <v>17267.104399218948</v>
      </c>
      <c r="CM53" s="3">
        <f>'Debt Calculations'!CM17</f>
        <v>17272.510843870758</v>
      </c>
      <c r="CN53" s="3">
        <f>'Debt Calculations'!CN17</f>
        <v>17278.049991321135</v>
      </c>
      <c r="CO53" s="3">
        <f>'Debt Calculations'!CO17</f>
        <v>17283.721814246612</v>
      </c>
      <c r="CP53" s="3">
        <f>'Debt Calculations'!CP17</f>
        <v>17289.526292102983</v>
      </c>
      <c r="CQ53" s="3">
        <f>'Debt Calculations'!CQ17</f>
        <v>17295.463411108653</v>
      </c>
      <c r="CR53" s="3">
        <f>'Debt Calculations'!CR17</f>
        <v>8052.6638462283709</v>
      </c>
      <c r="CS53" s="3">
        <f>'Debt Calculations'!CS17</f>
        <v>8058.8662331573496</v>
      </c>
      <c r="CT53" s="3">
        <f>'Debt Calculations'!CT17</f>
        <v>8065.2012603057447</v>
      </c>
      <c r="CU53" s="3">
        <f>'Debt Calculations'!CU17</f>
        <v>8071.6689407835156</v>
      </c>
      <c r="CV53" s="3">
        <f>'Debt Calculations'!CV17</f>
        <v>18396.905096697883</v>
      </c>
      <c r="CW53" s="3">
        <f>'Debt Calculations'!CW17</f>
        <v>18396.200643613043</v>
      </c>
      <c r="CX53" s="3">
        <f>'Debt Calculations'!CX17</f>
        <v>18395.58459230038</v>
      </c>
      <c r="CY53" s="3">
        <f>'Debt Calculations'!CY17</f>
        <v>18395.056687511216</v>
      </c>
      <c r="CZ53" s="3">
        <f>'Debt Calculations'!CZ17</f>
        <v>18394.616678932292</v>
      </c>
      <c r="DA53" s="3">
        <f>'Debt Calculations'!DA17</f>
        <v>18394.264321161056</v>
      </c>
      <c r="DB53" s="3">
        <f>'Debt Calculations'!DB17</f>
        <v>18393.999373681174</v>
      </c>
      <c r="DC53" s="3">
        <f>'Debt Calculations'!DC17</f>
        <v>18393.821600838426</v>
      </c>
      <c r="DD53" s="3">
        <f>'Debt Calculations'!DD17</f>
        <v>8609.9037578168154</v>
      </c>
      <c r="DE53" s="3">
        <f>'Debt Calculations'!DE17</f>
        <v>8609.8996466150638</v>
      </c>
      <c r="DF53" s="3">
        <f>'Debt Calculations'!DF17</f>
        <v>8609.9820320233157</v>
      </c>
      <c r="DG53" s="3">
        <f>'Debt Calculations'!DG17</f>
        <v>8610.1506976001983</v>
      </c>
      <c r="DH53" s="3">
        <f>'Debt Calculations'!DH17</f>
        <v>19517.493210485467</v>
      </c>
      <c r="DI53" s="3">
        <f>'Debt Calculations'!DI17</f>
        <v>19517.684662578002</v>
      </c>
      <c r="DJ53" s="3">
        <f>'Debt Calculations'!DJ17</f>
        <v>19517.963016762733</v>
      </c>
      <c r="DK53" s="3">
        <f>'Debt Calculations'!DK17</f>
        <v>19518.328065091133</v>
      </c>
      <c r="DL53" s="3">
        <f>'Debt Calculations'!DL17</f>
        <v>19518.779604358948</v>
      </c>
      <c r="DM53" s="3">
        <f>'Debt Calculations'!DM17</f>
        <v>19519.317436084235</v>
      </c>
      <c r="DN53" s="3">
        <f>'Debt Calculations'!DN17</f>
        <v>19519.941366485673</v>
      </c>
      <c r="DO53" s="3">
        <f>'Debt Calculations'!DO17</f>
        <v>19520.651206461171</v>
      </c>
      <c r="DP53" s="3">
        <f>'Debt Calculations'!DP17</f>
        <v>9175.9141767667425</v>
      </c>
      <c r="DQ53" s="3">
        <f>'Debt Calculations'!DQ17</f>
        <v>9176.795287195675</v>
      </c>
      <c r="DR53" s="3">
        <f>'Debt Calculations'!DR17</f>
        <v>9177.7617677579638</v>
      </c>
      <c r="DS53" s="3">
        <f>'Debt Calculations'!DS17</f>
        <v>9178.8134478600314</v>
      </c>
    </row>
    <row r="54" spans="1:123" x14ac:dyDescent="0.2">
      <c r="B54" s="37" t="s">
        <v>43</v>
      </c>
      <c r="C54" s="12"/>
      <c r="D54" s="3">
        <f>-'Debt Calculations'!D12</f>
        <v>138.88888888888889</v>
      </c>
      <c r="E54" s="3">
        <f>-'Debt Calculations'!E12</f>
        <v>151.62037037037038</v>
      </c>
      <c r="F54" s="3">
        <f>-'Debt Calculations'!F12</f>
        <v>164.24575617283955</v>
      </c>
      <c r="G54" s="3">
        <f>-'Debt Calculations'!G12</f>
        <v>176.76593042695475</v>
      </c>
      <c r="H54" s="3">
        <f>-'Debt Calculations'!H12</f>
        <v>189.18176989561906</v>
      </c>
      <c r="I54" s="3">
        <f>-'Debt Calculations'!I12</f>
        <v>201.49414403537779</v>
      </c>
      <c r="J54" s="3">
        <f>-'Debt Calculations'!J12</f>
        <v>213.70391505730518</v>
      </c>
      <c r="K54" s="3">
        <f>-'Debt Calculations'!K12</f>
        <v>225.81193798738323</v>
      </c>
      <c r="L54" s="3">
        <f>-'Debt Calculations'!L12</f>
        <v>237.81906072637727</v>
      </c>
      <c r="M54" s="3">
        <f>-'Debt Calculations'!M12</f>
        <v>249.726124109213</v>
      </c>
      <c r="N54" s="3">
        <f>-'Debt Calculations'!N12</f>
        <v>261.53396196385847</v>
      </c>
      <c r="O54" s="3">
        <f>-'Debt Calculations'!O12</f>
        <v>273.24340116971518</v>
      </c>
      <c r="P54" s="3">
        <f>-'Debt Calculations'!P12</f>
        <v>284.99415060441203</v>
      </c>
      <c r="Q54" s="3">
        <f>-'Debt Calculations'!Q12</f>
        <v>296.64697712715304</v>
      </c>
      <c r="R54" s="3">
        <f>-'Debt Calculations'!R12</f>
        <v>308.20269676220454</v>
      </c>
      <c r="S54" s="3">
        <f>-'Debt Calculations'!S12</f>
        <v>319.66211873363062</v>
      </c>
      <c r="T54" s="3">
        <f>-'Debt Calculations'!T12</f>
        <v>331.02604552196152</v>
      </c>
      <c r="U54" s="3">
        <f>-'Debt Calculations'!U12</f>
        <v>342.29527292038966</v>
      </c>
      <c r="V54" s="3">
        <f>-'Debt Calculations'!V12</f>
        <v>353.47059009049752</v>
      </c>
      <c r="W54" s="3">
        <f>-'Debt Calculations'!W12</f>
        <v>364.5527796175212</v>
      </c>
      <c r="X54" s="3">
        <f>-'Debt Calculations'!X12</f>
        <v>375.54261756515297</v>
      </c>
      <c r="Y54" s="3">
        <f>-'Debt Calculations'!Y12</f>
        <v>386.44087352988782</v>
      </c>
      <c r="Z54" s="3">
        <f>-'Debt Calculations'!Z12</f>
        <v>397.2483106949166</v>
      </c>
      <c r="AA54" s="3">
        <f>-'Debt Calculations'!AA12</f>
        <v>407.96568588357007</v>
      </c>
      <c r="AB54" s="3">
        <f>-'Debt Calculations'!AB12</f>
        <v>418.73402739009583</v>
      </c>
      <c r="AC54" s="3">
        <f>-'Debt Calculations'!AC12</f>
        <v>429.41263271740058</v>
      </c>
      <c r="AD54" s="3">
        <f>-'Debt Calculations'!AD12</f>
        <v>440.00224966697778</v>
      </c>
      <c r="AE54" s="3">
        <f>-'Debt Calculations'!AE12</f>
        <v>450.50361980864182</v>
      </c>
      <c r="AF54" s="3">
        <f>-'Debt Calculations'!AF12</f>
        <v>460.91747853245863</v>
      </c>
      <c r="AG54" s="3">
        <f>-'Debt Calculations'!AG12</f>
        <v>471.2445551002437</v>
      </c>
      <c r="AH54" s="3">
        <f>-'Debt Calculations'!AH12</f>
        <v>481.48557269663053</v>
      </c>
      <c r="AI54" s="3">
        <f>-'Debt Calculations'!AI12</f>
        <v>491.64124847971414</v>
      </c>
      <c r="AJ54" s="3">
        <f>-'Debt Calculations'!AJ12</f>
        <v>501.71229363127208</v>
      </c>
      <c r="AK54" s="3">
        <f>-'Debt Calculations'!AK12</f>
        <v>511.69941340656703</v>
      </c>
      <c r="AL54" s="3">
        <f>-'Debt Calculations'!AL12</f>
        <v>521.6033071837345</v>
      </c>
      <c r="AM54" s="3">
        <f>-'Debt Calculations'!AM12</f>
        <v>531.4246685127589</v>
      </c>
      <c r="AN54" s="3">
        <f>-'Debt Calculations'!AN12</f>
        <v>541.30586571959702</v>
      </c>
      <c r="AO54" s="3">
        <f>-'Debt Calculations'!AO12</f>
        <v>551.10471961637813</v>
      </c>
      <c r="AP54" s="3">
        <f>-'Debt Calculations'!AP12</f>
        <v>560.82191639735277</v>
      </c>
      <c r="AQ54" s="3">
        <f>-'Debt Calculations'!AQ12</f>
        <v>570.45813653848586</v>
      </c>
      <c r="AR54" s="3">
        <f>-'Debt Calculations'!AR12</f>
        <v>580.01405484510963</v>
      </c>
      <c r="AS54" s="3">
        <f>-'Debt Calculations'!AS12</f>
        <v>589.49034049917816</v>
      </c>
      <c r="AT54" s="3">
        <f>-'Debt Calculations'!AT12</f>
        <v>598.8876571061295</v>
      </c>
      <c r="AU54" s="3">
        <f>-'Debt Calculations'!AU12</f>
        <v>608.20666274135624</v>
      </c>
      <c r="AV54" s="3">
        <f>-'Debt Calculations'!AV12</f>
        <v>617.44800999628933</v>
      </c>
      <c r="AW54" s="3">
        <f>-'Debt Calculations'!AW12</f>
        <v>626.61234602409797</v>
      </c>
      <c r="AX54" s="3">
        <f>-'Debt Calculations'!AX12</f>
        <v>635.70031258500831</v>
      </c>
      <c r="AY54" s="3">
        <f>-'Debt Calculations'!AY12</f>
        <v>644.71254609124446</v>
      </c>
      <c r="AZ54" s="3">
        <f>-'Debt Calculations'!AZ12</f>
        <v>653.79277501270622</v>
      </c>
      <c r="BA54" s="3">
        <f>-'Debt Calculations'!BA12</f>
        <v>662.79733535982257</v>
      </c>
      <c r="BB54" s="3">
        <f>-'Debt Calculations'!BB12</f>
        <v>671.72685770404632</v>
      </c>
      <c r="BC54" s="3">
        <f>-'Debt Calculations'!BC12</f>
        <v>680.5819673620681</v>
      </c>
      <c r="BD54" s="3">
        <f>-'Debt Calculations'!BD12</f>
        <v>689.36328443960645</v>
      </c>
      <c r="BE54" s="3">
        <f>-'Debt Calculations'!BE12</f>
        <v>698.07142387483191</v>
      </c>
      <c r="BF54" s="3">
        <f>-'Debt Calculations'!BF12</f>
        <v>706.70699548143057</v>
      </c>
      <c r="BG54" s="3">
        <f>-'Debt Calculations'!BG12</f>
        <v>715.27060399130755</v>
      </c>
      <c r="BH54" s="3">
        <f>-'Debt Calculations'!BH12</f>
        <v>723.76284909693561</v>
      </c>
      <c r="BI54" s="3">
        <f>-'Debt Calculations'!BI12</f>
        <v>732.18432549335</v>
      </c>
      <c r="BJ54" s="3">
        <f>-'Debt Calculations'!BJ12</f>
        <v>740.53562291979438</v>
      </c>
      <c r="BK54" s="3">
        <f>-'Debt Calculations'!BK12</f>
        <v>748.81732620101832</v>
      </c>
      <c r="BL54" s="3">
        <f>-'Debt Calculations'!BL12</f>
        <v>757.17454362295416</v>
      </c>
      <c r="BM54" s="3">
        <f>-'Debt Calculations'!BM12</f>
        <v>765.46211756637399</v>
      </c>
      <c r="BN54" s="3">
        <f>-'Debt Calculations'!BN12</f>
        <v>773.68062839359857</v>
      </c>
      <c r="BO54" s="3">
        <f>-'Debt Calculations'!BO12</f>
        <v>781.83065163059632</v>
      </c>
      <c r="BP54" s="3">
        <f>-'Debt Calculations'!BP12</f>
        <v>789.91275800728579</v>
      </c>
      <c r="BQ54" s="3">
        <f>-'Debt Calculations'!BQ12</f>
        <v>797.9275134975029</v>
      </c>
      <c r="BR54" s="3">
        <f>-'Debt Calculations'!BR12</f>
        <v>805.87547935863472</v>
      </c>
      <c r="BS54" s="3">
        <f>-'Debt Calculations'!BS12</f>
        <v>813.75721217092382</v>
      </c>
      <c r="BT54" s="3">
        <f>-'Debt Calculations'!BT12</f>
        <v>821.57326387644389</v>
      </c>
      <c r="BU54" s="3">
        <f>-'Debt Calculations'!BU12</f>
        <v>829.32418181775131</v>
      </c>
      <c r="BV54" s="3">
        <f>-'Debt Calculations'!BV12</f>
        <v>837.01050877621446</v>
      </c>
      <c r="BW54" s="3">
        <f>-'Debt Calculations'!BW12</f>
        <v>844.63278301002367</v>
      </c>
      <c r="BX54" s="3">
        <f>-'Debt Calculations'!BX12</f>
        <v>852.33751190995406</v>
      </c>
      <c r="BY54" s="3">
        <f>-'Debt Calculations'!BY12</f>
        <v>859.97803473571832</v>
      </c>
      <c r="BZ54" s="3">
        <f>-'Debt Calculations'!BZ12</f>
        <v>867.55488653793452</v>
      </c>
      <c r="CA54" s="3">
        <f>-'Debt Calculations'!CA12</f>
        <v>875.06859790846545</v>
      </c>
      <c r="CB54" s="3">
        <f>-'Debt Calculations'!CB12</f>
        <v>882.51969501757549</v>
      </c>
      <c r="CC54" s="3">
        <f>-'Debt Calculations'!CC12</f>
        <v>889.90869965077616</v>
      </c>
      <c r="CD54" s="3">
        <f>-'Debt Calculations'!CD12</f>
        <v>897.23612924536678</v>
      </c>
      <c r="CE54" s="3">
        <f>-'Debt Calculations'!CE12</f>
        <v>904.50249692666921</v>
      </c>
      <c r="CF54" s="3">
        <f>-'Debt Calculations'!CF12</f>
        <v>911.7083115439608</v>
      </c>
      <c r="CG54" s="3">
        <f>-'Debt Calculations'!CG12</f>
        <v>918.85407770610834</v>
      </c>
      <c r="CH54" s="3">
        <f>-'Debt Calculations'!CH12</f>
        <v>925.94029581690461</v>
      </c>
      <c r="CI54" s="3">
        <f>-'Debt Calculations'!CI12</f>
        <v>932.96746211011089</v>
      </c>
      <c r="CJ54" s="3">
        <f>-'Debt Calculations'!CJ12</f>
        <v>940.08350203845725</v>
      </c>
      <c r="CK54" s="3">
        <f>-'Debt Calculations'!CK12</f>
        <v>947.14024163406759</v>
      </c>
      <c r="CL54" s="3">
        <f>-'Debt Calculations'!CL12</f>
        <v>954.138175066381</v>
      </c>
      <c r="CM54" s="3">
        <f>-'Debt Calculations'!CM12</f>
        <v>961.07779238675857</v>
      </c>
      <c r="CN54" s="3">
        <f>-'Debt Calculations'!CN12</f>
        <v>967.9595795627996</v>
      </c>
      <c r="CO54" s="3">
        <f>-'Debt Calculations'!CO12</f>
        <v>974.78401851237368</v>
      </c>
      <c r="CP54" s="3">
        <f>-'Debt Calculations'!CP12</f>
        <v>981.55158713736796</v>
      </c>
      <c r="CQ54" s="3">
        <f>-'Debt Calculations'!CQ12</f>
        <v>988.26275935715398</v>
      </c>
      <c r="CR54" s="3">
        <f>-'Debt Calculations'!CR12</f>
        <v>994.9180051417751</v>
      </c>
      <c r="CS54" s="3">
        <f>-'Debt Calculations'!CS12</f>
        <v>1001.5177905448577</v>
      </c>
      <c r="CT54" s="3">
        <f>-'Debt Calculations'!CT12</f>
        <v>1008.0625777362479</v>
      </c>
      <c r="CU54" s="3">
        <f>-'Debt Calculations'!CU12</f>
        <v>1014.5528250343766</v>
      </c>
      <c r="CV54" s="3">
        <f>-'Debt Calculations'!CV12</f>
        <v>1021.1378946261468</v>
      </c>
      <c r="CW54" s="3">
        <f>-'Debt Calculations'!CW12</f>
        <v>1027.6680886379856</v>
      </c>
      <c r="CX54" s="3">
        <f>-'Debt Calculations'!CX12</f>
        <v>1034.1438643663923</v>
      </c>
      <c r="CY54" s="3">
        <f>-'Debt Calculations'!CY12</f>
        <v>1040.5656752970624</v>
      </c>
      <c r="CZ54" s="3">
        <f>-'Debt Calculations'!CZ12</f>
        <v>1046.9339711366435</v>
      </c>
      <c r="DA54" s="3">
        <f>-'Debt Calculations'!DA12</f>
        <v>1053.2491978442281</v>
      </c>
      <c r="DB54" s="3">
        <f>-'Debt Calculations'!DB12</f>
        <v>1059.5117976625829</v>
      </c>
      <c r="DC54" s="3">
        <f>-'Debt Calculations'!DC12</f>
        <v>1065.722209149118</v>
      </c>
      <c r="DD54" s="3">
        <f>-'Debt Calculations'!DD12</f>
        <v>1071.8808672065986</v>
      </c>
      <c r="DE54" s="3">
        <f>-'Debt Calculations'!DE12</f>
        <v>1077.9882031136005</v>
      </c>
      <c r="DF54" s="3">
        <f>-'Debt Calculations'!DF12</f>
        <v>1084.0446445547104</v>
      </c>
      <c r="DG54" s="3">
        <f>-'Debt Calculations'!DG12</f>
        <v>1090.0506156504778</v>
      </c>
      <c r="DH54" s="3">
        <f>-'Debt Calculations'!DH12</f>
        <v>1096.1569337517842</v>
      </c>
      <c r="DI54" s="3">
        <f>-'Debt Calculations'!DI12</f>
        <v>1102.2123658689131</v>
      </c>
      <c r="DJ54" s="3">
        <f>-'Debt Calculations'!DJ12</f>
        <v>1108.2173360517329</v>
      </c>
      <c r="DK54" s="3">
        <f>-'Debt Calculations'!DK12</f>
        <v>1114.1722648163625</v>
      </c>
      <c r="DL54" s="3">
        <f>-'Debt Calculations'!DL12</f>
        <v>1120.0775691746201</v>
      </c>
      <c r="DM54" s="3">
        <f>-'Debt Calculations'!DM12</f>
        <v>1125.9336626632255</v>
      </c>
      <c r="DN54" s="3">
        <f>-'Debt Calculations'!DN12</f>
        <v>1131.7409553727593</v>
      </c>
      <c r="DO54" s="3">
        <f>-'Debt Calculations'!DO12</f>
        <v>1137.4998539763803</v>
      </c>
      <c r="DP54" s="3">
        <f>-'Debt Calculations'!DP12</f>
        <v>1143.2107617583044</v>
      </c>
      <c r="DQ54" s="3">
        <f>-'Debt Calculations'!DQ12</f>
        <v>1148.8740786420458</v>
      </c>
      <c r="DR54" s="3">
        <f>-'Debt Calculations'!DR12</f>
        <v>1154.4902012184225</v>
      </c>
      <c r="DS54" s="3">
        <f>-'Debt Calculations'!DS12</f>
        <v>1160.0595227733295</v>
      </c>
    </row>
    <row r="55" spans="1:123" x14ac:dyDescent="0.2">
      <c r="B55" s="37" t="s">
        <v>56</v>
      </c>
      <c r="C55" s="12"/>
      <c r="D55" s="3">
        <f t="shared" ref="D55:AI55" si="65">-D45</f>
        <v>-11466</v>
      </c>
      <c r="E55" s="3">
        <f t="shared" si="65"/>
        <v>-1840.8919999999998</v>
      </c>
      <c r="F55" s="3">
        <f t="shared" si="65"/>
        <v>-1840.8920000000035</v>
      </c>
      <c r="G55" s="3">
        <f t="shared" si="65"/>
        <v>-1840.8919999999962</v>
      </c>
      <c r="H55" s="3">
        <f t="shared" si="65"/>
        <v>-1840.8919999999998</v>
      </c>
      <c r="I55" s="3">
        <f t="shared" si="65"/>
        <v>-1840.8919999999998</v>
      </c>
      <c r="J55" s="3">
        <f t="shared" si="65"/>
        <v>-1840.8919999999998</v>
      </c>
      <c r="K55" s="3">
        <f t="shared" si="65"/>
        <v>-1840.8920000000035</v>
      </c>
      <c r="L55" s="3">
        <f t="shared" si="65"/>
        <v>-1840.8920000000035</v>
      </c>
      <c r="M55" s="3">
        <f t="shared" si="65"/>
        <v>-920.44599999999627</v>
      </c>
      <c r="N55" s="3">
        <f t="shared" si="65"/>
        <v>-920.44600000000355</v>
      </c>
      <c r="O55" s="3">
        <f t="shared" si="65"/>
        <v>-920.44599999999627</v>
      </c>
      <c r="P55" s="3">
        <f t="shared" si="65"/>
        <v>-920.44599999999627</v>
      </c>
      <c r="Q55" s="3">
        <f t="shared" si="65"/>
        <v>-839.20764000000781</v>
      </c>
      <c r="R55" s="3">
        <f t="shared" si="65"/>
        <v>-839.20763999999326</v>
      </c>
      <c r="S55" s="3">
        <f t="shared" si="65"/>
        <v>-839.20764000000054</v>
      </c>
      <c r="T55" s="3">
        <f t="shared" si="65"/>
        <v>-839.20764000000054</v>
      </c>
      <c r="U55" s="3">
        <f t="shared" si="65"/>
        <v>-839.20764000000054</v>
      </c>
      <c r="V55" s="3">
        <f t="shared" si="65"/>
        <v>-839.20764000000054</v>
      </c>
      <c r="W55" s="3">
        <f t="shared" si="65"/>
        <v>-839.20764000000054</v>
      </c>
      <c r="X55" s="3">
        <f t="shared" si="65"/>
        <v>-839.20764000000054</v>
      </c>
      <c r="Y55" s="3">
        <f t="shared" si="65"/>
        <v>-419.60382000000391</v>
      </c>
      <c r="Z55" s="3">
        <f t="shared" si="65"/>
        <v>-419.60381999999663</v>
      </c>
      <c r="AA55" s="3">
        <f t="shared" si="65"/>
        <v>-419.60381999999663</v>
      </c>
      <c r="AB55" s="3">
        <f t="shared" si="65"/>
        <v>-419.60382000000391</v>
      </c>
      <c r="AC55" s="3">
        <f t="shared" si="65"/>
        <v>-992.29179920000024</v>
      </c>
      <c r="AD55" s="3">
        <f t="shared" si="65"/>
        <v>-992.29179920000024</v>
      </c>
      <c r="AE55" s="3">
        <f t="shared" si="65"/>
        <v>-992.29179920000752</v>
      </c>
      <c r="AF55" s="3">
        <f t="shared" si="65"/>
        <v>-992.29179920000752</v>
      </c>
      <c r="AG55" s="3">
        <f t="shared" si="65"/>
        <v>-992.29179919999297</v>
      </c>
      <c r="AH55" s="3">
        <f t="shared" si="65"/>
        <v>-992.29179919999297</v>
      </c>
      <c r="AI55" s="3">
        <f t="shared" si="65"/>
        <v>-992.29179919999297</v>
      </c>
      <c r="AJ55" s="3">
        <f t="shared" ref="AJ55:BO55" si="66">-AJ45</f>
        <v>-992.29179920001479</v>
      </c>
      <c r="AK55" s="3">
        <f t="shared" si="66"/>
        <v>-496.1458996000074</v>
      </c>
      <c r="AL55" s="3">
        <f t="shared" si="66"/>
        <v>-496.14589959998557</v>
      </c>
      <c r="AM55" s="3">
        <f t="shared" si="66"/>
        <v>-496.14589959999284</v>
      </c>
      <c r="AN55" s="3">
        <f t="shared" si="66"/>
        <v>-496.14589960002922</v>
      </c>
      <c r="AO55" s="3">
        <f t="shared" si="66"/>
        <v>-1179.359999999986</v>
      </c>
      <c r="AP55" s="3">
        <f t="shared" si="66"/>
        <v>-1179.3600000000079</v>
      </c>
      <c r="AQ55" s="3">
        <f t="shared" si="66"/>
        <v>-1179.3600000000006</v>
      </c>
      <c r="AR55" s="3">
        <f t="shared" si="66"/>
        <v>-1179.3600000000006</v>
      </c>
      <c r="AS55" s="3">
        <f t="shared" si="66"/>
        <v>-1179.3600000000006</v>
      </c>
      <c r="AT55" s="3">
        <f t="shared" si="66"/>
        <v>-1179.3600000000006</v>
      </c>
      <c r="AU55" s="3">
        <f t="shared" si="66"/>
        <v>-1179.3600000000006</v>
      </c>
      <c r="AV55" s="3">
        <f t="shared" si="66"/>
        <v>-1179.3600000000006</v>
      </c>
      <c r="AW55" s="3">
        <f t="shared" si="66"/>
        <v>-589.67999999999302</v>
      </c>
      <c r="AX55" s="3">
        <f t="shared" si="66"/>
        <v>-589.68000000000757</v>
      </c>
      <c r="AY55" s="3">
        <f t="shared" si="66"/>
        <v>-589.67999999999302</v>
      </c>
      <c r="AZ55" s="3">
        <f t="shared" si="66"/>
        <v>-589.68000000000757</v>
      </c>
      <c r="BA55" s="3">
        <f t="shared" si="66"/>
        <v>-1415.2319999999891</v>
      </c>
      <c r="BB55" s="3">
        <f t="shared" si="66"/>
        <v>-1415.2320000000036</v>
      </c>
      <c r="BC55" s="3">
        <f t="shared" si="66"/>
        <v>-1415.2319999999891</v>
      </c>
      <c r="BD55" s="3">
        <f t="shared" si="66"/>
        <v>-1415.2319999999891</v>
      </c>
      <c r="BE55" s="3">
        <f t="shared" si="66"/>
        <v>-1415.2320000000036</v>
      </c>
      <c r="BF55" s="3">
        <f t="shared" si="66"/>
        <v>-1415.2320000000036</v>
      </c>
      <c r="BG55" s="3">
        <f t="shared" si="66"/>
        <v>-1415.2319999999891</v>
      </c>
      <c r="BH55" s="3">
        <f t="shared" si="66"/>
        <v>-1415.2320000000036</v>
      </c>
      <c r="BI55" s="3">
        <f t="shared" si="66"/>
        <v>-707.61599999999453</v>
      </c>
      <c r="BJ55" s="3">
        <f t="shared" si="66"/>
        <v>-707.61599999999453</v>
      </c>
      <c r="BK55" s="3">
        <f t="shared" si="66"/>
        <v>-707.61599999999453</v>
      </c>
      <c r="BL55" s="3">
        <f t="shared" si="66"/>
        <v>-707.61599999999453</v>
      </c>
      <c r="BM55" s="3">
        <f t="shared" si="66"/>
        <v>-1698.2784000000102</v>
      </c>
      <c r="BN55" s="3">
        <f t="shared" si="66"/>
        <v>-1698.2784000000247</v>
      </c>
      <c r="BO55" s="3">
        <f t="shared" si="66"/>
        <v>-1698.278399999981</v>
      </c>
      <c r="BP55" s="3">
        <f t="shared" ref="BP55:CU55" si="67">-BP45</f>
        <v>-1698.2783999999956</v>
      </c>
      <c r="BQ55" s="3">
        <f t="shared" si="67"/>
        <v>-1698.2784000000102</v>
      </c>
      <c r="BR55" s="3">
        <f t="shared" si="67"/>
        <v>-1698.2784000000102</v>
      </c>
      <c r="BS55" s="3">
        <f t="shared" si="67"/>
        <v>-1698.2784000000102</v>
      </c>
      <c r="BT55" s="3">
        <f t="shared" si="67"/>
        <v>-1698.2783999999956</v>
      </c>
      <c r="BU55" s="3">
        <f t="shared" si="67"/>
        <v>-849.13920000000508</v>
      </c>
      <c r="BV55" s="3">
        <f t="shared" si="67"/>
        <v>-849.13920000000508</v>
      </c>
      <c r="BW55" s="3">
        <f t="shared" si="67"/>
        <v>-849.13919999999052</v>
      </c>
      <c r="BX55" s="3">
        <f t="shared" si="67"/>
        <v>-849.13920000000508</v>
      </c>
      <c r="BY55" s="3">
        <f t="shared" si="67"/>
        <v>-509.48351999999431</v>
      </c>
      <c r="BZ55" s="3">
        <f t="shared" si="67"/>
        <v>-509.48351999999431</v>
      </c>
      <c r="CA55" s="3">
        <f t="shared" si="67"/>
        <v>-509.48351999999431</v>
      </c>
      <c r="CB55" s="3">
        <f t="shared" si="67"/>
        <v>-509.48351999999431</v>
      </c>
      <c r="CC55" s="3">
        <f t="shared" si="67"/>
        <v>-509.48351999999431</v>
      </c>
      <c r="CD55" s="3">
        <f t="shared" si="67"/>
        <v>-509.48352000000887</v>
      </c>
      <c r="CE55" s="3">
        <f t="shared" si="67"/>
        <v>-509.48351999999431</v>
      </c>
      <c r="CF55" s="3">
        <f t="shared" si="67"/>
        <v>-509.48351999999431</v>
      </c>
      <c r="CG55" s="3">
        <f t="shared" si="67"/>
        <v>-254.74176000000443</v>
      </c>
      <c r="CH55" s="3">
        <f t="shared" si="67"/>
        <v>-254.74175999998988</v>
      </c>
      <c r="CI55" s="3">
        <f t="shared" si="67"/>
        <v>-254.74176000001899</v>
      </c>
      <c r="CJ55" s="3">
        <f t="shared" si="67"/>
        <v>-254.74176000001899</v>
      </c>
      <c r="CK55" s="3">
        <f t="shared" si="67"/>
        <v>-534.95769599999767</v>
      </c>
      <c r="CL55" s="3">
        <f t="shared" si="67"/>
        <v>-534.95769599998312</v>
      </c>
      <c r="CM55" s="3">
        <f t="shared" si="67"/>
        <v>-534.95769599998312</v>
      </c>
      <c r="CN55" s="3">
        <f t="shared" si="67"/>
        <v>-534.95769599999767</v>
      </c>
      <c r="CO55" s="3">
        <f t="shared" si="67"/>
        <v>-534.95769599998312</v>
      </c>
      <c r="CP55" s="3">
        <f t="shared" si="67"/>
        <v>-534.95769600004132</v>
      </c>
      <c r="CQ55" s="3">
        <f t="shared" si="67"/>
        <v>-534.95769599998312</v>
      </c>
      <c r="CR55" s="3">
        <f t="shared" si="67"/>
        <v>-534.95769599999767</v>
      </c>
      <c r="CS55" s="3">
        <f t="shared" si="67"/>
        <v>-267.47884800001339</v>
      </c>
      <c r="CT55" s="3">
        <f t="shared" si="67"/>
        <v>-267.47884800001339</v>
      </c>
      <c r="CU55" s="3">
        <f t="shared" si="67"/>
        <v>-267.47884799998428</v>
      </c>
      <c r="CV55" s="3">
        <f t="shared" ref="CV55:DS55" si="68">-CV45</f>
        <v>-267.47884800001339</v>
      </c>
      <c r="CW55" s="3">
        <f t="shared" si="68"/>
        <v>-561.70558079998591</v>
      </c>
      <c r="CX55" s="3">
        <f t="shared" si="68"/>
        <v>-561.70558080002957</v>
      </c>
      <c r="CY55" s="3">
        <f t="shared" si="68"/>
        <v>-561.70558079997136</v>
      </c>
      <c r="CZ55" s="3">
        <f t="shared" si="68"/>
        <v>-561.70558079998591</v>
      </c>
      <c r="DA55" s="3">
        <f t="shared" si="68"/>
        <v>-561.70558079997136</v>
      </c>
      <c r="DB55" s="3">
        <f t="shared" si="68"/>
        <v>-561.70558080002957</v>
      </c>
      <c r="DC55" s="3">
        <f t="shared" si="68"/>
        <v>-561.70558079998591</v>
      </c>
      <c r="DD55" s="3">
        <f t="shared" si="68"/>
        <v>-561.70558080002957</v>
      </c>
      <c r="DE55" s="3">
        <f t="shared" si="68"/>
        <v>-280.85279039999295</v>
      </c>
      <c r="DF55" s="3">
        <f t="shared" si="68"/>
        <v>-280.85279039999295</v>
      </c>
      <c r="DG55" s="3">
        <f t="shared" si="68"/>
        <v>-280.85279040000751</v>
      </c>
      <c r="DH55" s="3">
        <f t="shared" si="68"/>
        <v>-280.85279039999295</v>
      </c>
      <c r="DI55" s="3">
        <f t="shared" si="68"/>
        <v>11198.008636000013</v>
      </c>
      <c r="DJ55" s="3">
        <f t="shared" si="68"/>
        <v>11198.008635999984</v>
      </c>
      <c r="DK55" s="3">
        <f t="shared" si="68"/>
        <v>11198.008635999999</v>
      </c>
      <c r="DL55" s="3">
        <f t="shared" si="68"/>
        <v>11198.008635999984</v>
      </c>
      <c r="DM55" s="3">
        <f t="shared" si="68"/>
        <v>11198.008636000013</v>
      </c>
      <c r="DN55" s="3">
        <f t="shared" si="68"/>
        <v>11198.008635999999</v>
      </c>
      <c r="DO55" s="3">
        <f t="shared" si="68"/>
        <v>11198.008635999991</v>
      </c>
      <c r="DP55" s="3">
        <f t="shared" si="68"/>
        <v>11198.008636000002</v>
      </c>
      <c r="DQ55" s="3">
        <f t="shared" si="68"/>
        <v>5599.0043179999993</v>
      </c>
      <c r="DR55" s="3">
        <f t="shared" si="68"/>
        <v>5599.0043180000011</v>
      </c>
      <c r="DS55" s="3">
        <f t="shared" si="68"/>
        <v>5599.0043180000002</v>
      </c>
    </row>
    <row r="56" spans="1:123" x14ac:dyDescent="0.2">
      <c r="B56" s="10" t="s">
        <v>57</v>
      </c>
      <c r="C56" s="12"/>
      <c r="D56" s="3">
        <f>-'Debt Calculations'!D14</f>
        <v>76.249999999999986</v>
      </c>
      <c r="E56" s="3">
        <f>-'Debt Calculations'!E14</f>
        <v>805.86406250000005</v>
      </c>
      <c r="F56" s="3">
        <f>-'Debt Calculations'!F14</f>
        <v>810.7498483072917</v>
      </c>
      <c r="G56" s="3">
        <f>-'Debt Calculations'!G14</f>
        <v>815.66529023247608</v>
      </c>
      <c r="H56" s="3">
        <f>-'Debt Calculations'!H14</f>
        <v>820.61056849270381</v>
      </c>
      <c r="I56" s="3">
        <f>-'Debt Calculations'!I14</f>
        <v>825.58586440153601</v>
      </c>
      <c r="J56" s="3">
        <f>-'Debt Calculations'!J14</f>
        <v>830.59136037562371</v>
      </c>
      <c r="K56" s="3">
        <f>-'Debt Calculations'!K14</f>
        <v>835.62723994142539</v>
      </c>
      <c r="L56" s="3">
        <f>-'Debt Calculations'!L14</f>
        <v>840.69368774196664</v>
      </c>
      <c r="M56" s="3">
        <f>-'Debt Calculations'!M14</f>
        <v>845.7908895436417</v>
      </c>
      <c r="N56" s="3">
        <f>-'Debt Calculations'!N14</f>
        <v>850.91903224305474</v>
      </c>
      <c r="O56" s="3">
        <f>-'Debt Calculations'!O14</f>
        <v>856.07830387390436</v>
      </c>
      <c r="P56" s="3">
        <f>-'Debt Calculations'!P14</f>
        <v>861.26889361390954</v>
      </c>
      <c r="Q56" s="3">
        <f>-'Debt Calculations'!Q14</f>
        <v>859.20115230511522</v>
      </c>
      <c r="R56" s="3">
        <f>-'Debt Calculations'!R14</f>
        <v>857.11954942409875</v>
      </c>
      <c r="S56" s="3">
        <f>-'Debt Calculations'!S14</f>
        <v>855.02399286326431</v>
      </c>
      <c r="T56" s="3">
        <f>-'Debt Calculations'!T14</f>
        <v>852.91438990741926</v>
      </c>
      <c r="U56" s="3">
        <f>-'Debt Calculations'!U14</f>
        <v>850.79064722979024</v>
      </c>
      <c r="V56" s="3">
        <f>-'Debt Calculations'!V14</f>
        <v>848.6526708880134</v>
      </c>
      <c r="W56" s="3">
        <f>-'Debt Calculations'!W14</f>
        <v>846.50036632009858</v>
      </c>
      <c r="X56" s="3">
        <f>-'Debt Calculations'!X14</f>
        <v>844.33363834036766</v>
      </c>
      <c r="Y56" s="3">
        <f>-'Debt Calculations'!Y14</f>
        <v>842.15239113536495</v>
      </c>
      <c r="Z56" s="3">
        <f>-'Debt Calculations'!Z14</f>
        <v>839.95652825974298</v>
      </c>
      <c r="AA56" s="3">
        <f>-'Debt Calculations'!AA14</f>
        <v>837.74595263211904</v>
      </c>
      <c r="AB56" s="3">
        <f>-'Debt Calculations'!AB14</f>
        <v>835.52056653090767</v>
      </c>
      <c r="AC56" s="3">
        <f>-'Debt Calculations'!AC14</f>
        <v>833.28027159012242</v>
      </c>
      <c r="AD56" s="3">
        <f>-'Debt Calculations'!AD14</f>
        <v>831.02496879515343</v>
      </c>
      <c r="AE56" s="3">
        <f>-'Debt Calculations'!AE14</f>
        <v>828.75455847851549</v>
      </c>
      <c r="AF56" s="3">
        <f>-'Debt Calculations'!AF14</f>
        <v>826.46894031556985</v>
      </c>
      <c r="AG56" s="3">
        <f>-'Debt Calculations'!AG14</f>
        <v>824.16801332021623</v>
      </c>
      <c r="AH56" s="3">
        <f>-'Debt Calculations'!AH14</f>
        <v>821.85167584055876</v>
      </c>
      <c r="AI56" s="3">
        <f>-'Debt Calculations'!AI14</f>
        <v>819.51982555454197</v>
      </c>
      <c r="AJ56" s="3">
        <f>-'Debt Calculations'!AJ14</f>
        <v>817.17235946555957</v>
      </c>
      <c r="AK56" s="3">
        <f>-'Debt Calculations'!AK14</f>
        <v>814.80917389803426</v>
      </c>
      <c r="AL56" s="3">
        <f>-'Debt Calculations'!AL14</f>
        <v>812.43016449296806</v>
      </c>
      <c r="AM56" s="3">
        <f>-'Debt Calculations'!AM14</f>
        <v>810.03522620346439</v>
      </c>
      <c r="AN56" s="3">
        <f>-'Debt Calculations'!AN14</f>
        <v>807.62425329022096</v>
      </c>
      <c r="AO56" s="3">
        <f>-'Debt Calculations'!AO14</f>
        <v>798.49866734271427</v>
      </c>
      <c r="AP56" s="3">
        <f>-'Debt Calculations'!AP14</f>
        <v>789.31775877761879</v>
      </c>
      <c r="AQ56" s="3">
        <f>-'Debt Calculations'!AQ14</f>
        <v>780.08119181695952</v>
      </c>
      <c r="AR56" s="3">
        <f>-'Debt Calculations'!AR14</f>
        <v>770.78862864241501</v>
      </c>
      <c r="AS56" s="3">
        <f>-'Debt Calculations'!AS14</f>
        <v>761.43972938290472</v>
      </c>
      <c r="AT56" s="3">
        <f>-'Debt Calculations'!AT14</f>
        <v>752.03415210210051</v>
      </c>
      <c r="AU56" s="3">
        <f>-'Debt Calculations'!AU14</f>
        <v>742.57155278586447</v>
      </c>
      <c r="AV56" s="3">
        <f>-'Debt Calculations'!AV14</f>
        <v>733.0515853296065</v>
      </c>
      <c r="AW56" s="3">
        <f>-'Debt Calculations'!AW14</f>
        <v>723.47390152556841</v>
      </c>
      <c r="AX56" s="3">
        <f>-'Debt Calculations'!AX14</f>
        <v>713.83815105002782</v>
      </c>
      <c r="AY56" s="3">
        <f>-'Debt Calculations'!AY14</f>
        <v>704.14398145042583</v>
      </c>
      <c r="AZ56" s="3">
        <f>-'Debt Calculations'!AZ14</f>
        <v>694.3910381324165</v>
      </c>
      <c r="BA56" s="3">
        <f>-'Debt Calculations'!BA14</f>
        <v>684.57896434683585</v>
      </c>
      <c r="BB56" s="3">
        <f>-'Debt Calculations'!BB14</f>
        <v>674.70740117659204</v>
      </c>
      <c r="BC56" s="3">
        <f>-'Debt Calculations'!BC14</f>
        <v>664.7759875234774</v>
      </c>
      <c r="BD56" s="3">
        <f>-'Debt Calculations'!BD14</f>
        <v>654.78436009489792</v>
      </c>
      <c r="BE56" s="3">
        <f>-'Debt Calculations'!BE14</f>
        <v>644.73215339052274</v>
      </c>
      <c r="BF56" s="3">
        <f>-'Debt Calculations'!BF14</f>
        <v>634.61899968885268</v>
      </c>
      <c r="BG56" s="3">
        <f>-'Debt Calculations'!BG14</f>
        <v>624.44452903370643</v>
      </c>
      <c r="BH56" s="3">
        <f>-'Debt Calculations'!BH14</f>
        <v>614.20836922062495</v>
      </c>
      <c r="BI56" s="3">
        <f>-'Debt Calculations'!BI14</f>
        <v>603.91014578319266</v>
      </c>
      <c r="BJ56" s="3">
        <f>-'Debt Calculations'!BJ14</f>
        <v>593.54948197927479</v>
      </c>
      <c r="BK56" s="3">
        <f>-'Debt Calculations'!BK14</f>
        <v>583.12599877717275</v>
      </c>
      <c r="BL56" s="3">
        <f>-'Debt Calculations'!BL14</f>
        <v>572.63931484169302</v>
      </c>
      <c r="BM56" s="3">
        <f>-'Debt Calculations'!BM14</f>
        <v>562.08904652013211</v>
      </c>
      <c r="BN56" s="3">
        <f>-'Debt Calculations'!BN14</f>
        <v>551.47480782817695</v>
      </c>
      <c r="BO56" s="3">
        <f>-'Debt Calculations'!BO14</f>
        <v>540.79621043571763</v>
      </c>
      <c r="BP56" s="3">
        <f>-'Debt Calculations'!BP14</f>
        <v>530.05286365257552</v>
      </c>
      <c r="BQ56" s="3">
        <f>-'Debt Calculations'!BQ14</f>
        <v>519.24437441414307</v>
      </c>
      <c r="BR56" s="3">
        <f>-'Debt Calculations'!BR14</f>
        <v>508.37034726693696</v>
      </c>
      <c r="BS56" s="3">
        <f>-'Debt Calculations'!BS14</f>
        <v>497.43038435406311</v>
      </c>
      <c r="BT56" s="3">
        <f>-'Debt Calculations'!BT14</f>
        <v>486.42408540059262</v>
      </c>
      <c r="BU56" s="3">
        <f>-'Debt Calculations'!BU14</f>
        <v>475.35104769884964</v>
      </c>
      <c r="BV56" s="3">
        <f>-'Debt Calculations'!BV14</f>
        <v>464.2108660936085</v>
      </c>
      <c r="BW56" s="3">
        <f>-'Debt Calculations'!BW14</f>
        <v>453.0031329672014</v>
      </c>
      <c r="BX56" s="3">
        <f>-'Debt Calculations'!BX14</f>
        <v>441.72743822453526</v>
      </c>
      <c r="BY56" s="3">
        <f>-'Debt Calculations'!BY14</f>
        <v>430.38336927801731</v>
      </c>
      <c r="BZ56" s="3">
        <f>-'Debt Calculations'!BZ14</f>
        <v>418.97051103238846</v>
      </c>
      <c r="CA56" s="3">
        <f>-'Debt Calculations'!CA14</f>
        <v>407.48844586946478</v>
      </c>
      <c r="CB56" s="3">
        <f>-'Debt Calculations'!CB14</f>
        <v>395.93675363278578</v>
      </c>
      <c r="CC56" s="3">
        <f>-'Debt Calculations'!CC14</f>
        <v>384.31501161216937</v>
      </c>
      <c r="CD56" s="3">
        <f>-'Debt Calculations'!CD14</f>
        <v>372.62279452817239</v>
      </c>
      <c r="CE56" s="3">
        <f>-'Debt Calculations'!CE14</f>
        <v>360.85967451645689</v>
      </c>
      <c r="CF56" s="3">
        <f>-'Debt Calculations'!CF14</f>
        <v>349.02522111206076</v>
      </c>
      <c r="CG56" s="3">
        <f>-'Debt Calculations'!CG14</f>
        <v>337.11900123357287</v>
      </c>
      <c r="CH56" s="3">
        <f>-'Debt Calculations'!CH14</f>
        <v>325.14057916721163</v>
      </c>
      <c r="CI56" s="3">
        <f>-'Debt Calculations'!CI14</f>
        <v>313.08951655080665</v>
      </c>
      <c r="CJ56" s="3">
        <f>-'Debt Calculations'!CJ14</f>
        <v>300.96537235768278</v>
      </c>
      <c r="CK56" s="3">
        <f>-'Debt Calculations'!CK14</f>
        <v>288.76770288044582</v>
      </c>
      <c r="CL56" s="3">
        <f>-'Debt Calculations'!CL14</f>
        <v>276.49606171466985</v>
      </c>
      <c r="CM56" s="3">
        <f>-'Debt Calculations'!CM14</f>
        <v>264.14999974248462</v>
      </c>
      <c r="CN56" s="3">
        <f>-'Debt Calculations'!CN14</f>
        <v>251.72906511606362</v>
      </c>
      <c r="CO56" s="3">
        <f>-'Debt Calculations'!CO14</f>
        <v>239.23280324101086</v>
      </c>
      <c r="CP56" s="3">
        <f>-'Debt Calculations'!CP14</f>
        <v>226.66075675964694</v>
      </c>
      <c r="CQ56" s="3">
        <f>-'Debt Calculations'!CQ14</f>
        <v>214.01246553419321</v>
      </c>
      <c r="CR56" s="3">
        <f>-'Debt Calculations'!CR14</f>
        <v>201.2874666298531</v>
      </c>
      <c r="CS56" s="3">
        <f>-'Debt Calculations'!CS14</f>
        <v>188.48529429779106</v>
      </c>
      <c r="CT56" s="3">
        <f>-'Debt Calculations'!CT14</f>
        <v>175.60547995800718</v>
      </c>
      <c r="CU56" s="3">
        <f>-'Debt Calculations'!CU14</f>
        <v>162.64755218210775</v>
      </c>
      <c r="CV56" s="3">
        <f>-'Debt Calculations'!CV14</f>
        <v>149.61103667597129</v>
      </c>
      <c r="CW56" s="3">
        <f>-'Debt Calculations'!CW14</f>
        <v>143.78529574896928</v>
      </c>
      <c r="CX56" s="3">
        <f>-'Debt Calculations'!CX14</f>
        <v>137.92557133322643</v>
      </c>
      <c r="CY56" s="3">
        <f>-'Debt Calculations'!CY14</f>
        <v>132.03166519172507</v>
      </c>
      <c r="CZ56" s="3">
        <f>-'Debt Calculations'!CZ14</f>
        <v>126.10337793106495</v>
      </c>
      <c r="DA56" s="3">
        <f>-'Debt Calculations'!DA14</f>
        <v>120.14050899471765</v>
      </c>
      <c r="DB56" s="3">
        <f>-'Debt Calculations'!DB14</f>
        <v>114.14285665624165</v>
      </c>
      <c r="DC56" s="3">
        <f>-'Debt Calculations'!DC14</f>
        <v>108.11021801245789</v>
      </c>
      <c r="DD56" s="3">
        <f>-'Debt Calculations'!DD14</f>
        <v>102.04238897658537</v>
      </c>
      <c r="DE56" s="3">
        <f>-'Debt Calculations'!DE14</f>
        <v>95.939164271336935</v>
      </c>
      <c r="DF56" s="3">
        <f>-'Debt Calculations'!DF14</f>
        <v>89.800337421974575</v>
      </c>
      <c r="DG56" s="3">
        <f>-'Debt Calculations'!DG14</f>
        <v>83.625700749324253</v>
      </c>
      <c r="DH56" s="3">
        <f>-'Debt Calculations'!DH14</f>
        <v>77.415045362750149</v>
      </c>
      <c r="DI56" s="3">
        <f>-'Debt Calculations'!DI14</f>
        <v>71.168161153087681</v>
      </c>
      <c r="DJ56" s="3">
        <f>-'Debt Calculations'!DJ14</f>
        <v>64.884836785535526</v>
      </c>
      <c r="DK56" s="3">
        <f>-'Debt Calculations'!DK14</f>
        <v>58.564859692505976</v>
      </c>
      <c r="DL56" s="3">
        <f>-'Debt Calculations'!DL14</f>
        <v>52.208016066433757</v>
      </c>
      <c r="DM56" s="3">
        <f>-'Debt Calculations'!DM14</f>
        <v>45.814090852542776</v>
      </c>
      <c r="DN56" s="3">
        <f>-'Debt Calculations'!DN14</f>
        <v>39.382867741570763</v>
      </c>
      <c r="DO56" s="3">
        <f>-'Debt Calculations'!DO14</f>
        <v>32.914129162451417</v>
      </c>
      <c r="DP56" s="3">
        <f>-'Debt Calculations'!DP14</f>
        <v>26.407656274953872</v>
      </c>
      <c r="DQ56" s="3">
        <f>-'Debt Calculations'!DQ14</f>
        <v>19.863228962279262</v>
      </c>
      <c r="DR56" s="3">
        <f>-'Debt Calculations'!DR14</f>
        <v>13.280625823614049</v>
      </c>
      <c r="DS56" s="3">
        <f>-'Debt Calculations'!DS14</f>
        <v>6.659624166639956</v>
      </c>
    </row>
    <row r="57" spans="1:123" x14ac:dyDescent="0.2">
      <c r="B57" s="9" t="s">
        <v>58</v>
      </c>
      <c r="C57" s="12"/>
      <c r="D57" s="3">
        <f t="shared" ref="D57:AI57" si="69">SUM(D53:D56)</f>
        <v>-10062</v>
      </c>
      <c r="E57" s="3">
        <f t="shared" si="69"/>
        <v>-436.89199999999983</v>
      </c>
      <c r="F57" s="3">
        <f t="shared" si="69"/>
        <v>-436.89200000000335</v>
      </c>
      <c r="G57" s="3">
        <f t="shared" si="69"/>
        <v>-436.89199999999619</v>
      </c>
      <c r="H57" s="3">
        <f t="shared" si="69"/>
        <v>-436.89199999999983</v>
      </c>
      <c r="I57" s="3">
        <f t="shared" si="69"/>
        <v>-436.89199999999994</v>
      </c>
      <c r="J57" s="3">
        <f t="shared" si="69"/>
        <v>-436.89200000000005</v>
      </c>
      <c r="K57" s="3">
        <f t="shared" si="69"/>
        <v>-436.89200000000369</v>
      </c>
      <c r="L57" s="3">
        <f t="shared" si="69"/>
        <v>-1138.8920000000035</v>
      </c>
      <c r="M57" s="3">
        <f t="shared" si="69"/>
        <v>-218.44599999999627</v>
      </c>
      <c r="N57" s="3">
        <f t="shared" si="69"/>
        <v>-218.44600000000355</v>
      </c>
      <c r="O57" s="3">
        <f t="shared" si="69"/>
        <v>-218.44599999999627</v>
      </c>
      <c r="P57" s="3">
        <f t="shared" si="69"/>
        <v>4224.1740000000036</v>
      </c>
      <c r="Q57" s="3">
        <f t="shared" si="69"/>
        <v>4305.4123599999921</v>
      </c>
      <c r="R57" s="3">
        <f t="shared" si="69"/>
        <v>4305.4123600000057</v>
      </c>
      <c r="S57" s="3">
        <f t="shared" si="69"/>
        <v>4305.4123599999994</v>
      </c>
      <c r="T57" s="3">
        <f t="shared" si="69"/>
        <v>4305.4123599999984</v>
      </c>
      <c r="U57" s="3">
        <f t="shared" si="69"/>
        <v>4305.4123599999994</v>
      </c>
      <c r="V57" s="3">
        <f t="shared" si="69"/>
        <v>4305.4123599999994</v>
      </c>
      <c r="W57" s="3">
        <f t="shared" si="69"/>
        <v>4305.4123599999994</v>
      </c>
      <c r="X57" s="3">
        <f t="shared" si="69"/>
        <v>1733.1023599999999</v>
      </c>
      <c r="Y57" s="3">
        <f t="shared" si="69"/>
        <v>2152.7061799999956</v>
      </c>
      <c r="Z57" s="3">
        <f t="shared" si="69"/>
        <v>2152.7061800000029</v>
      </c>
      <c r="AA57" s="3">
        <f t="shared" si="69"/>
        <v>2152.7061800000033</v>
      </c>
      <c r="AB57" s="3">
        <f t="shared" si="69"/>
        <v>6460.3679799999954</v>
      </c>
      <c r="AC57" s="3">
        <f t="shared" si="69"/>
        <v>5887.6800007999991</v>
      </c>
      <c r="AD57" s="3">
        <f t="shared" si="69"/>
        <v>5887.6800007999991</v>
      </c>
      <c r="AE57" s="3">
        <f t="shared" si="69"/>
        <v>5887.6800007999918</v>
      </c>
      <c r="AF57" s="3">
        <f t="shared" si="69"/>
        <v>5887.6800007999918</v>
      </c>
      <c r="AG57" s="3">
        <f t="shared" si="69"/>
        <v>5887.6800008000064</v>
      </c>
      <c r="AH57" s="3">
        <f t="shared" si="69"/>
        <v>5887.6800008000064</v>
      </c>
      <c r="AI57" s="3">
        <f t="shared" si="69"/>
        <v>5887.6800008000064</v>
      </c>
      <c r="AJ57" s="3">
        <f t="shared" ref="AJ57:BO57" si="70">SUM(AJ53:AJ56)</f>
        <v>2447.6941007999849</v>
      </c>
      <c r="AK57" s="3">
        <f t="shared" si="70"/>
        <v>2943.8400003999923</v>
      </c>
      <c r="AL57" s="3">
        <f t="shared" si="70"/>
        <v>2943.8400004000141</v>
      </c>
      <c r="AM57" s="3">
        <f t="shared" si="70"/>
        <v>2943.8400004000064</v>
      </c>
      <c r="AN57" s="3">
        <f t="shared" si="70"/>
        <v>8396.8848963999735</v>
      </c>
      <c r="AO57" s="3">
        <f t="shared" si="70"/>
        <v>7713.6707960000149</v>
      </c>
      <c r="AP57" s="3">
        <f t="shared" si="70"/>
        <v>7713.6707959999922</v>
      </c>
      <c r="AQ57" s="3">
        <f t="shared" si="70"/>
        <v>7713.6707960000003</v>
      </c>
      <c r="AR57" s="3">
        <f t="shared" si="70"/>
        <v>7713.6707960000022</v>
      </c>
      <c r="AS57" s="3">
        <f t="shared" si="70"/>
        <v>7713.6707960000003</v>
      </c>
      <c r="AT57" s="3">
        <f t="shared" si="70"/>
        <v>7713.6707960000003</v>
      </c>
      <c r="AU57" s="3">
        <f t="shared" si="70"/>
        <v>7713.6707959999994</v>
      </c>
      <c r="AV57" s="3">
        <f t="shared" si="70"/>
        <v>3267.1553979999999</v>
      </c>
      <c r="AW57" s="3">
        <f t="shared" si="70"/>
        <v>3856.8353980000074</v>
      </c>
      <c r="AX57" s="3">
        <f t="shared" si="70"/>
        <v>3856.8353979999929</v>
      </c>
      <c r="AY57" s="3">
        <f t="shared" si="70"/>
        <v>3856.8353980000074</v>
      </c>
      <c r="AZ57" s="3">
        <f t="shared" si="70"/>
        <v>10662.070795999993</v>
      </c>
      <c r="BA57" s="3">
        <f t="shared" si="70"/>
        <v>9836.5187960000112</v>
      </c>
      <c r="BB57" s="3">
        <f t="shared" si="70"/>
        <v>9836.5187959999967</v>
      </c>
      <c r="BC57" s="3">
        <f t="shared" si="70"/>
        <v>9836.5187960000112</v>
      </c>
      <c r="BD57" s="3">
        <f t="shared" si="70"/>
        <v>9836.5187960000112</v>
      </c>
      <c r="BE57" s="3">
        <f t="shared" si="70"/>
        <v>9836.5187959999967</v>
      </c>
      <c r="BF57" s="3">
        <f t="shared" si="70"/>
        <v>9836.5187959999967</v>
      </c>
      <c r="BG57" s="3">
        <f t="shared" si="70"/>
        <v>9836.5187960000112</v>
      </c>
      <c r="BH57" s="3">
        <f t="shared" si="70"/>
        <v>4210.6433979999965</v>
      </c>
      <c r="BI57" s="3">
        <f t="shared" si="70"/>
        <v>4918.2593980000056</v>
      </c>
      <c r="BJ57" s="3">
        <f t="shared" si="70"/>
        <v>4918.2593980000056</v>
      </c>
      <c r="BK57" s="3">
        <f t="shared" si="70"/>
        <v>4918.2593980000056</v>
      </c>
      <c r="BL57" s="3">
        <f t="shared" si="70"/>
        <v>13374.598796000002</v>
      </c>
      <c r="BM57" s="3">
        <f t="shared" si="70"/>
        <v>12383.936395999986</v>
      </c>
      <c r="BN57" s="3">
        <f t="shared" si="70"/>
        <v>12383.936395999972</v>
      </c>
      <c r="BO57" s="3">
        <f t="shared" si="70"/>
        <v>12383.936396000016</v>
      </c>
      <c r="BP57" s="3">
        <f t="shared" ref="BP57:CU57" si="71">SUM(BP53:BP56)</f>
        <v>12383.936396000001</v>
      </c>
      <c r="BQ57" s="3">
        <f t="shared" si="71"/>
        <v>12383.936395999986</v>
      </c>
      <c r="BR57" s="3">
        <f t="shared" si="71"/>
        <v>12383.936395999986</v>
      </c>
      <c r="BS57" s="3">
        <f t="shared" si="71"/>
        <v>12383.936395999986</v>
      </c>
      <c r="BT57" s="3">
        <f t="shared" si="71"/>
        <v>5342.8289980000027</v>
      </c>
      <c r="BU57" s="3">
        <f t="shared" si="71"/>
        <v>6191.9681979999932</v>
      </c>
      <c r="BV57" s="3">
        <f t="shared" si="71"/>
        <v>6191.9681979999932</v>
      </c>
      <c r="BW57" s="3">
        <f t="shared" si="71"/>
        <v>6191.9681980000078</v>
      </c>
      <c r="BX57" s="3">
        <f t="shared" si="71"/>
        <v>16629.63239599999</v>
      </c>
      <c r="BY57" s="3">
        <f t="shared" si="71"/>
        <v>16969.288076000004</v>
      </c>
      <c r="BZ57" s="3">
        <f t="shared" si="71"/>
        <v>16969.288076000004</v>
      </c>
      <c r="CA57" s="3">
        <f t="shared" si="71"/>
        <v>16969.288076000004</v>
      </c>
      <c r="CB57" s="3">
        <f t="shared" si="71"/>
        <v>16969.288076000004</v>
      </c>
      <c r="CC57" s="3">
        <f t="shared" si="71"/>
        <v>16969.288076000004</v>
      </c>
      <c r="CD57" s="3">
        <f t="shared" si="71"/>
        <v>16969.28807599999</v>
      </c>
      <c r="CE57" s="3">
        <f t="shared" si="71"/>
        <v>16969.288076000004</v>
      </c>
      <c r="CF57" s="3">
        <f t="shared" si="71"/>
        <v>8229.902278000005</v>
      </c>
      <c r="CG57" s="3">
        <f t="shared" si="71"/>
        <v>8484.6440379999967</v>
      </c>
      <c r="CH57" s="3">
        <f t="shared" si="71"/>
        <v>8484.6440380000095</v>
      </c>
      <c r="CI57" s="3">
        <f t="shared" si="71"/>
        <v>8484.6440379999804</v>
      </c>
      <c r="CJ57" s="3">
        <f t="shared" si="71"/>
        <v>18242.996875999979</v>
      </c>
      <c r="CK57" s="3">
        <f t="shared" si="71"/>
        <v>17962.780940000001</v>
      </c>
      <c r="CL57" s="3">
        <f t="shared" si="71"/>
        <v>17962.780940000019</v>
      </c>
      <c r="CM57" s="3">
        <f t="shared" si="71"/>
        <v>17962.780940000015</v>
      </c>
      <c r="CN57" s="3">
        <f t="shared" si="71"/>
        <v>17962.780940000001</v>
      </c>
      <c r="CO57" s="3">
        <f t="shared" si="71"/>
        <v>17962.780940000015</v>
      </c>
      <c r="CP57" s="3">
        <f t="shared" si="71"/>
        <v>17962.780939999957</v>
      </c>
      <c r="CQ57" s="3">
        <f t="shared" si="71"/>
        <v>17962.780940000015</v>
      </c>
      <c r="CR57" s="3">
        <f t="shared" si="71"/>
        <v>8713.9116220000014</v>
      </c>
      <c r="CS57" s="3">
        <f t="shared" si="71"/>
        <v>8981.3904699999839</v>
      </c>
      <c r="CT57" s="3">
        <f t="shared" si="71"/>
        <v>8981.3904699999857</v>
      </c>
      <c r="CU57" s="3">
        <f t="shared" si="71"/>
        <v>8981.3904700000166</v>
      </c>
      <c r="CV57" s="3">
        <f t="shared" ref="CV57:DS57" si="72">SUM(CV53:CV56)</f>
        <v>19300.175179999987</v>
      </c>
      <c r="CW57" s="3">
        <f t="shared" si="72"/>
        <v>19005.948447200015</v>
      </c>
      <c r="CX57" s="3">
        <f t="shared" si="72"/>
        <v>19005.948447199971</v>
      </c>
      <c r="CY57" s="3">
        <f t="shared" si="72"/>
        <v>19005.948447200029</v>
      </c>
      <c r="CZ57" s="3">
        <f t="shared" si="72"/>
        <v>19005.948447200015</v>
      </c>
      <c r="DA57" s="3">
        <f t="shared" si="72"/>
        <v>19005.948447200029</v>
      </c>
      <c r="DB57" s="3">
        <f t="shared" si="72"/>
        <v>19005.948447199971</v>
      </c>
      <c r="DC57" s="3">
        <f t="shared" si="72"/>
        <v>19005.948447200015</v>
      </c>
      <c r="DD57" s="3">
        <f t="shared" si="72"/>
        <v>9222.1214331999709</v>
      </c>
      <c r="DE57" s="3">
        <f t="shared" si="72"/>
        <v>9502.9742236000075</v>
      </c>
      <c r="DF57" s="3">
        <f t="shared" si="72"/>
        <v>9502.9742236000075</v>
      </c>
      <c r="DG57" s="3">
        <f t="shared" si="72"/>
        <v>9502.9742235999929</v>
      </c>
      <c r="DH57" s="3">
        <f t="shared" si="72"/>
        <v>20410.212399200009</v>
      </c>
      <c r="DI57" s="3">
        <f t="shared" si="72"/>
        <v>31889.073825600015</v>
      </c>
      <c r="DJ57" s="3">
        <f t="shared" si="72"/>
        <v>31889.073825599986</v>
      </c>
      <c r="DK57" s="3">
        <f t="shared" si="72"/>
        <v>31889.0738256</v>
      </c>
      <c r="DL57" s="3">
        <f t="shared" si="72"/>
        <v>31889.073825599986</v>
      </c>
      <c r="DM57" s="3">
        <f t="shared" si="72"/>
        <v>31889.073825600015</v>
      </c>
      <c r="DN57" s="3">
        <f t="shared" si="72"/>
        <v>31889.0738256</v>
      </c>
      <c r="DO57" s="3">
        <f t="shared" si="72"/>
        <v>31889.073825599993</v>
      </c>
      <c r="DP57" s="3">
        <f t="shared" si="72"/>
        <v>21543.541230800001</v>
      </c>
      <c r="DQ57" s="3">
        <f t="shared" si="72"/>
        <v>15944.5369128</v>
      </c>
      <c r="DR57" s="3">
        <f t="shared" si="72"/>
        <v>15944.536912800002</v>
      </c>
      <c r="DS57" s="3">
        <f t="shared" si="72"/>
        <v>15944.5369128</v>
      </c>
    </row>
    <row r="58" spans="1:123" x14ac:dyDescent="0.2">
      <c r="B58" s="9"/>
      <c r="C58" s="12"/>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row>
    <row r="59" spans="1:123" x14ac:dyDescent="0.2">
      <c r="B59" s="38" t="s">
        <v>59</v>
      </c>
      <c r="C59" s="11"/>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row>
    <row r="60" spans="1:123" x14ac:dyDescent="0.2">
      <c r="B60" s="9"/>
      <c r="C60" s="11"/>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row>
    <row r="61" spans="1:123" x14ac:dyDescent="0.2">
      <c r="B61" s="73" t="s">
        <v>60</v>
      </c>
      <c r="C61" s="12"/>
      <c r="D61" s="3">
        <f>-'Depreciation Schedule'!D7</f>
        <v>-1666.6666666666667</v>
      </c>
      <c r="E61" s="3">
        <f>-'Depreciation Schedule'!E7</f>
        <v>-1666.6666666666667</v>
      </c>
      <c r="F61" s="3">
        <f>-'Depreciation Schedule'!F7</f>
        <v>-1666.6666666666667</v>
      </c>
      <c r="G61" s="3">
        <f>-'Depreciation Schedule'!G7</f>
        <v>-1666.6666666666667</v>
      </c>
      <c r="H61" s="3">
        <f>-'Depreciation Schedule'!H7</f>
        <v>-1666.6666666666667</v>
      </c>
      <c r="I61" s="3">
        <f>-'Depreciation Schedule'!I7</f>
        <v>-1666.6666666666667</v>
      </c>
      <c r="J61" s="3">
        <f>-'Depreciation Schedule'!J7</f>
        <v>-1666.6666666666667</v>
      </c>
      <c r="K61" s="3">
        <f>-'Depreciation Schedule'!K7</f>
        <v>-1666.6666666666667</v>
      </c>
      <c r="L61" s="3">
        <f>-'Depreciation Schedule'!L7</f>
        <v>-1666.6666666666667</v>
      </c>
      <c r="M61" s="3">
        <f>-'Depreciation Schedule'!M7</f>
        <v>-1666.6666666666667</v>
      </c>
      <c r="N61" s="3">
        <f>-'Depreciation Schedule'!N7</f>
        <v>-1666.6666666666667</v>
      </c>
      <c r="O61" s="3">
        <f>-'Depreciation Schedule'!O7</f>
        <v>-1666.6666666666667</v>
      </c>
      <c r="P61" s="3">
        <f>-'Depreciation Schedule'!P7</f>
        <v>-1683.3333333333333</v>
      </c>
      <c r="Q61" s="3">
        <f>-'Depreciation Schedule'!Q7</f>
        <v>-1683.3333333333333</v>
      </c>
      <c r="R61" s="3">
        <f>-'Depreciation Schedule'!R7</f>
        <v>-1683.3333333333333</v>
      </c>
      <c r="S61" s="3">
        <f>-'Depreciation Schedule'!S7</f>
        <v>-1683.3333333333333</v>
      </c>
      <c r="T61" s="3">
        <f>-'Depreciation Schedule'!T7</f>
        <v>-1683.3333333333333</v>
      </c>
      <c r="U61" s="3">
        <f>-'Depreciation Schedule'!U7</f>
        <v>-1683.3333333333333</v>
      </c>
      <c r="V61" s="3">
        <f>-'Depreciation Schedule'!V7</f>
        <v>-1683.3333333333333</v>
      </c>
      <c r="W61" s="3">
        <f>-'Depreciation Schedule'!W7</f>
        <v>-1683.3333333333333</v>
      </c>
      <c r="X61" s="3">
        <f>-'Depreciation Schedule'!X7</f>
        <v>-1683.3333333333333</v>
      </c>
      <c r="Y61" s="3">
        <f>-'Depreciation Schedule'!Y7</f>
        <v>-1683.3333333333333</v>
      </c>
      <c r="Z61" s="3">
        <f>-'Depreciation Schedule'!Z7</f>
        <v>-1683.3333333333333</v>
      </c>
      <c r="AA61" s="3">
        <f>-'Depreciation Schedule'!AA7</f>
        <v>-1683.3333333333333</v>
      </c>
      <c r="AB61" s="3">
        <f>-'Depreciation Schedule'!AB7</f>
        <v>-1700.1666666666667</v>
      </c>
      <c r="AC61" s="3">
        <f>-'Depreciation Schedule'!AC7</f>
        <v>-1700.1666666666667</v>
      </c>
      <c r="AD61" s="3">
        <f>-'Depreciation Schedule'!AD7</f>
        <v>-1700.1666666666667</v>
      </c>
      <c r="AE61" s="3">
        <f>-'Depreciation Schedule'!AE7</f>
        <v>-1700.1666666666667</v>
      </c>
      <c r="AF61" s="3">
        <f>-'Depreciation Schedule'!AF7</f>
        <v>-1700.1666666666667</v>
      </c>
      <c r="AG61" s="3">
        <f>-'Depreciation Schedule'!AG7</f>
        <v>-1700.1666666666667</v>
      </c>
      <c r="AH61" s="3">
        <f>-'Depreciation Schedule'!AH7</f>
        <v>-1700.1666666666667</v>
      </c>
      <c r="AI61" s="3">
        <f>-'Depreciation Schedule'!AI7</f>
        <v>-1700.1666666666667</v>
      </c>
      <c r="AJ61" s="3">
        <f>-'Depreciation Schedule'!AJ7</f>
        <v>-1700.1666666666667</v>
      </c>
      <c r="AK61" s="3">
        <f>-'Depreciation Schedule'!AK7</f>
        <v>-1700.1666666666667</v>
      </c>
      <c r="AL61" s="3">
        <f>-'Depreciation Schedule'!AL7</f>
        <v>-1700.1666666666667</v>
      </c>
      <c r="AM61" s="3">
        <f>-'Depreciation Schedule'!AM7</f>
        <v>-1700.1666666666667</v>
      </c>
      <c r="AN61" s="3">
        <f>-'Depreciation Schedule'!AN7</f>
        <v>-1717.1683333333333</v>
      </c>
      <c r="AO61" s="3">
        <f>-'Depreciation Schedule'!AO7</f>
        <v>-1717.1683333333333</v>
      </c>
      <c r="AP61" s="3">
        <f>-'Depreciation Schedule'!AP7</f>
        <v>-1717.1683333333333</v>
      </c>
      <c r="AQ61" s="3">
        <f>-'Depreciation Schedule'!AQ7</f>
        <v>-1717.1683333333333</v>
      </c>
      <c r="AR61" s="3">
        <f>-'Depreciation Schedule'!AR7</f>
        <v>-1717.1683333333333</v>
      </c>
      <c r="AS61" s="3">
        <f>-'Depreciation Schedule'!AS7</f>
        <v>-1717.1683333333333</v>
      </c>
      <c r="AT61" s="3">
        <f>-'Depreciation Schedule'!AT7</f>
        <v>-1717.1683333333333</v>
      </c>
      <c r="AU61" s="3">
        <f>-'Depreciation Schedule'!AU7</f>
        <v>-1717.1683333333333</v>
      </c>
      <c r="AV61" s="3">
        <f>-'Depreciation Schedule'!AV7</f>
        <v>-1717.1683333333333</v>
      </c>
      <c r="AW61" s="3">
        <f>-'Depreciation Schedule'!AW7</f>
        <v>-1717.1683333333333</v>
      </c>
      <c r="AX61" s="3">
        <f>-'Depreciation Schedule'!AX7</f>
        <v>-1717.1683333333333</v>
      </c>
      <c r="AY61" s="3">
        <f>-'Depreciation Schedule'!AY7</f>
        <v>-1717.1683333333333</v>
      </c>
      <c r="AZ61" s="3">
        <f>-'Depreciation Schedule'!AZ7</f>
        <v>-1734.3400166666668</v>
      </c>
      <c r="BA61" s="3">
        <f>-'Depreciation Schedule'!BA7</f>
        <v>-1734.3400166666668</v>
      </c>
      <c r="BB61" s="3">
        <f>-'Depreciation Schedule'!BB7</f>
        <v>-1734.3400166666668</v>
      </c>
      <c r="BC61" s="3">
        <f>-'Depreciation Schedule'!BC7</f>
        <v>-1734.3400166666668</v>
      </c>
      <c r="BD61" s="3">
        <f>-'Depreciation Schedule'!BD7</f>
        <v>-1734.3400166666668</v>
      </c>
      <c r="BE61" s="3">
        <f>-'Depreciation Schedule'!BE7</f>
        <v>-1734.3400166666668</v>
      </c>
      <c r="BF61" s="3">
        <f>-'Depreciation Schedule'!BF7</f>
        <v>-1734.3400166666668</v>
      </c>
      <c r="BG61" s="3">
        <f>-'Depreciation Schedule'!BG7</f>
        <v>-1734.3400166666668</v>
      </c>
      <c r="BH61" s="3">
        <f>-'Depreciation Schedule'!BH7</f>
        <v>-1734.3400166666668</v>
      </c>
      <c r="BI61" s="3">
        <f>-'Depreciation Schedule'!BI7</f>
        <v>-1734.3400166666668</v>
      </c>
      <c r="BJ61" s="3">
        <f>-'Depreciation Schedule'!BJ7</f>
        <v>-1734.3400166666668</v>
      </c>
      <c r="BK61" s="3">
        <f>-'Depreciation Schedule'!BK7</f>
        <v>-1734.3400166666668</v>
      </c>
      <c r="BL61" s="3">
        <f>-'Depreciation Schedule'!BL7</f>
        <v>-1751.6834168333335</v>
      </c>
      <c r="BM61" s="3">
        <f>-'Depreciation Schedule'!BM7</f>
        <v>-1751.6834168333335</v>
      </c>
      <c r="BN61" s="3">
        <f>-'Depreciation Schedule'!BN7</f>
        <v>-1751.6834168333335</v>
      </c>
      <c r="BO61" s="3">
        <f>-'Depreciation Schedule'!BO7</f>
        <v>-1751.6834168333335</v>
      </c>
      <c r="BP61" s="3">
        <f>-'Depreciation Schedule'!BP7</f>
        <v>-1751.6834168333335</v>
      </c>
      <c r="BQ61" s="3">
        <f>-'Depreciation Schedule'!BQ7</f>
        <v>-1751.6834168333335</v>
      </c>
      <c r="BR61" s="3">
        <f>-'Depreciation Schedule'!BR7</f>
        <v>-1751.6834168333335</v>
      </c>
      <c r="BS61" s="3">
        <f>-'Depreciation Schedule'!BS7</f>
        <v>-1751.6834168333335</v>
      </c>
      <c r="BT61" s="3">
        <f>-'Depreciation Schedule'!BT7</f>
        <v>-1751.6834168333335</v>
      </c>
      <c r="BU61" s="3">
        <f>-'Depreciation Schedule'!BU7</f>
        <v>-1751.6834168333335</v>
      </c>
      <c r="BV61" s="3">
        <f>-'Depreciation Schedule'!BV7</f>
        <v>-1751.6834168333335</v>
      </c>
      <c r="BW61" s="3">
        <f>-'Depreciation Schedule'!BW7</f>
        <v>-1751.6834168333335</v>
      </c>
      <c r="BX61" s="3">
        <f>-'Depreciation Schedule'!BX7</f>
        <v>-1769.2002510016666</v>
      </c>
      <c r="BY61" s="3">
        <f>-'Depreciation Schedule'!BY7</f>
        <v>-1769.2002510016666</v>
      </c>
      <c r="BZ61" s="3">
        <f>-'Depreciation Schedule'!BZ7</f>
        <v>-1769.2002510016666</v>
      </c>
      <c r="CA61" s="3">
        <f>-'Depreciation Schedule'!CA7</f>
        <v>-1769.2002510016666</v>
      </c>
      <c r="CB61" s="3">
        <f>-'Depreciation Schedule'!CB7</f>
        <v>-1769.2002510016666</v>
      </c>
      <c r="CC61" s="3">
        <f>-'Depreciation Schedule'!CC7</f>
        <v>-1769.2002510016666</v>
      </c>
      <c r="CD61" s="3">
        <f>-'Depreciation Schedule'!CD7</f>
        <v>-1769.2002510016666</v>
      </c>
      <c r="CE61" s="3">
        <f>-'Depreciation Schedule'!CE7</f>
        <v>-1769.2002510016666</v>
      </c>
      <c r="CF61" s="3">
        <f>-'Depreciation Schedule'!CF7</f>
        <v>-1769.2002510016666</v>
      </c>
      <c r="CG61" s="3">
        <f>-'Depreciation Schedule'!CG7</f>
        <v>-1769.2002510016666</v>
      </c>
      <c r="CH61" s="3">
        <f>-'Depreciation Schedule'!CH7</f>
        <v>-1769.2002510016666</v>
      </c>
      <c r="CI61" s="3">
        <f>-'Depreciation Schedule'!CI7</f>
        <v>-1769.2002510016666</v>
      </c>
      <c r="CJ61" s="3">
        <f>-'Depreciation Schedule'!CJ7</f>
        <v>-1786.8922535116835</v>
      </c>
      <c r="CK61" s="3">
        <f>-'Depreciation Schedule'!CK7</f>
        <v>-1786.8922535116835</v>
      </c>
      <c r="CL61" s="3">
        <f>-'Depreciation Schedule'!CL7</f>
        <v>-1786.8922535116835</v>
      </c>
      <c r="CM61" s="3">
        <f>-'Depreciation Schedule'!CM7</f>
        <v>-1786.8922535116835</v>
      </c>
      <c r="CN61" s="3">
        <f>-'Depreciation Schedule'!CN7</f>
        <v>-1786.8922535116835</v>
      </c>
      <c r="CO61" s="3">
        <f>-'Depreciation Schedule'!CO7</f>
        <v>-1786.8922535116835</v>
      </c>
      <c r="CP61" s="3">
        <f>-'Depreciation Schedule'!CP7</f>
        <v>-1786.8922535116835</v>
      </c>
      <c r="CQ61" s="3">
        <f>-'Depreciation Schedule'!CQ7</f>
        <v>-1786.8922535116835</v>
      </c>
      <c r="CR61" s="3">
        <f>-'Depreciation Schedule'!CR7</f>
        <v>-1786.8922535116835</v>
      </c>
      <c r="CS61" s="3">
        <f>-'Depreciation Schedule'!CS7</f>
        <v>-1786.8922535116835</v>
      </c>
      <c r="CT61" s="3">
        <f>-'Depreciation Schedule'!CT7</f>
        <v>-1786.8922535116835</v>
      </c>
      <c r="CU61" s="3">
        <f>-'Depreciation Schedule'!CU7</f>
        <v>-1786.8922535116835</v>
      </c>
      <c r="CV61" s="3">
        <f>-'Depreciation Schedule'!CV7</f>
        <v>-1804.7611760468005</v>
      </c>
      <c r="CW61" s="3">
        <f>-'Depreciation Schedule'!CW7</f>
        <v>-1804.7611760468005</v>
      </c>
      <c r="CX61" s="3">
        <f>-'Depreciation Schedule'!CX7</f>
        <v>-1804.7611760468005</v>
      </c>
      <c r="CY61" s="3">
        <f>-'Depreciation Schedule'!CY7</f>
        <v>-1804.7611760468005</v>
      </c>
      <c r="CZ61" s="3">
        <f>-'Depreciation Schedule'!CZ7</f>
        <v>-1804.7611760468005</v>
      </c>
      <c r="DA61" s="3">
        <f>-'Depreciation Schedule'!DA7</f>
        <v>-1804.7611760468005</v>
      </c>
      <c r="DB61" s="3">
        <f>-'Depreciation Schedule'!DB7</f>
        <v>-1804.7611760468005</v>
      </c>
      <c r="DC61" s="3">
        <f>-'Depreciation Schedule'!DC7</f>
        <v>-1804.7611760468005</v>
      </c>
      <c r="DD61" s="3">
        <f>-'Depreciation Schedule'!DD7</f>
        <v>-1804.7611760468005</v>
      </c>
      <c r="DE61" s="3">
        <f>-'Depreciation Schedule'!DE7</f>
        <v>-1804.7611760468005</v>
      </c>
      <c r="DF61" s="3">
        <f>-'Depreciation Schedule'!DF7</f>
        <v>-1804.7611760468005</v>
      </c>
      <c r="DG61" s="3">
        <f>-'Depreciation Schedule'!DG7</f>
        <v>-1804.7611760468005</v>
      </c>
      <c r="DH61" s="3">
        <f>-'Depreciation Schedule'!DH7</f>
        <v>-1822.8087878072683</v>
      </c>
      <c r="DI61" s="3">
        <f>-'Depreciation Schedule'!DI7</f>
        <v>-1822.8087878072683</v>
      </c>
      <c r="DJ61" s="3">
        <f>-'Depreciation Schedule'!DJ7</f>
        <v>-1822.8087878072683</v>
      </c>
      <c r="DK61" s="3">
        <f>-'Depreciation Schedule'!DK7</f>
        <v>-1822.8087878072683</v>
      </c>
      <c r="DL61" s="3">
        <f>-'Depreciation Schedule'!DL7</f>
        <v>-1822.8087878072683</v>
      </c>
      <c r="DM61" s="3">
        <f>-'Depreciation Schedule'!DM7</f>
        <v>-1822.8087878072683</v>
      </c>
      <c r="DN61" s="3">
        <f>-'Depreciation Schedule'!DN7</f>
        <v>-1822.8087878072683</v>
      </c>
      <c r="DO61" s="3">
        <f>-'Depreciation Schedule'!DO7</f>
        <v>-1822.8087878072683</v>
      </c>
      <c r="DP61" s="3">
        <f>-'Depreciation Schedule'!DP7</f>
        <v>-1822.8087878072683</v>
      </c>
      <c r="DQ61" s="3">
        <f>-'Depreciation Schedule'!DQ7</f>
        <v>-1822.8087878072683</v>
      </c>
      <c r="DR61" s="3">
        <f>-'Depreciation Schedule'!DR7</f>
        <v>-1822.8087878072683</v>
      </c>
      <c r="DS61" s="3">
        <f>-'Depreciation Schedule'!DS7</f>
        <v>-1822.8087878072683</v>
      </c>
    </row>
    <row r="62" spans="1:123" x14ac:dyDescent="0.2">
      <c r="B62" s="9" t="s">
        <v>61</v>
      </c>
      <c r="C62" s="12"/>
      <c r="D62" s="3">
        <f>D61</f>
        <v>-1666.6666666666667</v>
      </c>
      <c r="E62" s="3">
        <f t="shared" ref="E62:O62" si="73">E61</f>
        <v>-1666.6666666666667</v>
      </c>
      <c r="F62" s="3">
        <f t="shared" si="73"/>
        <v>-1666.6666666666667</v>
      </c>
      <c r="G62" s="3">
        <f t="shared" si="73"/>
        <v>-1666.6666666666667</v>
      </c>
      <c r="H62" s="3">
        <f t="shared" si="73"/>
        <v>-1666.6666666666667</v>
      </c>
      <c r="I62" s="3">
        <f t="shared" si="73"/>
        <v>-1666.6666666666667</v>
      </c>
      <c r="J62" s="3">
        <f t="shared" si="73"/>
        <v>-1666.6666666666667</v>
      </c>
      <c r="K62" s="3">
        <f t="shared" si="73"/>
        <v>-1666.6666666666667</v>
      </c>
      <c r="L62" s="3">
        <f t="shared" si="73"/>
        <v>-1666.6666666666667</v>
      </c>
      <c r="M62" s="3">
        <f t="shared" si="73"/>
        <v>-1666.6666666666667</v>
      </c>
      <c r="N62" s="3">
        <f t="shared" si="73"/>
        <v>-1666.6666666666667</v>
      </c>
      <c r="O62" s="3">
        <f t="shared" si="73"/>
        <v>-1666.6666666666667</v>
      </c>
      <c r="P62" s="3">
        <f t="shared" ref="P62" si="74">P61</f>
        <v>-1683.3333333333333</v>
      </c>
      <c r="Q62" s="3">
        <f t="shared" ref="Q62" si="75">Q61</f>
        <v>-1683.3333333333333</v>
      </c>
      <c r="R62" s="3">
        <f t="shared" ref="R62" si="76">R61</f>
        <v>-1683.3333333333333</v>
      </c>
      <c r="S62" s="3">
        <f t="shared" ref="S62" si="77">S61</f>
        <v>-1683.3333333333333</v>
      </c>
      <c r="T62" s="3">
        <f t="shared" ref="T62" si="78">T61</f>
        <v>-1683.3333333333333</v>
      </c>
      <c r="U62" s="3">
        <f t="shared" ref="U62" si="79">U61</f>
        <v>-1683.3333333333333</v>
      </c>
      <c r="V62" s="3">
        <f t="shared" ref="V62" si="80">V61</f>
        <v>-1683.3333333333333</v>
      </c>
      <c r="W62" s="3">
        <f t="shared" ref="W62" si="81">W61</f>
        <v>-1683.3333333333333</v>
      </c>
      <c r="X62" s="3">
        <f t="shared" ref="X62" si="82">X61</f>
        <v>-1683.3333333333333</v>
      </c>
      <c r="Y62" s="3">
        <f t="shared" ref="Y62" si="83">Y61</f>
        <v>-1683.3333333333333</v>
      </c>
      <c r="Z62" s="3">
        <f t="shared" ref="Z62" si="84">Z61</f>
        <v>-1683.3333333333333</v>
      </c>
      <c r="AA62" s="3">
        <f t="shared" ref="AA62" si="85">AA61</f>
        <v>-1683.3333333333333</v>
      </c>
      <c r="AB62" s="3">
        <f t="shared" ref="AB62" si="86">AB61</f>
        <v>-1700.1666666666667</v>
      </c>
      <c r="AC62" s="3">
        <f t="shared" ref="AC62" si="87">AC61</f>
        <v>-1700.1666666666667</v>
      </c>
      <c r="AD62" s="3">
        <f t="shared" ref="AD62" si="88">AD61</f>
        <v>-1700.1666666666667</v>
      </c>
      <c r="AE62" s="3">
        <f t="shared" ref="AE62" si="89">AE61</f>
        <v>-1700.1666666666667</v>
      </c>
      <c r="AF62" s="3">
        <f t="shared" ref="AF62" si="90">AF61</f>
        <v>-1700.1666666666667</v>
      </c>
      <c r="AG62" s="3">
        <f t="shared" ref="AG62" si="91">AG61</f>
        <v>-1700.1666666666667</v>
      </c>
      <c r="AH62" s="3">
        <f t="shared" ref="AH62" si="92">AH61</f>
        <v>-1700.1666666666667</v>
      </c>
      <c r="AI62" s="3">
        <f t="shared" ref="AI62" si="93">AI61</f>
        <v>-1700.1666666666667</v>
      </c>
      <c r="AJ62" s="3">
        <f t="shared" ref="AJ62" si="94">AJ61</f>
        <v>-1700.1666666666667</v>
      </c>
      <c r="AK62" s="3">
        <f t="shared" ref="AK62" si="95">AK61</f>
        <v>-1700.1666666666667</v>
      </c>
      <c r="AL62" s="3">
        <f t="shared" ref="AL62" si="96">AL61</f>
        <v>-1700.1666666666667</v>
      </c>
      <c r="AM62" s="3">
        <f t="shared" ref="AM62" si="97">AM61</f>
        <v>-1700.1666666666667</v>
      </c>
      <c r="AN62" s="3">
        <f t="shared" ref="AN62" si="98">AN61</f>
        <v>-1717.1683333333333</v>
      </c>
      <c r="AO62" s="3">
        <f t="shared" ref="AO62" si="99">AO61</f>
        <v>-1717.1683333333333</v>
      </c>
      <c r="AP62" s="3">
        <f t="shared" ref="AP62" si="100">AP61</f>
        <v>-1717.1683333333333</v>
      </c>
      <c r="AQ62" s="3">
        <f t="shared" ref="AQ62" si="101">AQ61</f>
        <v>-1717.1683333333333</v>
      </c>
      <c r="AR62" s="3">
        <f t="shared" ref="AR62" si="102">AR61</f>
        <v>-1717.1683333333333</v>
      </c>
      <c r="AS62" s="3">
        <f t="shared" ref="AS62" si="103">AS61</f>
        <v>-1717.1683333333333</v>
      </c>
      <c r="AT62" s="3">
        <f t="shared" ref="AT62" si="104">AT61</f>
        <v>-1717.1683333333333</v>
      </c>
      <c r="AU62" s="3">
        <f t="shared" ref="AU62" si="105">AU61</f>
        <v>-1717.1683333333333</v>
      </c>
      <c r="AV62" s="3">
        <f t="shared" ref="AV62" si="106">AV61</f>
        <v>-1717.1683333333333</v>
      </c>
      <c r="AW62" s="3">
        <f t="shared" ref="AW62" si="107">AW61</f>
        <v>-1717.1683333333333</v>
      </c>
      <c r="AX62" s="3">
        <f t="shared" ref="AX62" si="108">AX61</f>
        <v>-1717.1683333333333</v>
      </c>
      <c r="AY62" s="3">
        <f t="shared" ref="AY62" si="109">AY61</f>
        <v>-1717.1683333333333</v>
      </c>
      <c r="AZ62" s="3">
        <f t="shared" ref="AZ62" si="110">AZ61</f>
        <v>-1734.3400166666668</v>
      </c>
      <c r="BA62" s="3">
        <f t="shared" ref="BA62" si="111">BA61</f>
        <v>-1734.3400166666668</v>
      </c>
      <c r="BB62" s="3">
        <f t="shared" ref="BB62" si="112">BB61</f>
        <v>-1734.3400166666668</v>
      </c>
      <c r="BC62" s="3">
        <f t="shared" ref="BC62" si="113">BC61</f>
        <v>-1734.3400166666668</v>
      </c>
      <c r="BD62" s="3">
        <f t="shared" ref="BD62" si="114">BD61</f>
        <v>-1734.3400166666668</v>
      </c>
      <c r="BE62" s="3">
        <f t="shared" ref="BE62" si="115">BE61</f>
        <v>-1734.3400166666668</v>
      </c>
      <c r="BF62" s="3">
        <f t="shared" ref="BF62" si="116">BF61</f>
        <v>-1734.3400166666668</v>
      </c>
      <c r="BG62" s="3">
        <f t="shared" ref="BG62" si="117">BG61</f>
        <v>-1734.3400166666668</v>
      </c>
      <c r="BH62" s="3">
        <f t="shared" ref="BH62" si="118">BH61</f>
        <v>-1734.3400166666668</v>
      </c>
      <c r="BI62" s="3">
        <f t="shared" ref="BI62" si="119">BI61</f>
        <v>-1734.3400166666668</v>
      </c>
      <c r="BJ62" s="3">
        <f t="shared" ref="BJ62" si="120">BJ61</f>
        <v>-1734.3400166666668</v>
      </c>
      <c r="BK62" s="3">
        <f t="shared" ref="BK62" si="121">BK61</f>
        <v>-1734.3400166666668</v>
      </c>
      <c r="BL62" s="3">
        <f t="shared" ref="BL62" si="122">BL61</f>
        <v>-1751.6834168333335</v>
      </c>
      <c r="BM62" s="3">
        <f t="shared" ref="BM62" si="123">BM61</f>
        <v>-1751.6834168333335</v>
      </c>
      <c r="BN62" s="3">
        <f t="shared" ref="BN62" si="124">BN61</f>
        <v>-1751.6834168333335</v>
      </c>
      <c r="BO62" s="3">
        <f t="shared" ref="BO62" si="125">BO61</f>
        <v>-1751.6834168333335</v>
      </c>
      <c r="BP62" s="3">
        <f t="shared" ref="BP62" si="126">BP61</f>
        <v>-1751.6834168333335</v>
      </c>
      <c r="BQ62" s="3">
        <f t="shared" ref="BQ62" si="127">BQ61</f>
        <v>-1751.6834168333335</v>
      </c>
      <c r="BR62" s="3">
        <f t="shared" ref="BR62" si="128">BR61</f>
        <v>-1751.6834168333335</v>
      </c>
      <c r="BS62" s="3">
        <f t="shared" ref="BS62" si="129">BS61</f>
        <v>-1751.6834168333335</v>
      </c>
      <c r="BT62" s="3">
        <f t="shared" ref="BT62" si="130">BT61</f>
        <v>-1751.6834168333335</v>
      </c>
      <c r="BU62" s="3">
        <f t="shared" ref="BU62" si="131">BU61</f>
        <v>-1751.6834168333335</v>
      </c>
      <c r="BV62" s="3">
        <f t="shared" ref="BV62" si="132">BV61</f>
        <v>-1751.6834168333335</v>
      </c>
      <c r="BW62" s="3">
        <f t="shared" ref="BW62" si="133">BW61</f>
        <v>-1751.6834168333335</v>
      </c>
      <c r="BX62" s="3">
        <f t="shared" ref="BX62" si="134">BX61</f>
        <v>-1769.2002510016666</v>
      </c>
      <c r="BY62" s="3">
        <f t="shared" ref="BY62" si="135">BY61</f>
        <v>-1769.2002510016666</v>
      </c>
      <c r="BZ62" s="3">
        <f t="shared" ref="BZ62" si="136">BZ61</f>
        <v>-1769.2002510016666</v>
      </c>
      <c r="CA62" s="3">
        <f t="shared" ref="CA62" si="137">CA61</f>
        <v>-1769.2002510016666</v>
      </c>
      <c r="CB62" s="3">
        <f t="shared" ref="CB62" si="138">CB61</f>
        <v>-1769.2002510016666</v>
      </c>
      <c r="CC62" s="3">
        <f t="shared" ref="CC62" si="139">CC61</f>
        <v>-1769.2002510016666</v>
      </c>
      <c r="CD62" s="3">
        <f t="shared" ref="CD62" si="140">CD61</f>
        <v>-1769.2002510016666</v>
      </c>
      <c r="CE62" s="3">
        <f t="shared" ref="CE62" si="141">CE61</f>
        <v>-1769.2002510016666</v>
      </c>
      <c r="CF62" s="3">
        <f t="shared" ref="CF62" si="142">CF61</f>
        <v>-1769.2002510016666</v>
      </c>
      <c r="CG62" s="3">
        <f t="shared" ref="CG62" si="143">CG61</f>
        <v>-1769.2002510016666</v>
      </c>
      <c r="CH62" s="3">
        <f t="shared" ref="CH62" si="144">CH61</f>
        <v>-1769.2002510016666</v>
      </c>
      <c r="CI62" s="3">
        <f t="shared" ref="CI62" si="145">CI61</f>
        <v>-1769.2002510016666</v>
      </c>
      <c r="CJ62" s="3">
        <f t="shared" ref="CJ62" si="146">CJ61</f>
        <v>-1786.8922535116835</v>
      </c>
      <c r="CK62" s="3">
        <f t="shared" ref="CK62" si="147">CK61</f>
        <v>-1786.8922535116835</v>
      </c>
      <c r="CL62" s="3">
        <f t="shared" ref="CL62" si="148">CL61</f>
        <v>-1786.8922535116835</v>
      </c>
      <c r="CM62" s="3">
        <f t="shared" ref="CM62" si="149">CM61</f>
        <v>-1786.8922535116835</v>
      </c>
      <c r="CN62" s="3">
        <f t="shared" ref="CN62" si="150">CN61</f>
        <v>-1786.8922535116835</v>
      </c>
      <c r="CO62" s="3">
        <f t="shared" ref="CO62" si="151">CO61</f>
        <v>-1786.8922535116835</v>
      </c>
      <c r="CP62" s="3">
        <f t="shared" ref="CP62" si="152">CP61</f>
        <v>-1786.8922535116835</v>
      </c>
      <c r="CQ62" s="3">
        <f t="shared" ref="CQ62" si="153">CQ61</f>
        <v>-1786.8922535116835</v>
      </c>
      <c r="CR62" s="3">
        <f t="shared" ref="CR62" si="154">CR61</f>
        <v>-1786.8922535116835</v>
      </c>
      <c r="CS62" s="3">
        <f t="shared" ref="CS62" si="155">CS61</f>
        <v>-1786.8922535116835</v>
      </c>
      <c r="CT62" s="3">
        <f t="shared" ref="CT62" si="156">CT61</f>
        <v>-1786.8922535116835</v>
      </c>
      <c r="CU62" s="3">
        <f t="shared" ref="CU62" si="157">CU61</f>
        <v>-1786.8922535116835</v>
      </c>
      <c r="CV62" s="3">
        <f t="shared" ref="CV62" si="158">CV61</f>
        <v>-1804.7611760468005</v>
      </c>
      <c r="CW62" s="3">
        <f t="shared" ref="CW62" si="159">CW61</f>
        <v>-1804.7611760468005</v>
      </c>
      <c r="CX62" s="3">
        <f t="shared" ref="CX62" si="160">CX61</f>
        <v>-1804.7611760468005</v>
      </c>
      <c r="CY62" s="3">
        <f t="shared" ref="CY62" si="161">CY61</f>
        <v>-1804.7611760468005</v>
      </c>
      <c r="CZ62" s="3">
        <f t="shared" ref="CZ62" si="162">CZ61</f>
        <v>-1804.7611760468005</v>
      </c>
      <c r="DA62" s="3">
        <f t="shared" ref="DA62" si="163">DA61</f>
        <v>-1804.7611760468005</v>
      </c>
      <c r="DB62" s="3">
        <f t="shared" ref="DB62" si="164">DB61</f>
        <v>-1804.7611760468005</v>
      </c>
      <c r="DC62" s="3">
        <f t="shared" ref="DC62" si="165">DC61</f>
        <v>-1804.7611760468005</v>
      </c>
      <c r="DD62" s="3">
        <f t="shared" ref="DD62" si="166">DD61</f>
        <v>-1804.7611760468005</v>
      </c>
      <c r="DE62" s="3">
        <f t="shared" ref="DE62" si="167">DE61</f>
        <v>-1804.7611760468005</v>
      </c>
      <c r="DF62" s="3">
        <f t="shared" ref="DF62" si="168">DF61</f>
        <v>-1804.7611760468005</v>
      </c>
      <c r="DG62" s="3">
        <f t="shared" ref="DG62" si="169">DG61</f>
        <v>-1804.7611760468005</v>
      </c>
      <c r="DH62" s="3">
        <f t="shared" ref="DH62" si="170">DH61</f>
        <v>-1822.8087878072683</v>
      </c>
      <c r="DI62" s="3">
        <f t="shared" ref="DI62" si="171">DI61</f>
        <v>-1822.8087878072683</v>
      </c>
      <c r="DJ62" s="3">
        <f t="shared" ref="DJ62" si="172">DJ61</f>
        <v>-1822.8087878072683</v>
      </c>
      <c r="DK62" s="3">
        <f t="shared" ref="DK62" si="173">DK61</f>
        <v>-1822.8087878072683</v>
      </c>
      <c r="DL62" s="3">
        <f t="shared" ref="DL62" si="174">DL61</f>
        <v>-1822.8087878072683</v>
      </c>
      <c r="DM62" s="3">
        <f t="shared" ref="DM62" si="175">DM61</f>
        <v>-1822.8087878072683</v>
      </c>
      <c r="DN62" s="3">
        <f t="shared" ref="DN62" si="176">DN61</f>
        <v>-1822.8087878072683</v>
      </c>
      <c r="DO62" s="3">
        <f t="shared" ref="DO62" si="177">DO61</f>
        <v>-1822.8087878072683</v>
      </c>
      <c r="DP62" s="3">
        <f t="shared" ref="DP62" si="178">DP61</f>
        <v>-1822.8087878072683</v>
      </c>
      <c r="DQ62" s="3">
        <f t="shared" ref="DQ62" si="179">DQ61</f>
        <v>-1822.8087878072683</v>
      </c>
      <c r="DR62" s="3">
        <f t="shared" ref="DR62" si="180">DR61</f>
        <v>-1822.8087878072683</v>
      </c>
      <c r="DS62" s="3">
        <f t="shared" ref="DS62" si="181">DS61</f>
        <v>-1822.8087878072683</v>
      </c>
    </row>
    <row r="63" spans="1:123" x14ac:dyDescent="0.2">
      <c r="B63" s="9"/>
      <c r="C63" s="12"/>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row>
    <row r="64" spans="1:123" x14ac:dyDescent="0.2">
      <c r="B64" s="38" t="s">
        <v>62</v>
      </c>
      <c r="C64" s="11"/>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row>
    <row r="65" spans="1:123" x14ac:dyDescent="0.2">
      <c r="B65" s="10" t="s">
        <v>63</v>
      </c>
      <c r="C65" s="12"/>
      <c r="D65" s="3">
        <f>'Debt Calculations'!D46</f>
        <v>120000</v>
      </c>
      <c r="E65" s="3">
        <f>'Debt Calculations'!E46</f>
        <v>0</v>
      </c>
      <c r="F65" s="3">
        <f>'Debt Calculations'!F46</f>
        <v>0</v>
      </c>
      <c r="G65" s="3">
        <f>'Debt Calculations'!G46</f>
        <v>0</v>
      </c>
      <c r="H65" s="3">
        <f>'Debt Calculations'!H46</f>
        <v>0</v>
      </c>
      <c r="I65" s="3">
        <f>'Debt Calculations'!I46</f>
        <v>0</v>
      </c>
      <c r="J65" s="3">
        <f>'Debt Calculations'!J46</f>
        <v>0</v>
      </c>
      <c r="K65" s="3">
        <f>'Debt Calculations'!K46</f>
        <v>0</v>
      </c>
      <c r="L65" s="3">
        <f>'Debt Calculations'!L46</f>
        <v>0</v>
      </c>
      <c r="M65" s="3">
        <f>'Debt Calculations'!M46</f>
        <v>0</v>
      </c>
      <c r="N65" s="3">
        <f>'Debt Calculations'!N46</f>
        <v>0</v>
      </c>
      <c r="O65" s="3">
        <f>'Debt Calculations'!O46</f>
        <v>0</v>
      </c>
      <c r="P65" s="3">
        <f>'Debt Calculations'!P46</f>
        <v>0</v>
      </c>
      <c r="Q65" s="3">
        <f>'Debt Calculations'!Q46</f>
        <v>0</v>
      </c>
      <c r="R65" s="3">
        <f>'Debt Calculations'!R46</f>
        <v>0</v>
      </c>
      <c r="S65" s="3">
        <f>'Debt Calculations'!S46</f>
        <v>0</v>
      </c>
      <c r="T65" s="3">
        <f>'Debt Calculations'!T46</f>
        <v>0</v>
      </c>
      <c r="U65" s="3">
        <f>'Debt Calculations'!U46</f>
        <v>0</v>
      </c>
      <c r="V65" s="3">
        <f>'Debt Calculations'!V46</f>
        <v>0</v>
      </c>
      <c r="W65" s="3">
        <f>'Debt Calculations'!W46</f>
        <v>0</v>
      </c>
      <c r="X65" s="3">
        <f>'Debt Calculations'!X46</f>
        <v>0</v>
      </c>
      <c r="Y65" s="3">
        <f>'Debt Calculations'!Y46</f>
        <v>0</v>
      </c>
      <c r="Z65" s="3">
        <f>'Debt Calculations'!Z46</f>
        <v>0</v>
      </c>
      <c r="AA65" s="3">
        <f>'Debt Calculations'!AA46</f>
        <v>0</v>
      </c>
      <c r="AB65" s="3">
        <f>'Debt Calculations'!AB46</f>
        <v>0</v>
      </c>
      <c r="AC65" s="3">
        <f>'Debt Calculations'!AC46</f>
        <v>0</v>
      </c>
      <c r="AD65" s="3">
        <f>'Debt Calculations'!AD46</f>
        <v>0</v>
      </c>
      <c r="AE65" s="3">
        <f>'Debt Calculations'!AE46</f>
        <v>0</v>
      </c>
      <c r="AF65" s="3">
        <f>'Debt Calculations'!AF46</f>
        <v>0</v>
      </c>
      <c r="AG65" s="3">
        <f>'Debt Calculations'!AG46</f>
        <v>0</v>
      </c>
      <c r="AH65" s="3">
        <f>'Debt Calculations'!AH46</f>
        <v>0</v>
      </c>
      <c r="AI65" s="3">
        <f>'Debt Calculations'!AI46</f>
        <v>0</v>
      </c>
      <c r="AJ65" s="3">
        <f>'Debt Calculations'!AJ46</f>
        <v>0</v>
      </c>
      <c r="AK65" s="3">
        <f>'Debt Calculations'!AK46</f>
        <v>0</v>
      </c>
      <c r="AL65" s="3">
        <f>'Debt Calculations'!AL46</f>
        <v>0</v>
      </c>
      <c r="AM65" s="3">
        <f>'Debt Calculations'!AM46</f>
        <v>0</v>
      </c>
      <c r="AN65" s="3">
        <f>'Debt Calculations'!AN46</f>
        <v>0</v>
      </c>
      <c r="AO65" s="3">
        <f>'Debt Calculations'!AO46</f>
        <v>0</v>
      </c>
      <c r="AP65" s="3">
        <f>'Debt Calculations'!AP46</f>
        <v>0</v>
      </c>
      <c r="AQ65" s="3">
        <f>'Debt Calculations'!AQ46</f>
        <v>0</v>
      </c>
      <c r="AR65" s="3">
        <f>'Debt Calculations'!AR46</f>
        <v>0</v>
      </c>
      <c r="AS65" s="3">
        <f>'Debt Calculations'!AS46</f>
        <v>0</v>
      </c>
      <c r="AT65" s="3">
        <f>'Debt Calculations'!AT46</f>
        <v>0</v>
      </c>
      <c r="AU65" s="3">
        <f>'Debt Calculations'!AU46</f>
        <v>0</v>
      </c>
      <c r="AV65" s="3">
        <f>'Debt Calculations'!AV46</f>
        <v>0</v>
      </c>
      <c r="AW65" s="3">
        <f>'Debt Calculations'!AW46</f>
        <v>0</v>
      </c>
      <c r="AX65" s="3">
        <f>'Debt Calculations'!AX46</f>
        <v>0</v>
      </c>
      <c r="AY65" s="3">
        <f>'Debt Calculations'!AY46</f>
        <v>0</v>
      </c>
      <c r="AZ65" s="3">
        <f>'Debt Calculations'!AZ46</f>
        <v>0</v>
      </c>
      <c r="BA65" s="3">
        <f>'Debt Calculations'!BA46</f>
        <v>0</v>
      </c>
      <c r="BB65" s="3">
        <f>'Debt Calculations'!BB46</f>
        <v>0</v>
      </c>
      <c r="BC65" s="3">
        <f>'Debt Calculations'!BC46</f>
        <v>0</v>
      </c>
      <c r="BD65" s="3">
        <f>'Debt Calculations'!BD46</f>
        <v>0</v>
      </c>
      <c r="BE65" s="3">
        <f>'Debt Calculations'!BE46</f>
        <v>0</v>
      </c>
      <c r="BF65" s="3">
        <f>'Debt Calculations'!BF46</f>
        <v>0</v>
      </c>
      <c r="BG65" s="3">
        <f>'Debt Calculations'!BG46</f>
        <v>0</v>
      </c>
      <c r="BH65" s="3">
        <f>'Debt Calculations'!BH46</f>
        <v>0</v>
      </c>
      <c r="BI65" s="3">
        <f>'Debt Calculations'!BI46</f>
        <v>0</v>
      </c>
      <c r="BJ65" s="3">
        <f>'Debt Calculations'!BJ46</f>
        <v>0</v>
      </c>
      <c r="BK65" s="3">
        <f>'Debt Calculations'!BK46</f>
        <v>0</v>
      </c>
      <c r="BL65" s="3">
        <f>'Debt Calculations'!BL46</f>
        <v>0</v>
      </c>
      <c r="BM65" s="3">
        <f>'Debt Calculations'!BM46</f>
        <v>0</v>
      </c>
      <c r="BN65" s="3">
        <f>'Debt Calculations'!BN46</f>
        <v>0</v>
      </c>
      <c r="BO65" s="3">
        <f>'Debt Calculations'!BO46</f>
        <v>0</v>
      </c>
      <c r="BP65" s="3">
        <f>'Debt Calculations'!BP46</f>
        <v>0</v>
      </c>
      <c r="BQ65" s="3">
        <f>'Debt Calculations'!BQ46</f>
        <v>0</v>
      </c>
      <c r="BR65" s="3">
        <f>'Debt Calculations'!BR46</f>
        <v>0</v>
      </c>
      <c r="BS65" s="3">
        <f>'Debt Calculations'!BS46</f>
        <v>0</v>
      </c>
      <c r="BT65" s="3">
        <f>'Debt Calculations'!BT46</f>
        <v>0</v>
      </c>
      <c r="BU65" s="3">
        <f>'Debt Calculations'!BU46</f>
        <v>0</v>
      </c>
      <c r="BV65" s="3">
        <f>'Debt Calculations'!BV46</f>
        <v>0</v>
      </c>
      <c r="BW65" s="3">
        <f>'Debt Calculations'!BW46</f>
        <v>0</v>
      </c>
      <c r="BX65" s="3">
        <f>'Debt Calculations'!BX46</f>
        <v>0</v>
      </c>
      <c r="BY65" s="3">
        <f>'Debt Calculations'!BY46</f>
        <v>0</v>
      </c>
      <c r="BZ65" s="3">
        <f>'Debt Calculations'!BZ46</f>
        <v>0</v>
      </c>
      <c r="CA65" s="3">
        <f>'Debt Calculations'!CA46</f>
        <v>0</v>
      </c>
      <c r="CB65" s="3">
        <f>'Debt Calculations'!CB46</f>
        <v>0</v>
      </c>
      <c r="CC65" s="3">
        <f>'Debt Calculations'!CC46</f>
        <v>0</v>
      </c>
      <c r="CD65" s="3">
        <f>'Debt Calculations'!CD46</f>
        <v>0</v>
      </c>
      <c r="CE65" s="3">
        <f>'Debt Calculations'!CE46</f>
        <v>0</v>
      </c>
      <c r="CF65" s="3">
        <f>'Debt Calculations'!CF46</f>
        <v>0</v>
      </c>
      <c r="CG65" s="3">
        <f>'Debt Calculations'!CG46</f>
        <v>0</v>
      </c>
      <c r="CH65" s="3">
        <f>'Debt Calculations'!CH46</f>
        <v>0</v>
      </c>
      <c r="CI65" s="3">
        <f>'Debt Calculations'!CI46</f>
        <v>0</v>
      </c>
      <c r="CJ65" s="3">
        <f>'Debt Calculations'!CJ46</f>
        <v>0</v>
      </c>
      <c r="CK65" s="3">
        <f>'Debt Calculations'!CK46</f>
        <v>0</v>
      </c>
      <c r="CL65" s="3">
        <f>'Debt Calculations'!CL46</f>
        <v>0</v>
      </c>
      <c r="CM65" s="3">
        <f>'Debt Calculations'!CM46</f>
        <v>0</v>
      </c>
      <c r="CN65" s="3">
        <f>'Debt Calculations'!CN46</f>
        <v>0</v>
      </c>
      <c r="CO65" s="3">
        <f>'Debt Calculations'!CO46</f>
        <v>0</v>
      </c>
      <c r="CP65" s="3">
        <f>'Debt Calculations'!CP46</f>
        <v>0</v>
      </c>
      <c r="CQ65" s="3">
        <f>'Debt Calculations'!CQ46</f>
        <v>0</v>
      </c>
      <c r="CR65" s="3">
        <f>'Debt Calculations'!CR46</f>
        <v>0</v>
      </c>
      <c r="CS65" s="3">
        <f>'Debt Calculations'!CS46</f>
        <v>0</v>
      </c>
      <c r="CT65" s="3">
        <f>'Debt Calculations'!CT46</f>
        <v>0</v>
      </c>
      <c r="CU65" s="3">
        <f>'Debt Calculations'!CU46</f>
        <v>0</v>
      </c>
      <c r="CV65" s="3">
        <f>'Debt Calculations'!CV46</f>
        <v>0</v>
      </c>
      <c r="CW65" s="3">
        <f>'Debt Calculations'!CW46</f>
        <v>0</v>
      </c>
      <c r="CX65" s="3">
        <f>'Debt Calculations'!CX46</f>
        <v>0</v>
      </c>
      <c r="CY65" s="3">
        <f>'Debt Calculations'!CY46</f>
        <v>0</v>
      </c>
      <c r="CZ65" s="3">
        <f>'Debt Calculations'!CZ46</f>
        <v>0</v>
      </c>
      <c r="DA65" s="3">
        <f>'Debt Calculations'!DA46</f>
        <v>0</v>
      </c>
      <c r="DB65" s="3">
        <f>'Debt Calculations'!DB46</f>
        <v>0</v>
      </c>
      <c r="DC65" s="3">
        <f>'Debt Calculations'!DC46</f>
        <v>0</v>
      </c>
      <c r="DD65" s="3">
        <f>'Debt Calculations'!DD46</f>
        <v>0</v>
      </c>
      <c r="DE65" s="3">
        <f>'Debt Calculations'!DE46</f>
        <v>0</v>
      </c>
      <c r="DF65" s="3">
        <f>'Debt Calculations'!DF46</f>
        <v>0</v>
      </c>
      <c r="DG65" s="3">
        <f>'Debt Calculations'!DG46</f>
        <v>0</v>
      </c>
      <c r="DH65" s="3">
        <f>'Debt Calculations'!DH46</f>
        <v>0</v>
      </c>
      <c r="DI65" s="3">
        <f>'Debt Calculations'!DI46</f>
        <v>0</v>
      </c>
      <c r="DJ65" s="3">
        <f>'Debt Calculations'!DJ46</f>
        <v>0</v>
      </c>
      <c r="DK65" s="3">
        <f>'Debt Calculations'!DK46</f>
        <v>0</v>
      </c>
      <c r="DL65" s="3">
        <f>'Debt Calculations'!DL46</f>
        <v>0</v>
      </c>
      <c r="DM65" s="3">
        <f>'Debt Calculations'!DM46</f>
        <v>0</v>
      </c>
      <c r="DN65" s="3">
        <f>'Debt Calculations'!DN46</f>
        <v>0</v>
      </c>
      <c r="DO65" s="3">
        <f>'Debt Calculations'!DO46</f>
        <v>0</v>
      </c>
      <c r="DP65" s="3">
        <f>'Debt Calculations'!DP46</f>
        <v>0</v>
      </c>
      <c r="DQ65" s="3">
        <f>'Debt Calculations'!DQ46</f>
        <v>0</v>
      </c>
      <c r="DR65" s="3">
        <f>'Debt Calculations'!DR46</f>
        <v>0</v>
      </c>
      <c r="DS65" s="3">
        <f>'Debt Calculations'!DS46</f>
        <v>0</v>
      </c>
    </row>
    <row r="66" spans="1:123" x14ac:dyDescent="0.2">
      <c r="B66" s="10" t="s">
        <v>64</v>
      </c>
      <c r="C66" s="12"/>
      <c r="D66" s="3">
        <f>'Debt Calculations'!D47</f>
        <v>0</v>
      </c>
      <c r="E66" s="3">
        <f>'Debt Calculations'!E47</f>
        <v>0</v>
      </c>
      <c r="F66" s="3">
        <f>'Debt Calculations'!F47</f>
        <v>0</v>
      </c>
      <c r="G66" s="3">
        <f>'Debt Calculations'!G47</f>
        <v>0</v>
      </c>
      <c r="H66" s="3">
        <f>'Debt Calculations'!H47</f>
        <v>0</v>
      </c>
      <c r="I66" s="3">
        <f>'Debt Calculations'!I47</f>
        <v>0</v>
      </c>
      <c r="J66" s="3">
        <f>'Debt Calculations'!J47</f>
        <v>0</v>
      </c>
      <c r="K66" s="3">
        <f>'Debt Calculations'!K47</f>
        <v>0</v>
      </c>
      <c r="L66" s="3">
        <f>'Debt Calculations'!L47</f>
        <v>0</v>
      </c>
      <c r="M66" s="3">
        <f>'Debt Calculations'!M47</f>
        <v>0</v>
      </c>
      <c r="N66" s="3">
        <f>'Debt Calculations'!N47</f>
        <v>0</v>
      </c>
      <c r="O66" s="3">
        <f>'Debt Calculations'!O47</f>
        <v>0</v>
      </c>
      <c r="P66" s="3">
        <f>'Debt Calculations'!P47</f>
        <v>-1166.3743178660152</v>
      </c>
      <c r="Q66" s="3">
        <f>'Debt Calculations'!Q47</f>
        <v>-1166.3743178660152</v>
      </c>
      <c r="R66" s="3">
        <f>'Debt Calculations'!R47</f>
        <v>-1166.3743178660152</v>
      </c>
      <c r="S66" s="3">
        <f>'Debt Calculations'!S47</f>
        <v>-1166.3743178660152</v>
      </c>
      <c r="T66" s="3">
        <f>'Debt Calculations'!T47</f>
        <v>-1166.3743178660152</v>
      </c>
      <c r="U66" s="3">
        <f>'Debt Calculations'!U47</f>
        <v>-1166.3743178660152</v>
      </c>
      <c r="V66" s="3">
        <f>'Debt Calculations'!V47</f>
        <v>-1166.3743178660152</v>
      </c>
      <c r="W66" s="3">
        <f>'Debt Calculations'!W47</f>
        <v>-1166.3743178660152</v>
      </c>
      <c r="X66" s="3">
        <f>'Debt Calculations'!X47</f>
        <v>-1166.3743178660152</v>
      </c>
      <c r="Y66" s="3">
        <f>'Debt Calculations'!Y47</f>
        <v>-1166.3743178660152</v>
      </c>
      <c r="Z66" s="3">
        <f>'Debt Calculations'!Z47</f>
        <v>-1166.3743178660152</v>
      </c>
      <c r="AA66" s="3">
        <f>'Debt Calculations'!AA47</f>
        <v>-1166.3743178660152</v>
      </c>
      <c r="AB66" s="3">
        <f>'Debt Calculations'!AB47</f>
        <v>-1166.3743178660152</v>
      </c>
      <c r="AC66" s="3">
        <f>'Debt Calculations'!AC47</f>
        <v>-1166.3743178660152</v>
      </c>
      <c r="AD66" s="3">
        <f>'Debt Calculations'!AD47</f>
        <v>-1166.3743178660152</v>
      </c>
      <c r="AE66" s="3">
        <f>'Debt Calculations'!AE47</f>
        <v>-1166.3743178660152</v>
      </c>
      <c r="AF66" s="3">
        <f>'Debt Calculations'!AF47</f>
        <v>-1166.3743178660152</v>
      </c>
      <c r="AG66" s="3">
        <f>'Debt Calculations'!AG47</f>
        <v>-1166.3743178660152</v>
      </c>
      <c r="AH66" s="3">
        <f>'Debt Calculations'!AH47</f>
        <v>-1166.3743178660152</v>
      </c>
      <c r="AI66" s="3">
        <f>'Debt Calculations'!AI47</f>
        <v>-1166.3743178660152</v>
      </c>
      <c r="AJ66" s="3">
        <f>'Debt Calculations'!AJ47</f>
        <v>-1166.3743178660152</v>
      </c>
      <c r="AK66" s="3">
        <f>'Debt Calculations'!AK47</f>
        <v>-1166.3743178660152</v>
      </c>
      <c r="AL66" s="3">
        <f>'Debt Calculations'!AL47</f>
        <v>-1166.3743178660152</v>
      </c>
      <c r="AM66" s="3">
        <f>'Debt Calculations'!AM47</f>
        <v>-1166.3743178660152</v>
      </c>
      <c r="AN66" s="3">
        <f>'Debt Calculations'!AN47</f>
        <v>-2314.6837991709026</v>
      </c>
      <c r="AO66" s="3">
        <f>'Debt Calculations'!AO47</f>
        <v>-2314.6837991709026</v>
      </c>
      <c r="AP66" s="3">
        <f>'Debt Calculations'!AP47</f>
        <v>-2314.6837991709026</v>
      </c>
      <c r="AQ66" s="3">
        <f>'Debt Calculations'!AQ47</f>
        <v>-2314.6837991709026</v>
      </c>
      <c r="AR66" s="3">
        <f>'Debt Calculations'!AR47</f>
        <v>-2314.6837991709026</v>
      </c>
      <c r="AS66" s="3">
        <f>'Debt Calculations'!AS47</f>
        <v>-2314.6837991709026</v>
      </c>
      <c r="AT66" s="3">
        <f>'Debt Calculations'!AT47</f>
        <v>-2314.6837991709026</v>
      </c>
      <c r="AU66" s="3">
        <f>'Debt Calculations'!AU47</f>
        <v>-2314.6837991709026</v>
      </c>
      <c r="AV66" s="3">
        <f>'Debt Calculations'!AV47</f>
        <v>-2314.6837991709026</v>
      </c>
      <c r="AW66" s="3">
        <f>'Debt Calculations'!AW47</f>
        <v>-2314.6837991709026</v>
      </c>
      <c r="AX66" s="3">
        <f>'Debt Calculations'!AX47</f>
        <v>-2314.6837991709026</v>
      </c>
      <c r="AY66" s="3">
        <f>'Debt Calculations'!AY47</f>
        <v>-2314.6837991709026</v>
      </c>
      <c r="AZ66" s="3">
        <f>'Debt Calculations'!AZ47</f>
        <v>-2314.6837991709026</v>
      </c>
      <c r="BA66" s="3">
        <f>'Debt Calculations'!BA47</f>
        <v>-2314.6837991709026</v>
      </c>
      <c r="BB66" s="3">
        <f>'Debt Calculations'!BB47</f>
        <v>-2314.6837991709026</v>
      </c>
      <c r="BC66" s="3">
        <f>'Debt Calculations'!BC47</f>
        <v>-2314.6837991709026</v>
      </c>
      <c r="BD66" s="3">
        <f>'Debt Calculations'!BD47</f>
        <v>-2314.6837991709026</v>
      </c>
      <c r="BE66" s="3">
        <f>'Debt Calculations'!BE47</f>
        <v>-2314.6837991709026</v>
      </c>
      <c r="BF66" s="3">
        <f>'Debt Calculations'!BF47</f>
        <v>-2314.6837991709026</v>
      </c>
      <c r="BG66" s="3">
        <f>'Debt Calculations'!BG47</f>
        <v>-2314.6837991709026</v>
      </c>
      <c r="BH66" s="3">
        <f>'Debt Calculations'!BH47</f>
        <v>-2314.6837991709026</v>
      </c>
      <c r="BI66" s="3">
        <f>'Debt Calculations'!BI47</f>
        <v>-2314.6837991709026</v>
      </c>
      <c r="BJ66" s="3">
        <f>'Debt Calculations'!BJ47</f>
        <v>-2314.6837991709026</v>
      </c>
      <c r="BK66" s="3">
        <f>'Debt Calculations'!BK47</f>
        <v>-2314.6837991709026</v>
      </c>
      <c r="BL66" s="3">
        <f>'Debt Calculations'!BL47</f>
        <v>-2314.6837991709026</v>
      </c>
      <c r="BM66" s="3">
        <f>'Debt Calculations'!BM47</f>
        <v>-2314.6837991709026</v>
      </c>
      <c r="BN66" s="3">
        <f>'Debt Calculations'!BN47</f>
        <v>-2314.6837991709026</v>
      </c>
      <c r="BO66" s="3">
        <f>'Debt Calculations'!BO47</f>
        <v>-2314.6837991709026</v>
      </c>
      <c r="BP66" s="3">
        <f>'Debt Calculations'!BP47</f>
        <v>-2314.6837991709026</v>
      </c>
      <c r="BQ66" s="3">
        <f>'Debt Calculations'!BQ47</f>
        <v>-2314.6837991709026</v>
      </c>
      <c r="BR66" s="3">
        <f>'Debt Calculations'!BR47</f>
        <v>-2314.6837991709026</v>
      </c>
      <c r="BS66" s="3">
        <f>'Debt Calculations'!BS47</f>
        <v>-2314.6837991709026</v>
      </c>
      <c r="BT66" s="3">
        <f>'Debt Calculations'!BT47</f>
        <v>-2314.6837991709026</v>
      </c>
      <c r="BU66" s="3">
        <f>'Debt Calculations'!BU47</f>
        <v>-2314.6837991709026</v>
      </c>
      <c r="BV66" s="3">
        <f>'Debt Calculations'!BV47</f>
        <v>-2314.6837991709026</v>
      </c>
      <c r="BW66" s="3">
        <f>'Debt Calculations'!BW47</f>
        <v>-2314.6837991709026</v>
      </c>
      <c r="BX66" s="3">
        <f>'Debt Calculations'!BX47</f>
        <v>-2314.6837991709026</v>
      </c>
      <c r="BY66" s="3">
        <f>'Debt Calculations'!BY47</f>
        <v>-2314.6837991709026</v>
      </c>
      <c r="BZ66" s="3">
        <f>'Debt Calculations'!BZ47</f>
        <v>-2314.6837991709026</v>
      </c>
      <c r="CA66" s="3">
        <f>'Debt Calculations'!CA47</f>
        <v>-2314.6837991709026</v>
      </c>
      <c r="CB66" s="3">
        <f>'Debt Calculations'!CB47</f>
        <v>-2314.6837991709026</v>
      </c>
      <c r="CC66" s="3">
        <f>'Debt Calculations'!CC47</f>
        <v>-2314.6837991709026</v>
      </c>
      <c r="CD66" s="3">
        <f>'Debt Calculations'!CD47</f>
        <v>-2314.6837991709026</v>
      </c>
      <c r="CE66" s="3">
        <f>'Debt Calculations'!CE47</f>
        <v>-2314.6837991709026</v>
      </c>
      <c r="CF66" s="3">
        <f>'Debt Calculations'!CF47</f>
        <v>-2314.6837991709026</v>
      </c>
      <c r="CG66" s="3">
        <f>'Debt Calculations'!CG47</f>
        <v>-2314.6837991709026</v>
      </c>
      <c r="CH66" s="3">
        <f>'Debt Calculations'!CH47</f>
        <v>-2314.6837991709026</v>
      </c>
      <c r="CI66" s="3">
        <f>'Debt Calculations'!CI47</f>
        <v>-2314.6837991709026</v>
      </c>
      <c r="CJ66" s="3">
        <f>'Debt Calculations'!CJ47</f>
        <v>-2314.6837991709026</v>
      </c>
      <c r="CK66" s="3">
        <f>'Debt Calculations'!CK47</f>
        <v>-2314.6837991709026</v>
      </c>
      <c r="CL66" s="3">
        <f>'Debt Calculations'!CL47</f>
        <v>-2314.6837991709026</v>
      </c>
      <c r="CM66" s="3">
        <f>'Debt Calculations'!CM47</f>
        <v>-2314.6837991709026</v>
      </c>
      <c r="CN66" s="3">
        <f>'Debt Calculations'!CN47</f>
        <v>-2314.6837991709026</v>
      </c>
      <c r="CO66" s="3">
        <f>'Debt Calculations'!CO47</f>
        <v>-2314.6837991709026</v>
      </c>
      <c r="CP66" s="3">
        <f>'Debt Calculations'!CP47</f>
        <v>-2314.6837991709026</v>
      </c>
      <c r="CQ66" s="3">
        <f>'Debt Calculations'!CQ47</f>
        <v>-2314.6837991709026</v>
      </c>
      <c r="CR66" s="3">
        <f>'Debt Calculations'!CR47</f>
        <v>-2314.6837991709026</v>
      </c>
      <c r="CS66" s="3">
        <f>'Debt Calculations'!CS47</f>
        <v>-2314.6837991709026</v>
      </c>
      <c r="CT66" s="3">
        <f>'Debt Calculations'!CT47</f>
        <v>-2314.6837991709026</v>
      </c>
      <c r="CU66" s="3">
        <f>'Debt Calculations'!CU47</f>
        <v>-2314.6837991709026</v>
      </c>
      <c r="CV66" s="3">
        <f>'Debt Calculations'!CV47</f>
        <v>-1148.3094813048872</v>
      </c>
      <c r="CW66" s="3">
        <f>'Debt Calculations'!CW47</f>
        <v>-1148.3094813048872</v>
      </c>
      <c r="CX66" s="3">
        <f>'Debt Calculations'!CX47</f>
        <v>-1148.3094813048872</v>
      </c>
      <c r="CY66" s="3">
        <f>'Debt Calculations'!CY47</f>
        <v>-1148.3094813048872</v>
      </c>
      <c r="CZ66" s="3">
        <f>'Debt Calculations'!CZ47</f>
        <v>-1148.3094813048872</v>
      </c>
      <c r="DA66" s="3">
        <f>'Debt Calculations'!DA47</f>
        <v>-1148.3094813048872</v>
      </c>
      <c r="DB66" s="3">
        <f>'Debt Calculations'!DB47</f>
        <v>-1148.3094813048872</v>
      </c>
      <c r="DC66" s="3">
        <f>'Debt Calculations'!DC47</f>
        <v>-1148.3094813048872</v>
      </c>
      <c r="DD66" s="3">
        <f>'Debt Calculations'!DD47</f>
        <v>-1148.3094813048872</v>
      </c>
      <c r="DE66" s="3">
        <f>'Debt Calculations'!DE47</f>
        <v>-1148.3094813048872</v>
      </c>
      <c r="DF66" s="3">
        <f>'Debt Calculations'!DF47</f>
        <v>-1148.3094813048872</v>
      </c>
      <c r="DG66" s="3">
        <f>'Debt Calculations'!DG47</f>
        <v>-1148.3094813048872</v>
      </c>
      <c r="DH66" s="3">
        <f>'Debt Calculations'!DH47</f>
        <v>-1148.3094813048872</v>
      </c>
      <c r="DI66" s="3">
        <f>'Debt Calculations'!DI47</f>
        <v>-1148.3094813048872</v>
      </c>
      <c r="DJ66" s="3">
        <f>'Debt Calculations'!DJ47</f>
        <v>-1148.3094813048872</v>
      </c>
      <c r="DK66" s="3">
        <f>'Debt Calculations'!DK47</f>
        <v>-1148.3094813048872</v>
      </c>
      <c r="DL66" s="3">
        <f>'Debt Calculations'!DL47</f>
        <v>-1148.3094813048872</v>
      </c>
      <c r="DM66" s="3">
        <f>'Debt Calculations'!DM47</f>
        <v>-1148.3094813048872</v>
      </c>
      <c r="DN66" s="3">
        <f>'Debt Calculations'!DN47</f>
        <v>-1148.3094813048872</v>
      </c>
      <c r="DO66" s="3">
        <f>'Debt Calculations'!DO47</f>
        <v>-1148.3094813048872</v>
      </c>
      <c r="DP66" s="3">
        <f>'Debt Calculations'!DP47</f>
        <v>-1148.3094813048872</v>
      </c>
      <c r="DQ66" s="3">
        <f>'Debt Calculations'!DQ47</f>
        <v>-1148.3094813048872</v>
      </c>
      <c r="DR66" s="3">
        <f>'Debt Calculations'!DR47</f>
        <v>-1148.3094813048872</v>
      </c>
      <c r="DS66" s="3">
        <f>'Debt Calculations'!DS47</f>
        <v>-1148.3094813048872</v>
      </c>
    </row>
    <row r="67" spans="1:123" x14ac:dyDescent="0.2">
      <c r="B67" s="10"/>
      <c r="C67" s="12"/>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row>
    <row r="68" spans="1:123" x14ac:dyDescent="0.2">
      <c r="B68" s="9" t="s">
        <v>65</v>
      </c>
      <c r="C68" s="12"/>
      <c r="D68" s="3">
        <f>SUM(D65:D66)</f>
        <v>120000</v>
      </c>
      <c r="E68" s="3">
        <f t="shared" ref="E68:O68" si="182">SUM(E65:E66)</f>
        <v>0</v>
      </c>
      <c r="F68" s="3">
        <f t="shared" si="182"/>
        <v>0</v>
      </c>
      <c r="G68" s="3">
        <f t="shared" si="182"/>
        <v>0</v>
      </c>
      <c r="H68" s="3">
        <f t="shared" si="182"/>
        <v>0</v>
      </c>
      <c r="I68" s="3">
        <f t="shared" si="182"/>
        <v>0</v>
      </c>
      <c r="J68" s="3">
        <f t="shared" si="182"/>
        <v>0</v>
      </c>
      <c r="K68" s="3">
        <f t="shared" si="182"/>
        <v>0</v>
      </c>
      <c r="L68" s="3">
        <f t="shared" si="182"/>
        <v>0</v>
      </c>
      <c r="M68" s="3">
        <f t="shared" si="182"/>
        <v>0</v>
      </c>
      <c r="N68" s="3">
        <f t="shared" si="182"/>
        <v>0</v>
      </c>
      <c r="O68" s="3">
        <f t="shared" si="182"/>
        <v>0</v>
      </c>
      <c r="P68" s="3">
        <f t="shared" ref="P68:AS68" si="183">SUM(P65:P66)</f>
        <v>-1166.3743178660152</v>
      </c>
      <c r="Q68" s="3">
        <f t="shared" si="183"/>
        <v>-1166.3743178660152</v>
      </c>
      <c r="R68" s="3">
        <f t="shared" si="183"/>
        <v>-1166.3743178660152</v>
      </c>
      <c r="S68" s="3">
        <f t="shared" si="183"/>
        <v>-1166.3743178660152</v>
      </c>
      <c r="T68" s="3">
        <f t="shared" si="183"/>
        <v>-1166.3743178660152</v>
      </c>
      <c r="U68" s="3">
        <f t="shared" si="183"/>
        <v>-1166.3743178660152</v>
      </c>
      <c r="V68" s="3">
        <f t="shared" si="183"/>
        <v>-1166.3743178660152</v>
      </c>
      <c r="W68" s="3">
        <f t="shared" si="183"/>
        <v>-1166.3743178660152</v>
      </c>
      <c r="X68" s="3">
        <f t="shared" si="183"/>
        <v>-1166.3743178660152</v>
      </c>
      <c r="Y68" s="3">
        <f t="shared" si="183"/>
        <v>-1166.3743178660152</v>
      </c>
      <c r="Z68" s="3">
        <f t="shared" si="183"/>
        <v>-1166.3743178660152</v>
      </c>
      <c r="AA68" s="3">
        <f t="shared" si="183"/>
        <v>-1166.3743178660152</v>
      </c>
      <c r="AB68" s="3">
        <f t="shared" si="183"/>
        <v>-1166.3743178660152</v>
      </c>
      <c r="AC68" s="3">
        <f t="shared" si="183"/>
        <v>-1166.3743178660152</v>
      </c>
      <c r="AD68" s="3">
        <f t="shared" si="183"/>
        <v>-1166.3743178660152</v>
      </c>
      <c r="AE68" s="3">
        <f t="shared" si="183"/>
        <v>-1166.3743178660152</v>
      </c>
      <c r="AF68" s="3">
        <f t="shared" si="183"/>
        <v>-1166.3743178660152</v>
      </c>
      <c r="AG68" s="3">
        <f t="shared" si="183"/>
        <v>-1166.3743178660152</v>
      </c>
      <c r="AH68" s="3">
        <f t="shared" si="183"/>
        <v>-1166.3743178660152</v>
      </c>
      <c r="AI68" s="3">
        <f t="shared" si="183"/>
        <v>-1166.3743178660152</v>
      </c>
      <c r="AJ68" s="3">
        <f t="shared" si="183"/>
        <v>-1166.3743178660152</v>
      </c>
      <c r="AK68" s="3">
        <f t="shared" si="183"/>
        <v>-1166.3743178660152</v>
      </c>
      <c r="AL68" s="3">
        <f t="shared" si="183"/>
        <v>-1166.3743178660152</v>
      </c>
      <c r="AM68" s="3">
        <f t="shared" si="183"/>
        <v>-1166.3743178660152</v>
      </c>
      <c r="AN68" s="3">
        <f t="shared" si="183"/>
        <v>-2314.6837991709026</v>
      </c>
      <c r="AO68" s="3">
        <f t="shared" si="183"/>
        <v>-2314.6837991709026</v>
      </c>
      <c r="AP68" s="3">
        <f t="shared" si="183"/>
        <v>-2314.6837991709026</v>
      </c>
      <c r="AQ68" s="3">
        <f t="shared" si="183"/>
        <v>-2314.6837991709026</v>
      </c>
      <c r="AR68" s="3">
        <f t="shared" si="183"/>
        <v>-2314.6837991709026</v>
      </c>
      <c r="AS68" s="3">
        <f t="shared" si="183"/>
        <v>-2314.6837991709026</v>
      </c>
      <c r="AT68" s="3">
        <f t="shared" ref="AT68:CG68" si="184">SUM(AT65:AT66)</f>
        <v>-2314.6837991709026</v>
      </c>
      <c r="AU68" s="3">
        <f t="shared" si="184"/>
        <v>-2314.6837991709026</v>
      </c>
      <c r="AV68" s="3">
        <f t="shared" si="184"/>
        <v>-2314.6837991709026</v>
      </c>
      <c r="AW68" s="3">
        <f t="shared" si="184"/>
        <v>-2314.6837991709026</v>
      </c>
      <c r="AX68" s="3">
        <f t="shared" si="184"/>
        <v>-2314.6837991709026</v>
      </c>
      <c r="AY68" s="3">
        <f t="shared" si="184"/>
        <v>-2314.6837991709026</v>
      </c>
      <c r="AZ68" s="3">
        <f t="shared" si="184"/>
        <v>-2314.6837991709026</v>
      </c>
      <c r="BA68" s="3">
        <f t="shared" si="184"/>
        <v>-2314.6837991709026</v>
      </c>
      <c r="BB68" s="3">
        <f t="shared" si="184"/>
        <v>-2314.6837991709026</v>
      </c>
      <c r="BC68" s="3">
        <f t="shared" si="184"/>
        <v>-2314.6837991709026</v>
      </c>
      <c r="BD68" s="3">
        <f t="shared" si="184"/>
        <v>-2314.6837991709026</v>
      </c>
      <c r="BE68" s="3">
        <f t="shared" si="184"/>
        <v>-2314.6837991709026</v>
      </c>
      <c r="BF68" s="3">
        <f t="shared" si="184"/>
        <v>-2314.6837991709026</v>
      </c>
      <c r="BG68" s="3">
        <f t="shared" si="184"/>
        <v>-2314.6837991709026</v>
      </c>
      <c r="BH68" s="3">
        <f t="shared" si="184"/>
        <v>-2314.6837991709026</v>
      </c>
      <c r="BI68" s="3">
        <f t="shared" si="184"/>
        <v>-2314.6837991709026</v>
      </c>
      <c r="BJ68" s="3">
        <f t="shared" si="184"/>
        <v>-2314.6837991709026</v>
      </c>
      <c r="BK68" s="3">
        <f t="shared" si="184"/>
        <v>-2314.6837991709026</v>
      </c>
      <c r="BL68" s="3">
        <f t="shared" si="184"/>
        <v>-2314.6837991709026</v>
      </c>
      <c r="BM68" s="3">
        <f t="shared" si="184"/>
        <v>-2314.6837991709026</v>
      </c>
      <c r="BN68" s="3">
        <f t="shared" si="184"/>
        <v>-2314.6837991709026</v>
      </c>
      <c r="BO68" s="3">
        <f t="shared" si="184"/>
        <v>-2314.6837991709026</v>
      </c>
      <c r="BP68" s="3">
        <f t="shared" si="184"/>
        <v>-2314.6837991709026</v>
      </c>
      <c r="BQ68" s="3">
        <f t="shared" si="184"/>
        <v>-2314.6837991709026</v>
      </c>
      <c r="BR68" s="3">
        <f t="shared" si="184"/>
        <v>-2314.6837991709026</v>
      </c>
      <c r="BS68" s="3">
        <f t="shared" si="184"/>
        <v>-2314.6837991709026</v>
      </c>
      <c r="BT68" s="3">
        <f t="shared" si="184"/>
        <v>-2314.6837991709026</v>
      </c>
      <c r="BU68" s="3">
        <f t="shared" si="184"/>
        <v>-2314.6837991709026</v>
      </c>
      <c r="BV68" s="3">
        <f t="shared" si="184"/>
        <v>-2314.6837991709026</v>
      </c>
      <c r="BW68" s="3">
        <f t="shared" si="184"/>
        <v>-2314.6837991709026</v>
      </c>
      <c r="BX68" s="3">
        <f t="shared" si="184"/>
        <v>-2314.6837991709026</v>
      </c>
      <c r="BY68" s="3">
        <f t="shared" si="184"/>
        <v>-2314.6837991709026</v>
      </c>
      <c r="BZ68" s="3">
        <f t="shared" si="184"/>
        <v>-2314.6837991709026</v>
      </c>
      <c r="CA68" s="3">
        <f t="shared" si="184"/>
        <v>-2314.6837991709026</v>
      </c>
      <c r="CB68" s="3">
        <f t="shared" si="184"/>
        <v>-2314.6837991709026</v>
      </c>
      <c r="CC68" s="3">
        <f t="shared" si="184"/>
        <v>-2314.6837991709026</v>
      </c>
      <c r="CD68" s="3">
        <f t="shared" si="184"/>
        <v>-2314.6837991709026</v>
      </c>
      <c r="CE68" s="3">
        <f t="shared" si="184"/>
        <v>-2314.6837991709026</v>
      </c>
      <c r="CF68" s="3">
        <f t="shared" si="184"/>
        <v>-2314.6837991709026</v>
      </c>
      <c r="CG68" s="3">
        <f t="shared" si="184"/>
        <v>-2314.6837991709026</v>
      </c>
      <c r="CH68" s="3">
        <f t="shared" ref="CH68:CU68" si="185">SUM(CH65:CH66)</f>
        <v>-2314.6837991709026</v>
      </c>
      <c r="CI68" s="3">
        <f t="shared" si="185"/>
        <v>-2314.6837991709026</v>
      </c>
      <c r="CJ68" s="3">
        <f t="shared" si="185"/>
        <v>-2314.6837991709026</v>
      </c>
      <c r="CK68" s="3">
        <f t="shared" si="185"/>
        <v>-2314.6837991709026</v>
      </c>
      <c r="CL68" s="3">
        <f t="shared" si="185"/>
        <v>-2314.6837991709026</v>
      </c>
      <c r="CM68" s="3">
        <f t="shared" si="185"/>
        <v>-2314.6837991709026</v>
      </c>
      <c r="CN68" s="3">
        <f t="shared" si="185"/>
        <v>-2314.6837991709026</v>
      </c>
      <c r="CO68" s="3">
        <f t="shared" si="185"/>
        <v>-2314.6837991709026</v>
      </c>
      <c r="CP68" s="3">
        <f t="shared" si="185"/>
        <v>-2314.6837991709026</v>
      </c>
      <c r="CQ68" s="3">
        <f t="shared" si="185"/>
        <v>-2314.6837991709026</v>
      </c>
      <c r="CR68" s="3">
        <f t="shared" si="185"/>
        <v>-2314.6837991709026</v>
      </c>
      <c r="CS68" s="3">
        <f t="shared" si="185"/>
        <v>-2314.6837991709026</v>
      </c>
      <c r="CT68" s="3">
        <f t="shared" si="185"/>
        <v>-2314.6837991709026</v>
      </c>
      <c r="CU68" s="3">
        <f t="shared" si="185"/>
        <v>-2314.6837991709026</v>
      </c>
      <c r="CV68" s="3">
        <f t="shared" ref="CV68:DI68" si="186">SUM(CV65:CV66)</f>
        <v>-1148.3094813048872</v>
      </c>
      <c r="CW68" s="3">
        <f t="shared" si="186"/>
        <v>-1148.3094813048872</v>
      </c>
      <c r="CX68" s="3">
        <f t="shared" si="186"/>
        <v>-1148.3094813048872</v>
      </c>
      <c r="CY68" s="3">
        <f t="shared" si="186"/>
        <v>-1148.3094813048872</v>
      </c>
      <c r="CZ68" s="3">
        <f t="shared" si="186"/>
        <v>-1148.3094813048872</v>
      </c>
      <c r="DA68" s="3">
        <f t="shared" si="186"/>
        <v>-1148.3094813048872</v>
      </c>
      <c r="DB68" s="3">
        <f t="shared" si="186"/>
        <v>-1148.3094813048872</v>
      </c>
      <c r="DC68" s="3">
        <f t="shared" si="186"/>
        <v>-1148.3094813048872</v>
      </c>
      <c r="DD68" s="3">
        <f t="shared" si="186"/>
        <v>-1148.3094813048872</v>
      </c>
      <c r="DE68" s="3">
        <f t="shared" si="186"/>
        <v>-1148.3094813048872</v>
      </c>
      <c r="DF68" s="3">
        <f t="shared" si="186"/>
        <v>-1148.3094813048872</v>
      </c>
      <c r="DG68" s="3">
        <f t="shared" si="186"/>
        <v>-1148.3094813048872</v>
      </c>
      <c r="DH68" s="3">
        <f t="shared" si="186"/>
        <v>-1148.3094813048872</v>
      </c>
      <c r="DI68" s="3">
        <f t="shared" si="186"/>
        <v>-1148.3094813048872</v>
      </c>
      <c r="DJ68" s="3">
        <f t="shared" ref="DJ68:DS68" si="187">SUM(DJ65:DJ66)</f>
        <v>-1148.3094813048872</v>
      </c>
      <c r="DK68" s="3">
        <f t="shared" si="187"/>
        <v>-1148.3094813048872</v>
      </c>
      <c r="DL68" s="3">
        <f t="shared" si="187"/>
        <v>-1148.3094813048872</v>
      </c>
      <c r="DM68" s="3">
        <f t="shared" si="187"/>
        <v>-1148.3094813048872</v>
      </c>
      <c r="DN68" s="3">
        <f t="shared" si="187"/>
        <v>-1148.3094813048872</v>
      </c>
      <c r="DO68" s="3">
        <f t="shared" si="187"/>
        <v>-1148.3094813048872</v>
      </c>
      <c r="DP68" s="3">
        <f t="shared" si="187"/>
        <v>-1148.3094813048872</v>
      </c>
      <c r="DQ68" s="3">
        <f t="shared" si="187"/>
        <v>-1148.3094813048872</v>
      </c>
      <c r="DR68" s="3">
        <f t="shared" si="187"/>
        <v>-1148.3094813048872</v>
      </c>
      <c r="DS68" s="3">
        <f t="shared" si="187"/>
        <v>-1148.3094813048872</v>
      </c>
    </row>
    <row r="69" spans="1:123" x14ac:dyDescent="0.2">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row>
    <row r="70" spans="1:123" x14ac:dyDescent="0.2">
      <c r="A70" s="41"/>
      <c r="B70" s="70" t="s">
        <v>86</v>
      </c>
      <c r="C70" s="41"/>
      <c r="D70" s="43">
        <f t="shared" ref="D70:AI70" si="188">D68+D62+D57</f>
        <v>108271.33333333333</v>
      </c>
      <c r="E70" s="43">
        <f t="shared" si="188"/>
        <v>-2103.5586666666668</v>
      </c>
      <c r="F70" s="43">
        <f t="shared" si="188"/>
        <v>-2103.55866666667</v>
      </c>
      <c r="G70" s="43">
        <f t="shared" si="188"/>
        <v>-2103.5586666666632</v>
      </c>
      <c r="H70" s="43">
        <f t="shared" si="188"/>
        <v>-2103.5586666666668</v>
      </c>
      <c r="I70" s="43">
        <f t="shared" si="188"/>
        <v>-2103.5586666666668</v>
      </c>
      <c r="J70" s="43">
        <f t="shared" si="188"/>
        <v>-2103.5586666666668</v>
      </c>
      <c r="K70" s="43">
        <f t="shared" si="188"/>
        <v>-2103.5586666666704</v>
      </c>
      <c r="L70" s="43">
        <f t="shared" si="188"/>
        <v>-2805.5586666666704</v>
      </c>
      <c r="M70" s="43">
        <f t="shared" si="188"/>
        <v>-1885.112666666663</v>
      </c>
      <c r="N70" s="43">
        <f t="shared" si="188"/>
        <v>-1885.1126666666703</v>
      </c>
      <c r="O70" s="43">
        <f t="shared" si="188"/>
        <v>-1885.112666666663</v>
      </c>
      <c r="P70" s="43">
        <f t="shared" si="188"/>
        <v>1374.4663488006554</v>
      </c>
      <c r="Q70" s="43">
        <f t="shared" si="188"/>
        <v>1455.7047088006439</v>
      </c>
      <c r="R70" s="43">
        <f t="shared" si="188"/>
        <v>1455.7047088006575</v>
      </c>
      <c r="S70" s="43">
        <f t="shared" si="188"/>
        <v>1455.7047088006511</v>
      </c>
      <c r="T70" s="43">
        <f t="shared" si="188"/>
        <v>1455.7047088006502</v>
      </c>
      <c r="U70" s="43">
        <f t="shared" si="188"/>
        <v>1455.7047088006511</v>
      </c>
      <c r="V70" s="43">
        <f t="shared" si="188"/>
        <v>1455.7047088006511</v>
      </c>
      <c r="W70" s="43">
        <f t="shared" si="188"/>
        <v>1455.7047088006511</v>
      </c>
      <c r="X70" s="43">
        <f t="shared" si="188"/>
        <v>-1116.6052911993484</v>
      </c>
      <c r="Y70" s="43">
        <f t="shared" si="188"/>
        <v>-697.00147119935264</v>
      </c>
      <c r="Z70" s="43">
        <f t="shared" si="188"/>
        <v>-697.00147119934536</v>
      </c>
      <c r="AA70" s="43">
        <f t="shared" si="188"/>
        <v>-697.00147119934491</v>
      </c>
      <c r="AB70" s="43">
        <f t="shared" si="188"/>
        <v>3593.8269954673133</v>
      </c>
      <c r="AC70" s="43">
        <f t="shared" si="188"/>
        <v>3021.1390162673169</v>
      </c>
      <c r="AD70" s="43">
        <f t="shared" si="188"/>
        <v>3021.1390162673169</v>
      </c>
      <c r="AE70" s="43">
        <f t="shared" si="188"/>
        <v>3021.1390162673097</v>
      </c>
      <c r="AF70" s="43">
        <f t="shared" si="188"/>
        <v>3021.1390162673097</v>
      </c>
      <c r="AG70" s="43">
        <f t="shared" si="188"/>
        <v>3021.1390162673242</v>
      </c>
      <c r="AH70" s="43">
        <f t="shared" si="188"/>
        <v>3021.1390162673242</v>
      </c>
      <c r="AI70" s="43">
        <f t="shared" si="188"/>
        <v>3021.1390162673242</v>
      </c>
      <c r="AJ70" s="43">
        <f t="shared" ref="AJ70:BO70" si="189">AJ68+AJ62+AJ57</f>
        <v>-418.84688373269728</v>
      </c>
      <c r="AK70" s="43">
        <f t="shared" si="189"/>
        <v>77.299015867310118</v>
      </c>
      <c r="AL70" s="43">
        <f t="shared" si="189"/>
        <v>77.299015867331946</v>
      </c>
      <c r="AM70" s="43">
        <f t="shared" si="189"/>
        <v>77.299015867324215</v>
      </c>
      <c r="AN70" s="43">
        <f t="shared" si="189"/>
        <v>4365.0327638957378</v>
      </c>
      <c r="AO70" s="43">
        <f t="shared" si="189"/>
        <v>3681.8186634957792</v>
      </c>
      <c r="AP70" s="43">
        <f t="shared" si="189"/>
        <v>3681.8186634957565</v>
      </c>
      <c r="AQ70" s="43">
        <f t="shared" si="189"/>
        <v>3681.8186634957647</v>
      </c>
      <c r="AR70" s="43">
        <f t="shared" si="189"/>
        <v>3681.8186634957665</v>
      </c>
      <c r="AS70" s="43">
        <f t="shared" si="189"/>
        <v>3681.8186634957647</v>
      </c>
      <c r="AT70" s="43">
        <f t="shared" si="189"/>
        <v>3681.8186634957647</v>
      </c>
      <c r="AU70" s="43">
        <f t="shared" si="189"/>
        <v>3681.8186634957638</v>
      </c>
      <c r="AV70" s="43">
        <f t="shared" si="189"/>
        <v>-764.69673450423579</v>
      </c>
      <c r="AW70" s="43">
        <f t="shared" si="189"/>
        <v>-175.01673450422822</v>
      </c>
      <c r="AX70" s="43">
        <f t="shared" si="189"/>
        <v>-175.01673450424278</v>
      </c>
      <c r="AY70" s="43">
        <f t="shared" si="189"/>
        <v>-175.01673450422822</v>
      </c>
      <c r="AZ70" s="43">
        <f t="shared" si="189"/>
        <v>6613.0469801624231</v>
      </c>
      <c r="BA70" s="43">
        <f t="shared" si="189"/>
        <v>5787.4949801624416</v>
      </c>
      <c r="BB70" s="43">
        <f t="shared" si="189"/>
        <v>5787.4949801624271</v>
      </c>
      <c r="BC70" s="43">
        <f t="shared" si="189"/>
        <v>5787.4949801624416</v>
      </c>
      <c r="BD70" s="43">
        <f t="shared" si="189"/>
        <v>5787.4949801624416</v>
      </c>
      <c r="BE70" s="43">
        <f t="shared" si="189"/>
        <v>5787.4949801624271</v>
      </c>
      <c r="BF70" s="43">
        <f t="shared" si="189"/>
        <v>5787.4949801624271</v>
      </c>
      <c r="BG70" s="43">
        <f t="shared" si="189"/>
        <v>5787.4949801624416</v>
      </c>
      <c r="BH70" s="43">
        <f t="shared" si="189"/>
        <v>161.61958216242692</v>
      </c>
      <c r="BI70" s="43">
        <f t="shared" si="189"/>
        <v>869.235582162436</v>
      </c>
      <c r="BJ70" s="43">
        <f t="shared" si="189"/>
        <v>869.235582162436</v>
      </c>
      <c r="BK70" s="43">
        <f t="shared" si="189"/>
        <v>869.235582162436</v>
      </c>
      <c r="BL70" s="43">
        <f t="shared" si="189"/>
        <v>9308.2315799957651</v>
      </c>
      <c r="BM70" s="43">
        <f t="shared" si="189"/>
        <v>8317.5691799957494</v>
      </c>
      <c r="BN70" s="43">
        <f t="shared" si="189"/>
        <v>8317.5691799957349</v>
      </c>
      <c r="BO70" s="43">
        <f t="shared" si="189"/>
        <v>8317.5691799957785</v>
      </c>
      <c r="BP70" s="43">
        <f t="shared" ref="BP70:CU70" si="190">BP68+BP62+BP57</f>
        <v>8317.569179995764</v>
      </c>
      <c r="BQ70" s="43">
        <f t="shared" si="190"/>
        <v>8317.5691799957494</v>
      </c>
      <c r="BR70" s="43">
        <f t="shared" si="190"/>
        <v>8317.5691799957494</v>
      </c>
      <c r="BS70" s="43">
        <f t="shared" si="190"/>
        <v>8317.5691799957494</v>
      </c>
      <c r="BT70" s="43">
        <f t="shared" si="190"/>
        <v>1276.4617819957666</v>
      </c>
      <c r="BU70" s="43">
        <f t="shared" si="190"/>
        <v>2125.6009819957571</v>
      </c>
      <c r="BV70" s="43">
        <f t="shared" si="190"/>
        <v>2125.6009819957571</v>
      </c>
      <c r="BW70" s="43">
        <f t="shared" si="190"/>
        <v>2125.6009819957717</v>
      </c>
      <c r="BX70" s="43">
        <f t="shared" si="190"/>
        <v>12545.748345827422</v>
      </c>
      <c r="BY70" s="43">
        <f t="shared" si="190"/>
        <v>12885.404025827436</v>
      </c>
      <c r="BZ70" s="43">
        <f t="shared" si="190"/>
        <v>12885.404025827436</v>
      </c>
      <c r="CA70" s="43">
        <f t="shared" si="190"/>
        <v>12885.404025827436</v>
      </c>
      <c r="CB70" s="43">
        <f t="shared" si="190"/>
        <v>12885.404025827436</v>
      </c>
      <c r="CC70" s="43">
        <f t="shared" si="190"/>
        <v>12885.404025827436</v>
      </c>
      <c r="CD70" s="43">
        <f t="shared" si="190"/>
        <v>12885.404025827422</v>
      </c>
      <c r="CE70" s="43">
        <f t="shared" si="190"/>
        <v>12885.404025827436</v>
      </c>
      <c r="CF70" s="43">
        <f t="shared" si="190"/>
        <v>4146.018227827436</v>
      </c>
      <c r="CG70" s="43">
        <f t="shared" si="190"/>
        <v>4400.7599878274277</v>
      </c>
      <c r="CH70" s="43">
        <f t="shared" si="190"/>
        <v>4400.7599878274405</v>
      </c>
      <c r="CI70" s="43">
        <f t="shared" si="190"/>
        <v>4400.7599878274114</v>
      </c>
      <c r="CJ70" s="43">
        <f t="shared" si="190"/>
        <v>14141.420823317392</v>
      </c>
      <c r="CK70" s="43">
        <f t="shared" si="190"/>
        <v>13861.204887317414</v>
      </c>
      <c r="CL70" s="43">
        <f t="shared" si="190"/>
        <v>13861.204887317432</v>
      </c>
      <c r="CM70" s="43">
        <f t="shared" si="190"/>
        <v>13861.204887317428</v>
      </c>
      <c r="CN70" s="43">
        <f t="shared" si="190"/>
        <v>13861.204887317414</v>
      </c>
      <c r="CO70" s="43">
        <f t="shared" si="190"/>
        <v>13861.204887317428</v>
      </c>
      <c r="CP70" s="43">
        <f t="shared" si="190"/>
        <v>13861.20488731737</v>
      </c>
      <c r="CQ70" s="43">
        <f t="shared" si="190"/>
        <v>13861.204887317428</v>
      </c>
      <c r="CR70" s="43">
        <f t="shared" si="190"/>
        <v>4612.3355693174153</v>
      </c>
      <c r="CS70" s="43">
        <f t="shared" si="190"/>
        <v>4879.8144173173978</v>
      </c>
      <c r="CT70" s="43">
        <f t="shared" si="190"/>
        <v>4879.8144173173996</v>
      </c>
      <c r="CU70" s="43">
        <f t="shared" si="190"/>
        <v>4879.8144173174305</v>
      </c>
      <c r="CV70" s="43">
        <f t="shared" ref="CV70:DS70" si="191">CV68+CV62+CV57</f>
        <v>16347.1045226483</v>
      </c>
      <c r="CW70" s="43">
        <f t="shared" si="191"/>
        <v>16052.877789848328</v>
      </c>
      <c r="CX70" s="43">
        <f t="shared" si="191"/>
        <v>16052.877789848284</v>
      </c>
      <c r="CY70" s="43">
        <f t="shared" si="191"/>
        <v>16052.877789848342</v>
      </c>
      <c r="CZ70" s="43">
        <f t="shared" si="191"/>
        <v>16052.877789848328</v>
      </c>
      <c r="DA70" s="43">
        <f t="shared" si="191"/>
        <v>16052.877789848342</v>
      </c>
      <c r="DB70" s="43">
        <f t="shared" si="191"/>
        <v>16052.877789848284</v>
      </c>
      <c r="DC70" s="43">
        <f t="shared" si="191"/>
        <v>16052.877789848328</v>
      </c>
      <c r="DD70" s="43">
        <f t="shared" si="191"/>
        <v>6269.0507758482836</v>
      </c>
      <c r="DE70" s="43">
        <f t="shared" si="191"/>
        <v>6549.9035662483202</v>
      </c>
      <c r="DF70" s="43">
        <f t="shared" si="191"/>
        <v>6549.9035662483202</v>
      </c>
      <c r="DG70" s="43">
        <f t="shared" si="191"/>
        <v>6549.9035662483057</v>
      </c>
      <c r="DH70" s="43">
        <f t="shared" si="191"/>
        <v>17439.094130087855</v>
      </c>
      <c r="DI70" s="43">
        <f t="shared" si="191"/>
        <v>28917.955556487861</v>
      </c>
      <c r="DJ70" s="43">
        <f t="shared" si="191"/>
        <v>28917.955556487832</v>
      </c>
      <c r="DK70" s="43">
        <f t="shared" si="191"/>
        <v>28917.955556487846</v>
      </c>
      <c r="DL70" s="43">
        <f t="shared" si="191"/>
        <v>28917.955556487832</v>
      </c>
      <c r="DM70" s="43">
        <f t="shared" si="191"/>
        <v>28917.955556487861</v>
      </c>
      <c r="DN70" s="43">
        <f t="shared" si="191"/>
        <v>28917.955556487846</v>
      </c>
      <c r="DO70" s="43">
        <f t="shared" si="191"/>
        <v>28917.955556487839</v>
      </c>
      <c r="DP70" s="43">
        <f t="shared" si="191"/>
        <v>18572.422961687844</v>
      </c>
      <c r="DQ70" s="43">
        <f t="shared" si="191"/>
        <v>12973.418643687844</v>
      </c>
      <c r="DR70" s="43">
        <f t="shared" si="191"/>
        <v>12973.418643687846</v>
      </c>
      <c r="DS70" s="43">
        <f t="shared" si="191"/>
        <v>12973.418643687844</v>
      </c>
    </row>
    <row r="71" spans="1:123" x14ac:dyDescent="0.2">
      <c r="A71" s="45"/>
      <c r="B71" s="61" t="s">
        <v>31</v>
      </c>
      <c r="C71" s="45"/>
      <c r="D71" s="47">
        <f>C24</f>
        <v>1000</v>
      </c>
      <c r="E71" s="71">
        <f t="shared" ref="E71:AJ71" si="192">D72</f>
        <v>109271.33333333333</v>
      </c>
      <c r="F71" s="71">
        <f t="shared" si="192"/>
        <v>107167.77466666666</v>
      </c>
      <c r="G71" s="71">
        <f t="shared" si="192"/>
        <v>105064.216</v>
      </c>
      <c r="H71" s="71">
        <f t="shared" si="192"/>
        <v>102960.65733333334</v>
      </c>
      <c r="I71" s="71">
        <f t="shared" si="192"/>
        <v>100857.09866666667</v>
      </c>
      <c r="J71" s="71">
        <f t="shared" si="192"/>
        <v>98753.540000000008</v>
      </c>
      <c r="K71" s="71">
        <f t="shared" si="192"/>
        <v>96649.981333333344</v>
      </c>
      <c r="L71" s="71">
        <f t="shared" si="192"/>
        <v>94546.42266666668</v>
      </c>
      <c r="M71" s="71">
        <f t="shared" si="192"/>
        <v>91740.864000000016</v>
      </c>
      <c r="N71" s="71">
        <f t="shared" si="192"/>
        <v>89855.751333333348</v>
      </c>
      <c r="O71" s="71">
        <f t="shared" si="192"/>
        <v>87970.63866666668</v>
      </c>
      <c r="P71" s="71">
        <f t="shared" si="192"/>
        <v>86085.526000000013</v>
      </c>
      <c r="Q71" s="71">
        <f t="shared" si="192"/>
        <v>87459.992348800675</v>
      </c>
      <c r="R71" s="71">
        <f t="shared" si="192"/>
        <v>88915.697057601326</v>
      </c>
      <c r="S71" s="71">
        <f t="shared" si="192"/>
        <v>90371.401766401978</v>
      </c>
      <c r="T71" s="71">
        <f t="shared" si="192"/>
        <v>91827.106475202629</v>
      </c>
      <c r="U71" s="71">
        <f t="shared" si="192"/>
        <v>93282.81118400328</v>
      </c>
      <c r="V71" s="71">
        <f t="shared" si="192"/>
        <v>94738.515892803931</v>
      </c>
      <c r="W71" s="71">
        <f t="shared" si="192"/>
        <v>96194.220601604582</v>
      </c>
      <c r="X71" s="71">
        <f t="shared" si="192"/>
        <v>97649.925310405233</v>
      </c>
      <c r="Y71" s="71">
        <f t="shared" si="192"/>
        <v>96533.320019205887</v>
      </c>
      <c r="Z71" s="71">
        <f t="shared" si="192"/>
        <v>95836.318548006529</v>
      </c>
      <c r="AA71" s="71">
        <f t="shared" si="192"/>
        <v>95139.317076807187</v>
      </c>
      <c r="AB71" s="71">
        <f t="shared" si="192"/>
        <v>94442.315605607844</v>
      </c>
      <c r="AC71" s="71">
        <f t="shared" si="192"/>
        <v>98036.14260107516</v>
      </c>
      <c r="AD71" s="71">
        <f t="shared" si="192"/>
        <v>101057.28161734248</v>
      </c>
      <c r="AE71" s="71">
        <f t="shared" si="192"/>
        <v>104078.4206336098</v>
      </c>
      <c r="AF71" s="71">
        <f t="shared" si="192"/>
        <v>107099.5596498771</v>
      </c>
      <c r="AG71" s="71">
        <f t="shared" si="192"/>
        <v>110120.69866614441</v>
      </c>
      <c r="AH71" s="71">
        <f t="shared" si="192"/>
        <v>113141.83768241173</v>
      </c>
      <c r="AI71" s="71">
        <f t="shared" si="192"/>
        <v>116162.97669867905</v>
      </c>
      <c r="AJ71" s="71">
        <f t="shared" si="192"/>
        <v>119184.11571494637</v>
      </c>
      <c r="AK71" s="71">
        <f t="shared" ref="AK71:BP71" si="193">AJ72</f>
        <v>118765.26883121367</v>
      </c>
      <c r="AL71" s="71">
        <f t="shared" si="193"/>
        <v>118842.56784708098</v>
      </c>
      <c r="AM71" s="71">
        <f t="shared" si="193"/>
        <v>118919.86686294831</v>
      </c>
      <c r="AN71" s="71">
        <f t="shared" si="193"/>
        <v>118997.16587881563</v>
      </c>
      <c r="AO71" s="71">
        <f t="shared" si="193"/>
        <v>123362.19864271137</v>
      </c>
      <c r="AP71" s="71">
        <f t="shared" si="193"/>
        <v>127044.01730620716</v>
      </c>
      <c r="AQ71" s="71">
        <f t="shared" si="193"/>
        <v>130725.83596970291</v>
      </c>
      <c r="AR71" s="71">
        <f t="shared" si="193"/>
        <v>134407.65463319866</v>
      </c>
      <c r="AS71" s="71">
        <f t="shared" si="193"/>
        <v>138089.47329669443</v>
      </c>
      <c r="AT71" s="71">
        <f t="shared" si="193"/>
        <v>141771.2919601902</v>
      </c>
      <c r="AU71" s="71">
        <f t="shared" si="193"/>
        <v>145453.11062368596</v>
      </c>
      <c r="AV71" s="71">
        <f t="shared" si="193"/>
        <v>149134.92928718173</v>
      </c>
      <c r="AW71" s="71">
        <f t="shared" si="193"/>
        <v>148370.23255267751</v>
      </c>
      <c r="AX71" s="71">
        <f t="shared" si="193"/>
        <v>148195.21581817328</v>
      </c>
      <c r="AY71" s="71">
        <f t="shared" si="193"/>
        <v>148020.19908366905</v>
      </c>
      <c r="AZ71" s="71">
        <f t="shared" si="193"/>
        <v>147845.18234916482</v>
      </c>
      <c r="BA71" s="71">
        <f t="shared" si="193"/>
        <v>154458.22932932724</v>
      </c>
      <c r="BB71" s="71">
        <f t="shared" si="193"/>
        <v>160245.72430948968</v>
      </c>
      <c r="BC71" s="71">
        <f t="shared" si="193"/>
        <v>166033.2192896521</v>
      </c>
      <c r="BD71" s="71">
        <f t="shared" si="193"/>
        <v>171820.71426981455</v>
      </c>
      <c r="BE71" s="71">
        <f t="shared" si="193"/>
        <v>177608.20924997699</v>
      </c>
      <c r="BF71" s="71">
        <f t="shared" si="193"/>
        <v>183395.70423013941</v>
      </c>
      <c r="BG71" s="71">
        <f t="shared" si="193"/>
        <v>189183.19921030183</v>
      </c>
      <c r="BH71" s="71">
        <f t="shared" si="193"/>
        <v>194970.69419046427</v>
      </c>
      <c r="BI71" s="71">
        <f t="shared" si="193"/>
        <v>195132.31377262669</v>
      </c>
      <c r="BJ71" s="71">
        <f t="shared" si="193"/>
        <v>196001.54935478911</v>
      </c>
      <c r="BK71" s="71">
        <f t="shared" si="193"/>
        <v>196870.78493695153</v>
      </c>
      <c r="BL71" s="71">
        <f t="shared" si="193"/>
        <v>197740.02051911395</v>
      </c>
      <c r="BM71" s="71">
        <f t="shared" si="193"/>
        <v>207048.25209910973</v>
      </c>
      <c r="BN71" s="71">
        <f t="shared" si="193"/>
        <v>215365.82127910547</v>
      </c>
      <c r="BO71" s="71">
        <f t="shared" si="193"/>
        <v>223683.39045910121</v>
      </c>
      <c r="BP71" s="71">
        <f t="shared" si="193"/>
        <v>232000.95963909698</v>
      </c>
      <c r="BQ71" s="71">
        <f t="shared" ref="BQ71:CV71" si="194">BP72</f>
        <v>240318.52881909275</v>
      </c>
      <c r="BR71" s="71">
        <f t="shared" si="194"/>
        <v>248636.0979990885</v>
      </c>
      <c r="BS71" s="71">
        <f t="shared" si="194"/>
        <v>256953.66717908424</v>
      </c>
      <c r="BT71" s="71">
        <f t="shared" si="194"/>
        <v>265271.23635908001</v>
      </c>
      <c r="BU71" s="71">
        <f t="shared" si="194"/>
        <v>266547.69814107579</v>
      </c>
      <c r="BV71" s="71">
        <f t="shared" si="194"/>
        <v>268673.29912307154</v>
      </c>
      <c r="BW71" s="71">
        <f t="shared" si="194"/>
        <v>270798.9001050673</v>
      </c>
      <c r="BX71" s="71">
        <f t="shared" si="194"/>
        <v>272924.50108706305</v>
      </c>
      <c r="BY71" s="71">
        <f t="shared" si="194"/>
        <v>285470.24943289044</v>
      </c>
      <c r="BZ71" s="71">
        <f t="shared" si="194"/>
        <v>298355.65345871786</v>
      </c>
      <c r="CA71" s="71">
        <f t="shared" si="194"/>
        <v>311241.05748454528</v>
      </c>
      <c r="CB71" s="71">
        <f t="shared" si="194"/>
        <v>324126.4615103727</v>
      </c>
      <c r="CC71" s="71">
        <f t="shared" si="194"/>
        <v>337011.86553620012</v>
      </c>
      <c r="CD71" s="71">
        <f t="shared" si="194"/>
        <v>349897.26956202753</v>
      </c>
      <c r="CE71" s="71">
        <f t="shared" si="194"/>
        <v>362782.67358785495</v>
      </c>
      <c r="CF71" s="71">
        <f t="shared" si="194"/>
        <v>375668.07761368237</v>
      </c>
      <c r="CG71" s="71">
        <f t="shared" si="194"/>
        <v>379814.09584150981</v>
      </c>
      <c r="CH71" s="71">
        <f t="shared" si="194"/>
        <v>384214.85582933726</v>
      </c>
      <c r="CI71" s="71">
        <f t="shared" si="194"/>
        <v>388615.61581716471</v>
      </c>
      <c r="CJ71" s="71">
        <f t="shared" si="194"/>
        <v>393016.3758049921</v>
      </c>
      <c r="CK71" s="71">
        <f t="shared" si="194"/>
        <v>407157.79662830947</v>
      </c>
      <c r="CL71" s="71">
        <f t="shared" si="194"/>
        <v>421019.00151562691</v>
      </c>
      <c r="CM71" s="71">
        <f t="shared" si="194"/>
        <v>434880.20640294434</v>
      </c>
      <c r="CN71" s="71">
        <f t="shared" si="194"/>
        <v>448741.41129026178</v>
      </c>
      <c r="CO71" s="71">
        <f t="shared" si="194"/>
        <v>462602.61617757921</v>
      </c>
      <c r="CP71" s="71">
        <f t="shared" si="194"/>
        <v>476463.82106489665</v>
      </c>
      <c r="CQ71" s="71">
        <f t="shared" si="194"/>
        <v>490325.02595221403</v>
      </c>
      <c r="CR71" s="71">
        <f t="shared" si="194"/>
        <v>504186.23083953146</v>
      </c>
      <c r="CS71" s="71">
        <f t="shared" si="194"/>
        <v>508798.56640884886</v>
      </c>
      <c r="CT71" s="71">
        <f t="shared" si="194"/>
        <v>513678.38082616625</v>
      </c>
      <c r="CU71" s="71">
        <f t="shared" si="194"/>
        <v>518558.19524348364</v>
      </c>
      <c r="CV71" s="71">
        <f t="shared" si="194"/>
        <v>523438.00966080109</v>
      </c>
      <c r="CW71" s="71">
        <f t="shared" ref="CW71:DS71" si="195">CV72</f>
        <v>539785.11418344942</v>
      </c>
      <c r="CX71" s="71">
        <f t="shared" si="195"/>
        <v>555837.99197329779</v>
      </c>
      <c r="CY71" s="71">
        <f t="shared" si="195"/>
        <v>571890.86976314604</v>
      </c>
      <c r="CZ71" s="71">
        <f t="shared" si="195"/>
        <v>587943.74755299441</v>
      </c>
      <c r="DA71" s="71">
        <f t="shared" si="195"/>
        <v>603996.62534284277</v>
      </c>
      <c r="DB71" s="71">
        <f t="shared" si="195"/>
        <v>620049.50313269114</v>
      </c>
      <c r="DC71" s="71">
        <f t="shared" si="195"/>
        <v>636102.38092253939</v>
      </c>
      <c r="DD71" s="71">
        <f t="shared" si="195"/>
        <v>652155.25871238776</v>
      </c>
      <c r="DE71" s="71">
        <f t="shared" si="195"/>
        <v>658424.30948823609</v>
      </c>
      <c r="DF71" s="71">
        <f t="shared" si="195"/>
        <v>664974.21305448445</v>
      </c>
      <c r="DG71" s="71">
        <f t="shared" si="195"/>
        <v>671524.11662073282</v>
      </c>
      <c r="DH71" s="71">
        <f t="shared" si="195"/>
        <v>678074.02018698107</v>
      </c>
      <c r="DI71" s="71">
        <f t="shared" si="195"/>
        <v>695513.11431706895</v>
      </c>
      <c r="DJ71" s="71">
        <f t="shared" si="195"/>
        <v>724431.06987355684</v>
      </c>
      <c r="DK71" s="71">
        <f t="shared" si="195"/>
        <v>753349.02543004462</v>
      </c>
      <c r="DL71" s="71">
        <f t="shared" si="195"/>
        <v>782266.98098653252</v>
      </c>
      <c r="DM71" s="71">
        <f t="shared" si="195"/>
        <v>811184.9365430203</v>
      </c>
      <c r="DN71" s="71">
        <f t="shared" si="195"/>
        <v>840102.8920995082</v>
      </c>
      <c r="DO71" s="71">
        <f t="shared" si="195"/>
        <v>869020.8476559961</v>
      </c>
      <c r="DP71" s="71">
        <f t="shared" si="195"/>
        <v>897938.80321248388</v>
      </c>
      <c r="DQ71" s="71">
        <f t="shared" si="195"/>
        <v>916511.22617417178</v>
      </c>
      <c r="DR71" s="71">
        <f t="shared" si="195"/>
        <v>929484.64481785963</v>
      </c>
      <c r="DS71" s="71">
        <f t="shared" si="195"/>
        <v>942458.06346154748</v>
      </c>
    </row>
    <row r="72" spans="1:123" x14ac:dyDescent="0.2">
      <c r="A72" s="66"/>
      <c r="B72" s="66" t="s">
        <v>33</v>
      </c>
      <c r="C72" s="72"/>
      <c r="D72" s="68">
        <f t="shared" ref="D72:AI72" si="196">D70+D71</f>
        <v>109271.33333333333</v>
      </c>
      <c r="E72" s="68">
        <f t="shared" si="196"/>
        <v>107167.77466666666</v>
      </c>
      <c r="F72" s="68">
        <f t="shared" si="196"/>
        <v>105064.216</v>
      </c>
      <c r="G72" s="68">
        <f t="shared" si="196"/>
        <v>102960.65733333334</v>
      </c>
      <c r="H72" s="68">
        <f t="shared" si="196"/>
        <v>100857.09866666667</v>
      </c>
      <c r="I72" s="68">
        <f t="shared" si="196"/>
        <v>98753.540000000008</v>
      </c>
      <c r="J72" s="68">
        <f t="shared" si="196"/>
        <v>96649.981333333344</v>
      </c>
      <c r="K72" s="68">
        <f t="shared" si="196"/>
        <v>94546.42266666668</v>
      </c>
      <c r="L72" s="68">
        <f t="shared" si="196"/>
        <v>91740.864000000016</v>
      </c>
      <c r="M72" s="68">
        <f t="shared" si="196"/>
        <v>89855.751333333348</v>
      </c>
      <c r="N72" s="68">
        <f t="shared" si="196"/>
        <v>87970.63866666668</v>
      </c>
      <c r="O72" s="68">
        <f t="shared" si="196"/>
        <v>86085.526000000013</v>
      </c>
      <c r="P72" s="68">
        <f t="shared" si="196"/>
        <v>87459.992348800675</v>
      </c>
      <c r="Q72" s="68">
        <f t="shared" si="196"/>
        <v>88915.697057601326</v>
      </c>
      <c r="R72" s="68">
        <f t="shared" si="196"/>
        <v>90371.401766401978</v>
      </c>
      <c r="S72" s="68">
        <f t="shared" si="196"/>
        <v>91827.106475202629</v>
      </c>
      <c r="T72" s="68">
        <f t="shared" si="196"/>
        <v>93282.81118400328</v>
      </c>
      <c r="U72" s="68">
        <f t="shared" si="196"/>
        <v>94738.515892803931</v>
      </c>
      <c r="V72" s="68">
        <f t="shared" si="196"/>
        <v>96194.220601604582</v>
      </c>
      <c r="W72" s="68">
        <f t="shared" si="196"/>
        <v>97649.925310405233</v>
      </c>
      <c r="X72" s="68">
        <f t="shared" si="196"/>
        <v>96533.320019205887</v>
      </c>
      <c r="Y72" s="68">
        <f t="shared" si="196"/>
        <v>95836.318548006529</v>
      </c>
      <c r="Z72" s="68">
        <f t="shared" si="196"/>
        <v>95139.317076807187</v>
      </c>
      <c r="AA72" s="68">
        <f t="shared" si="196"/>
        <v>94442.315605607844</v>
      </c>
      <c r="AB72" s="68">
        <f t="shared" si="196"/>
        <v>98036.14260107516</v>
      </c>
      <c r="AC72" s="68">
        <f t="shared" si="196"/>
        <v>101057.28161734248</v>
      </c>
      <c r="AD72" s="68">
        <f t="shared" si="196"/>
        <v>104078.4206336098</v>
      </c>
      <c r="AE72" s="68">
        <f t="shared" si="196"/>
        <v>107099.5596498771</v>
      </c>
      <c r="AF72" s="68">
        <f t="shared" si="196"/>
        <v>110120.69866614441</v>
      </c>
      <c r="AG72" s="68">
        <f t="shared" si="196"/>
        <v>113141.83768241173</v>
      </c>
      <c r="AH72" s="68">
        <f t="shared" si="196"/>
        <v>116162.97669867905</v>
      </c>
      <c r="AI72" s="68">
        <f t="shared" si="196"/>
        <v>119184.11571494637</v>
      </c>
      <c r="AJ72" s="68">
        <f t="shared" ref="AJ72:BO72" si="197">AJ70+AJ71</f>
        <v>118765.26883121367</v>
      </c>
      <c r="AK72" s="68">
        <f t="shared" si="197"/>
        <v>118842.56784708098</v>
      </c>
      <c r="AL72" s="68">
        <f t="shared" si="197"/>
        <v>118919.86686294831</v>
      </c>
      <c r="AM72" s="68">
        <f t="shared" si="197"/>
        <v>118997.16587881563</v>
      </c>
      <c r="AN72" s="68">
        <f t="shared" si="197"/>
        <v>123362.19864271137</v>
      </c>
      <c r="AO72" s="68">
        <f t="shared" si="197"/>
        <v>127044.01730620716</v>
      </c>
      <c r="AP72" s="68">
        <f t="shared" si="197"/>
        <v>130725.83596970291</v>
      </c>
      <c r="AQ72" s="68">
        <f t="shared" si="197"/>
        <v>134407.65463319866</v>
      </c>
      <c r="AR72" s="68">
        <f t="shared" si="197"/>
        <v>138089.47329669443</v>
      </c>
      <c r="AS72" s="68">
        <f t="shared" si="197"/>
        <v>141771.2919601902</v>
      </c>
      <c r="AT72" s="68">
        <f t="shared" si="197"/>
        <v>145453.11062368596</v>
      </c>
      <c r="AU72" s="68">
        <f t="shared" si="197"/>
        <v>149134.92928718173</v>
      </c>
      <c r="AV72" s="68">
        <f t="shared" si="197"/>
        <v>148370.23255267751</v>
      </c>
      <c r="AW72" s="68">
        <f t="shared" si="197"/>
        <v>148195.21581817328</v>
      </c>
      <c r="AX72" s="68">
        <f t="shared" si="197"/>
        <v>148020.19908366905</v>
      </c>
      <c r="AY72" s="68">
        <f t="shared" si="197"/>
        <v>147845.18234916482</v>
      </c>
      <c r="AZ72" s="68">
        <f t="shared" si="197"/>
        <v>154458.22932932724</v>
      </c>
      <c r="BA72" s="68">
        <f t="shared" si="197"/>
        <v>160245.72430948968</v>
      </c>
      <c r="BB72" s="68">
        <f t="shared" si="197"/>
        <v>166033.2192896521</v>
      </c>
      <c r="BC72" s="68">
        <f t="shared" si="197"/>
        <v>171820.71426981455</v>
      </c>
      <c r="BD72" s="68">
        <f t="shared" si="197"/>
        <v>177608.20924997699</v>
      </c>
      <c r="BE72" s="68">
        <f t="shared" si="197"/>
        <v>183395.70423013941</v>
      </c>
      <c r="BF72" s="68">
        <f t="shared" si="197"/>
        <v>189183.19921030183</v>
      </c>
      <c r="BG72" s="68">
        <f t="shared" si="197"/>
        <v>194970.69419046427</v>
      </c>
      <c r="BH72" s="68">
        <f t="shared" si="197"/>
        <v>195132.31377262669</v>
      </c>
      <c r="BI72" s="68">
        <f t="shared" si="197"/>
        <v>196001.54935478911</v>
      </c>
      <c r="BJ72" s="68">
        <f t="shared" si="197"/>
        <v>196870.78493695153</v>
      </c>
      <c r="BK72" s="68">
        <f t="shared" si="197"/>
        <v>197740.02051911395</v>
      </c>
      <c r="BL72" s="68">
        <f t="shared" si="197"/>
        <v>207048.25209910973</v>
      </c>
      <c r="BM72" s="68">
        <f t="shared" si="197"/>
        <v>215365.82127910547</v>
      </c>
      <c r="BN72" s="68">
        <f t="shared" si="197"/>
        <v>223683.39045910121</v>
      </c>
      <c r="BO72" s="68">
        <f t="shared" si="197"/>
        <v>232000.95963909698</v>
      </c>
      <c r="BP72" s="68">
        <f t="shared" ref="BP72:CU72" si="198">BP70+BP71</f>
        <v>240318.52881909275</v>
      </c>
      <c r="BQ72" s="68">
        <f t="shared" si="198"/>
        <v>248636.0979990885</v>
      </c>
      <c r="BR72" s="68">
        <f t="shared" si="198"/>
        <v>256953.66717908424</v>
      </c>
      <c r="BS72" s="68">
        <f t="shared" si="198"/>
        <v>265271.23635908001</v>
      </c>
      <c r="BT72" s="68">
        <f t="shared" si="198"/>
        <v>266547.69814107579</v>
      </c>
      <c r="BU72" s="68">
        <f t="shared" si="198"/>
        <v>268673.29912307154</v>
      </c>
      <c r="BV72" s="68">
        <f t="shared" si="198"/>
        <v>270798.9001050673</v>
      </c>
      <c r="BW72" s="68">
        <f t="shared" si="198"/>
        <v>272924.50108706305</v>
      </c>
      <c r="BX72" s="68">
        <f t="shared" si="198"/>
        <v>285470.24943289044</v>
      </c>
      <c r="BY72" s="68">
        <f t="shared" si="198"/>
        <v>298355.65345871786</v>
      </c>
      <c r="BZ72" s="68">
        <f t="shared" si="198"/>
        <v>311241.05748454528</v>
      </c>
      <c r="CA72" s="68">
        <f t="shared" si="198"/>
        <v>324126.4615103727</v>
      </c>
      <c r="CB72" s="68">
        <f t="shared" si="198"/>
        <v>337011.86553620012</v>
      </c>
      <c r="CC72" s="68">
        <f t="shared" si="198"/>
        <v>349897.26956202753</v>
      </c>
      <c r="CD72" s="68">
        <f t="shared" si="198"/>
        <v>362782.67358785495</v>
      </c>
      <c r="CE72" s="68">
        <f t="shared" si="198"/>
        <v>375668.07761368237</v>
      </c>
      <c r="CF72" s="68">
        <f t="shared" si="198"/>
        <v>379814.09584150981</v>
      </c>
      <c r="CG72" s="68">
        <f t="shared" si="198"/>
        <v>384214.85582933726</v>
      </c>
      <c r="CH72" s="68">
        <f t="shared" si="198"/>
        <v>388615.61581716471</v>
      </c>
      <c r="CI72" s="68">
        <f t="shared" si="198"/>
        <v>393016.3758049921</v>
      </c>
      <c r="CJ72" s="68">
        <f t="shared" si="198"/>
        <v>407157.79662830947</v>
      </c>
      <c r="CK72" s="68">
        <f t="shared" si="198"/>
        <v>421019.00151562691</v>
      </c>
      <c r="CL72" s="68">
        <f t="shared" si="198"/>
        <v>434880.20640294434</v>
      </c>
      <c r="CM72" s="68">
        <f t="shared" si="198"/>
        <v>448741.41129026178</v>
      </c>
      <c r="CN72" s="68">
        <f t="shared" si="198"/>
        <v>462602.61617757921</v>
      </c>
      <c r="CO72" s="68">
        <f t="shared" si="198"/>
        <v>476463.82106489665</v>
      </c>
      <c r="CP72" s="68">
        <f t="shared" si="198"/>
        <v>490325.02595221403</v>
      </c>
      <c r="CQ72" s="68">
        <f t="shared" si="198"/>
        <v>504186.23083953146</v>
      </c>
      <c r="CR72" s="68">
        <f t="shared" si="198"/>
        <v>508798.56640884886</v>
      </c>
      <c r="CS72" s="68">
        <f t="shared" si="198"/>
        <v>513678.38082616625</v>
      </c>
      <c r="CT72" s="68">
        <f t="shared" si="198"/>
        <v>518558.19524348364</v>
      </c>
      <c r="CU72" s="68">
        <f t="shared" si="198"/>
        <v>523438.00966080109</v>
      </c>
      <c r="CV72" s="68">
        <f t="shared" ref="CV72:DS72" si="199">CV70+CV71</f>
        <v>539785.11418344942</v>
      </c>
      <c r="CW72" s="68">
        <f t="shared" si="199"/>
        <v>555837.99197329779</v>
      </c>
      <c r="CX72" s="68">
        <f t="shared" si="199"/>
        <v>571890.86976314604</v>
      </c>
      <c r="CY72" s="68">
        <f t="shared" si="199"/>
        <v>587943.74755299441</v>
      </c>
      <c r="CZ72" s="68">
        <f t="shared" si="199"/>
        <v>603996.62534284277</v>
      </c>
      <c r="DA72" s="68">
        <f t="shared" si="199"/>
        <v>620049.50313269114</v>
      </c>
      <c r="DB72" s="68">
        <f t="shared" si="199"/>
        <v>636102.38092253939</v>
      </c>
      <c r="DC72" s="68">
        <f t="shared" si="199"/>
        <v>652155.25871238776</v>
      </c>
      <c r="DD72" s="68">
        <f t="shared" si="199"/>
        <v>658424.30948823609</v>
      </c>
      <c r="DE72" s="68">
        <f t="shared" si="199"/>
        <v>664974.21305448445</v>
      </c>
      <c r="DF72" s="68">
        <f t="shared" si="199"/>
        <v>671524.11662073282</v>
      </c>
      <c r="DG72" s="68">
        <f t="shared" si="199"/>
        <v>678074.02018698107</v>
      </c>
      <c r="DH72" s="68">
        <f t="shared" si="199"/>
        <v>695513.11431706895</v>
      </c>
      <c r="DI72" s="68">
        <f t="shared" si="199"/>
        <v>724431.06987355684</v>
      </c>
      <c r="DJ72" s="68">
        <f t="shared" si="199"/>
        <v>753349.02543004462</v>
      </c>
      <c r="DK72" s="68">
        <f t="shared" si="199"/>
        <v>782266.98098653252</v>
      </c>
      <c r="DL72" s="68">
        <f t="shared" si="199"/>
        <v>811184.9365430203</v>
      </c>
      <c r="DM72" s="68">
        <f t="shared" si="199"/>
        <v>840102.8920995082</v>
      </c>
      <c r="DN72" s="68">
        <f t="shared" si="199"/>
        <v>869020.8476559961</v>
      </c>
      <c r="DO72" s="68">
        <f t="shared" si="199"/>
        <v>897938.80321248388</v>
      </c>
      <c r="DP72" s="68">
        <f t="shared" si="199"/>
        <v>916511.22617417178</v>
      </c>
      <c r="DQ72" s="68">
        <f t="shared" si="199"/>
        <v>929484.64481785963</v>
      </c>
      <c r="DR72" s="68">
        <f t="shared" si="199"/>
        <v>942458.06346154748</v>
      </c>
      <c r="DS72" s="68">
        <f t="shared" si="199"/>
        <v>955431.48210523534</v>
      </c>
    </row>
    <row r="76" spans="1:123" x14ac:dyDescent="0.2">
      <c r="B76" s="39" t="s">
        <v>103</v>
      </c>
    </row>
    <row r="77" spans="1:123" s="15" customFormat="1" x14ac:dyDescent="0.2">
      <c r="B77" s="15" t="s">
        <v>128</v>
      </c>
      <c r="D77" s="15">
        <f t="shared" ref="D77:AI77" si="200">SUM(D35:D36)/D11</f>
        <v>85.966569767441854</v>
      </c>
      <c r="E77" s="15">
        <f t="shared" si="200"/>
        <v>86.487153787144706</v>
      </c>
      <c r="F77" s="15">
        <f t="shared" si="200"/>
        <v>87.010893999229523</v>
      </c>
      <c r="G77" s="15">
        <f t="shared" si="200"/>
        <v>87.537809561395193</v>
      </c>
      <c r="H77" s="15">
        <f t="shared" si="200"/>
        <v>88.067919747760001</v>
      </c>
      <c r="I77" s="15">
        <f t="shared" si="200"/>
        <v>88.601243949569778</v>
      </c>
      <c r="J77" s="15">
        <f t="shared" si="200"/>
        <v>89.137801675910609</v>
      </c>
      <c r="K77" s="15">
        <f t="shared" si="200"/>
        <v>89.677612554425735</v>
      </c>
      <c r="L77" s="15">
        <f t="shared" si="200"/>
        <v>180.4413926640737</v>
      </c>
      <c r="M77" s="15">
        <f t="shared" si="200"/>
        <v>181.53414575133939</v>
      </c>
      <c r="N77" s="15">
        <f t="shared" si="200"/>
        <v>182.63352434596862</v>
      </c>
      <c r="O77" s="15">
        <f t="shared" si="200"/>
        <v>183.73956866621916</v>
      </c>
      <c r="P77" s="15">
        <f t="shared" si="200"/>
        <v>26.862214922106876</v>
      </c>
      <c r="Q77" s="15">
        <f t="shared" si="200"/>
        <v>26.80406968154383</v>
      </c>
      <c r="R77" s="15">
        <f t="shared" si="200"/>
        <v>26.745530411443557</v>
      </c>
      <c r="S77" s="15">
        <f t="shared" si="200"/>
        <v>26.686594470494381</v>
      </c>
      <c r="T77" s="15">
        <f t="shared" si="200"/>
        <v>26.627259199834437</v>
      </c>
      <c r="U77" s="15">
        <f t="shared" si="200"/>
        <v>26.567521922935899</v>
      </c>
      <c r="V77" s="15">
        <f t="shared" si="200"/>
        <v>26.507379945488452</v>
      </c>
      <c r="W77" s="15">
        <f t="shared" si="200"/>
        <v>26.446830555282034</v>
      </c>
      <c r="X77" s="15">
        <f t="shared" si="200"/>
        <v>52.771742044177422</v>
      </c>
      <c r="Y77" s="15">
        <f t="shared" si="200"/>
        <v>52.648997195087858</v>
      </c>
      <c r="Z77" s="15">
        <f t="shared" si="200"/>
        <v>52.525421030053657</v>
      </c>
      <c r="AA77" s="15">
        <f t="shared" si="200"/>
        <v>52.401007979079793</v>
      </c>
      <c r="AB77" s="15">
        <f t="shared" si="200"/>
        <v>19.690431822911588</v>
      </c>
      <c r="AC77" s="15">
        <f t="shared" si="200"/>
        <v>19.642933014784234</v>
      </c>
      <c r="AD77" s="15">
        <f t="shared" si="200"/>
        <v>19.595112603206069</v>
      </c>
      <c r="AE77" s="15">
        <f t="shared" si="200"/>
        <v>19.546968433862776</v>
      </c>
      <c r="AF77" s="15">
        <f t="shared" si="200"/>
        <v>19.49849833813386</v>
      </c>
      <c r="AG77" s="15">
        <f t="shared" si="200"/>
        <v>19.449700132998341</v>
      </c>
      <c r="AH77" s="15">
        <f t="shared" si="200"/>
        <v>19.400571620939797</v>
      </c>
      <c r="AI77" s="15">
        <f t="shared" si="200"/>
        <v>19.351110589850798</v>
      </c>
      <c r="AJ77" s="15">
        <f t="shared" ref="AJ77:BO77" si="201">SUM(AJ35:AJ36)/AJ11</f>
        <v>38.602629625873462</v>
      </c>
      <c r="AK77" s="15">
        <f t="shared" si="201"/>
        <v>38.502364097237937</v>
      </c>
      <c r="AL77" s="15">
        <f t="shared" si="201"/>
        <v>38.401420080874821</v>
      </c>
      <c r="AM77" s="15">
        <f t="shared" si="201"/>
        <v>38.29979303390482</v>
      </c>
      <c r="AN77" s="15">
        <f t="shared" si="201"/>
        <v>14.711819894552345</v>
      </c>
      <c r="AO77" s="15">
        <f t="shared" si="201"/>
        <v>14.543835338059619</v>
      </c>
      <c r="AP77" s="15">
        <f t="shared" si="201"/>
        <v>14.374833589918504</v>
      </c>
      <c r="AQ77" s="15">
        <f t="shared" si="201"/>
        <v>14.204808483500203</v>
      </c>
      <c r="AR77" s="15">
        <f t="shared" si="201"/>
        <v>14.033753814747605</v>
      </c>
      <c r="AS77" s="15">
        <f t="shared" si="201"/>
        <v>13.861663341947834</v>
      </c>
      <c r="AT77" s="15">
        <f t="shared" si="201"/>
        <v>13.688530785503458</v>
      </c>
      <c r="AU77" s="15">
        <f t="shared" si="201"/>
        <v>13.514349827702256</v>
      </c>
      <c r="AV77" s="15">
        <f t="shared" si="201"/>
        <v>26.678228224971246</v>
      </c>
      <c r="AW77" s="15">
        <f t="shared" si="201"/>
        <v>26.325634490431082</v>
      </c>
      <c r="AX77" s="15">
        <f t="shared" si="201"/>
        <v>25.970905584880295</v>
      </c>
      <c r="AY77" s="15">
        <f t="shared" si="201"/>
        <v>25.614028563315742</v>
      </c>
      <c r="AZ77" s="15">
        <f t="shared" si="201"/>
        <v>10.011233880679946</v>
      </c>
      <c r="BA77" s="15">
        <f t="shared" si="201"/>
        <v>9.8680470572757066</v>
      </c>
      <c r="BB77" s="15">
        <f t="shared" si="201"/>
        <v>9.7239931253627461</v>
      </c>
      <c r="BC77" s="15">
        <f t="shared" si="201"/>
        <v>9.5790668277328557</v>
      </c>
      <c r="BD77" s="15">
        <f t="shared" si="201"/>
        <v>9.4332628752665588</v>
      </c>
      <c r="BE77" s="15">
        <f t="shared" si="201"/>
        <v>9.2865759467391786</v>
      </c>
      <c r="BF77" s="15">
        <f t="shared" si="201"/>
        <v>9.139000688625746</v>
      </c>
      <c r="BG77" s="15">
        <f t="shared" si="201"/>
        <v>8.9905317149046997</v>
      </c>
      <c r="BH77" s="15">
        <f t="shared" si="201"/>
        <v>17.6823272137208</v>
      </c>
      <c r="BI77" s="15">
        <f t="shared" si="201"/>
        <v>17.381781825768879</v>
      </c>
      <c r="BJ77" s="15">
        <f t="shared" si="201"/>
        <v>17.079416296551496</v>
      </c>
      <c r="BK77" s="15">
        <f t="shared" si="201"/>
        <v>16.775219590078972</v>
      </c>
      <c r="BL77" s="15">
        <f t="shared" si="201"/>
        <v>6.5949255772986461</v>
      </c>
      <c r="BM77" s="15">
        <f t="shared" si="201"/>
        <v>6.471633000764796</v>
      </c>
      <c r="BN77" s="15">
        <f t="shared" si="201"/>
        <v>6.3475937274635976</v>
      </c>
      <c r="BO77" s="15">
        <f t="shared" si="201"/>
        <v>6.2228032298509648</v>
      </c>
      <c r="BP77" s="15">
        <f t="shared" ref="BP77:CU77" si="202">SUM(BP35:BP36)/BP11</f>
        <v>6.0972569528983067</v>
      </c>
      <c r="BQ77" s="15">
        <f t="shared" si="202"/>
        <v>5.9709503139254911</v>
      </c>
      <c r="BR77" s="15">
        <f t="shared" si="202"/>
        <v>5.8438787024327858</v>
      </c>
      <c r="BS77" s="15">
        <f t="shared" si="202"/>
        <v>5.7160374799317912</v>
      </c>
      <c r="BT77" s="15">
        <f t="shared" si="202"/>
        <v>11.174843959550648</v>
      </c>
      <c r="BU77" s="15">
        <f t="shared" si="202"/>
        <v>10.916055013972569</v>
      </c>
      <c r="BV77" s="15">
        <f t="shared" si="202"/>
        <v>10.655698676170944</v>
      </c>
      <c r="BW77" s="15">
        <f t="shared" si="202"/>
        <v>10.393765441836715</v>
      </c>
      <c r="BX77" s="15">
        <f t="shared" si="202"/>
        <v>4.0882614413509364</v>
      </c>
      <c r="BY77" s="15">
        <f t="shared" si="202"/>
        <v>3.981268717494939</v>
      </c>
      <c r="BZ77" s="15">
        <f t="shared" si="202"/>
        <v>3.8736279585531834</v>
      </c>
      <c r="CA77" s="15">
        <f t="shared" si="202"/>
        <v>3.7653352348781053</v>
      </c>
      <c r="CB77" s="15">
        <f t="shared" si="202"/>
        <v>3.6563865929651813</v>
      </c>
      <c r="CC77" s="15">
        <f t="shared" si="202"/>
        <v>3.5467780553079202</v>
      </c>
      <c r="CD77" s="15">
        <f t="shared" si="202"/>
        <v>3.4365056202519821</v>
      </c>
      <c r="CE77" s="15">
        <f t="shared" si="202"/>
        <v>3.3255652618484013</v>
      </c>
      <c r="CF77" s="15">
        <f t="shared" si="202"/>
        <v>6.4279058594118448</v>
      </c>
      <c r="CG77" s="15">
        <f t="shared" si="202"/>
        <v>6.2033290976848656</v>
      </c>
      <c r="CH77" s="15">
        <f t="shared" si="202"/>
        <v>5.9773920390709954</v>
      </c>
      <c r="CI77" s="15">
        <f t="shared" si="202"/>
        <v>5.7500864343439533</v>
      </c>
      <c r="CJ77" s="15">
        <f t="shared" si="202"/>
        <v>2.6097091560264292</v>
      </c>
      <c r="CK77" s="15">
        <f t="shared" si="202"/>
        <v>2.5009669516718405</v>
      </c>
      <c r="CL77" s="15">
        <f t="shared" si="202"/>
        <v>2.391566059963981</v>
      </c>
      <c r="CM77" s="15">
        <f t="shared" si="202"/>
        <v>2.2815024863235314</v>
      </c>
      <c r="CN77" s="15">
        <f t="shared" si="202"/>
        <v>2.1707722119179849</v>
      </c>
      <c r="CO77" s="15">
        <f t="shared" si="202"/>
        <v>2.0593711935142172</v>
      </c>
      <c r="CP77" s="15">
        <f t="shared" si="202"/>
        <v>1.9472953633301711</v>
      </c>
      <c r="CQ77" s="15">
        <f t="shared" si="202"/>
        <v>1.8345406288856314</v>
      </c>
      <c r="CR77" s="15">
        <f t="shared" si="202"/>
        <v>3.442205745704185</v>
      </c>
      <c r="CS77" s="15">
        <f t="shared" si="202"/>
        <v>3.2139559058034273</v>
      </c>
      <c r="CT77" s="15">
        <f t="shared" si="202"/>
        <v>2.9843234031107104</v>
      </c>
      <c r="CU77" s="15">
        <f t="shared" si="202"/>
        <v>2.7532998520593779</v>
      </c>
      <c r="CV77" s="15">
        <f t="shared" ref="CV77:DS77" si="203">SUM(CV35:CV36)/CV11</f>
        <v>1.2511904504490809</v>
      </c>
      <c r="CW77" s="15">
        <f t="shared" si="203"/>
        <v>1.2002003183006524</v>
      </c>
      <c r="CX77" s="15">
        <f t="shared" si="203"/>
        <v>1.1489127437146918</v>
      </c>
      <c r="CY77" s="15">
        <f t="shared" si="203"/>
        <v>1.0973259916103126</v>
      </c>
      <c r="CZ77" s="15">
        <f t="shared" si="203"/>
        <v>1.0454383167853245</v>
      </c>
      <c r="DA77" s="15">
        <f t="shared" si="203"/>
        <v>0.99324796385719094</v>
      </c>
      <c r="DB77" s="15">
        <f t="shared" si="203"/>
        <v>0.9407531672036431</v>
      </c>
      <c r="DC77" s="15">
        <f t="shared" si="203"/>
        <v>0.88795215090294966</v>
      </c>
      <c r="DD77" s="15">
        <f t="shared" si="203"/>
        <v>1.6696862573476707</v>
      </c>
      <c r="DE77" s="15">
        <f t="shared" si="203"/>
        <v>1.5628486076301031</v>
      </c>
      <c r="DF77" s="15">
        <f t="shared" si="203"/>
        <v>1.4553877382891829</v>
      </c>
      <c r="DG77" s="15">
        <f t="shared" si="203"/>
        <v>1.3473000138771072</v>
      </c>
      <c r="DH77" s="15">
        <f t="shared" si="203"/>
        <v>0.58588108314830567</v>
      </c>
      <c r="DI77" s="15">
        <f t="shared" si="203"/>
        <v>0.53415456912028503</v>
      </c>
      <c r="DJ77" s="15">
        <f t="shared" si="203"/>
        <v>0.48212631709376758</v>
      </c>
      <c r="DK77" s="15">
        <f t="shared" si="203"/>
        <v>0.42979456693042872</v>
      </c>
      <c r="DL77" s="15">
        <f t="shared" si="203"/>
        <v>0.3771575482244704</v>
      </c>
      <c r="DM77" s="15">
        <f t="shared" si="203"/>
        <v>0.32421348024272734</v>
      </c>
      <c r="DN77" s="15">
        <f t="shared" si="203"/>
        <v>0.27096057186442407</v>
      </c>
      <c r="DO77" s="15">
        <f t="shared" si="203"/>
        <v>0.21739702152058069</v>
      </c>
      <c r="DP77" s="15">
        <f t="shared" si="203"/>
        <v>0.32704203426612988</v>
      </c>
      <c r="DQ77" s="15">
        <f t="shared" si="203"/>
        <v>0.2186614721065773</v>
      </c>
      <c r="DR77" s="15">
        <f t="shared" si="203"/>
        <v>0.10964869000109403</v>
      </c>
      <c r="DS77" s="15">
        <f t="shared" si="203"/>
        <v>-4.5422814214164051E-15</v>
      </c>
    </row>
    <row r="78" spans="1:123" s="15" customFormat="1" x14ac:dyDescent="0.2">
      <c r="B78" s="15" t="s">
        <v>104</v>
      </c>
      <c r="D78" s="15">
        <f t="shared" ref="D78:AI78" si="204">IF(D66=0,0,D11/-D66)</f>
        <v>0</v>
      </c>
      <c r="E78" s="15">
        <f t="shared" si="204"/>
        <v>0</v>
      </c>
      <c r="F78" s="15">
        <f t="shared" si="204"/>
        <v>0</v>
      </c>
      <c r="G78" s="15">
        <f t="shared" si="204"/>
        <v>0</v>
      </c>
      <c r="H78" s="15">
        <f t="shared" si="204"/>
        <v>0</v>
      </c>
      <c r="I78" s="15">
        <f t="shared" si="204"/>
        <v>0</v>
      </c>
      <c r="J78" s="15">
        <f t="shared" si="204"/>
        <v>0</v>
      </c>
      <c r="K78" s="15">
        <f t="shared" si="204"/>
        <v>0</v>
      </c>
      <c r="L78" s="15">
        <f t="shared" si="204"/>
        <v>0</v>
      </c>
      <c r="M78" s="15">
        <f t="shared" si="204"/>
        <v>0</v>
      </c>
      <c r="N78" s="15">
        <f t="shared" si="204"/>
        <v>0</v>
      </c>
      <c r="O78" s="15">
        <f t="shared" si="204"/>
        <v>0</v>
      </c>
      <c r="P78" s="15">
        <f t="shared" si="204"/>
        <v>4.5293006876775701</v>
      </c>
      <c r="Q78" s="15">
        <f t="shared" si="204"/>
        <v>4.5293006876775701</v>
      </c>
      <c r="R78" s="15">
        <f t="shared" si="204"/>
        <v>4.5293006876775701</v>
      </c>
      <c r="S78" s="15">
        <f t="shared" si="204"/>
        <v>4.5293006876775701</v>
      </c>
      <c r="T78" s="15">
        <f t="shared" si="204"/>
        <v>4.5293006876775701</v>
      </c>
      <c r="U78" s="15">
        <f t="shared" si="204"/>
        <v>4.5293006876775701</v>
      </c>
      <c r="V78" s="15">
        <f t="shared" si="204"/>
        <v>4.5293006876775701</v>
      </c>
      <c r="W78" s="15">
        <f t="shared" si="204"/>
        <v>4.5293006876775701</v>
      </c>
      <c r="X78" s="15">
        <f t="shared" si="204"/>
        <v>2.2646503438387851</v>
      </c>
      <c r="Y78" s="15">
        <f t="shared" si="204"/>
        <v>2.2646503438387851</v>
      </c>
      <c r="Z78" s="15">
        <f t="shared" si="204"/>
        <v>2.2646503438387851</v>
      </c>
      <c r="AA78" s="15">
        <f t="shared" si="204"/>
        <v>2.2646503438387851</v>
      </c>
      <c r="AB78" s="15">
        <f t="shared" si="204"/>
        <v>6.0123770667638849</v>
      </c>
      <c r="AC78" s="15">
        <f t="shared" si="204"/>
        <v>6.0123770667638849</v>
      </c>
      <c r="AD78" s="15">
        <f t="shared" si="204"/>
        <v>6.0123770667638849</v>
      </c>
      <c r="AE78" s="15">
        <f t="shared" si="204"/>
        <v>6.0123770667638849</v>
      </c>
      <c r="AF78" s="15">
        <f t="shared" si="204"/>
        <v>6.0123770667638849</v>
      </c>
      <c r="AG78" s="15">
        <f t="shared" si="204"/>
        <v>6.0123770667638849</v>
      </c>
      <c r="AH78" s="15">
        <f t="shared" si="204"/>
        <v>6.0123770667638849</v>
      </c>
      <c r="AI78" s="15">
        <f t="shared" si="204"/>
        <v>6.0123770667638849</v>
      </c>
      <c r="AJ78" s="15">
        <f t="shared" ref="AJ78:BO78" si="205">IF(AJ66=0,0,AJ11/-AJ66)</f>
        <v>3.0061885333819425</v>
      </c>
      <c r="AK78" s="15">
        <f t="shared" si="205"/>
        <v>3.0061885333819425</v>
      </c>
      <c r="AL78" s="15">
        <f t="shared" si="205"/>
        <v>3.0061885333819425</v>
      </c>
      <c r="AM78" s="15">
        <f t="shared" si="205"/>
        <v>3.0061885333819425</v>
      </c>
      <c r="AN78" s="15">
        <f t="shared" si="205"/>
        <v>3.8993408945243124</v>
      </c>
      <c r="AO78" s="15">
        <f t="shared" si="205"/>
        <v>3.8993408945243124</v>
      </c>
      <c r="AP78" s="15">
        <f t="shared" si="205"/>
        <v>3.8993408945243124</v>
      </c>
      <c r="AQ78" s="15">
        <f t="shared" si="205"/>
        <v>3.8993408945243124</v>
      </c>
      <c r="AR78" s="15">
        <f t="shared" si="205"/>
        <v>3.8993408945243124</v>
      </c>
      <c r="AS78" s="15">
        <f t="shared" si="205"/>
        <v>3.8993408945243124</v>
      </c>
      <c r="AT78" s="15">
        <f t="shared" si="205"/>
        <v>3.8993408945243124</v>
      </c>
      <c r="AU78" s="15">
        <f t="shared" si="205"/>
        <v>3.8993408945243124</v>
      </c>
      <c r="AV78" s="15">
        <f t="shared" si="205"/>
        <v>1.9496704472621562</v>
      </c>
      <c r="AW78" s="15">
        <f t="shared" si="205"/>
        <v>1.9496704472621562</v>
      </c>
      <c r="AX78" s="15">
        <f t="shared" si="205"/>
        <v>1.9496704472621562</v>
      </c>
      <c r="AY78" s="15">
        <f t="shared" si="205"/>
        <v>1.9496704472621562</v>
      </c>
      <c r="AZ78" s="15">
        <f t="shared" si="205"/>
        <v>4.918365610057756</v>
      </c>
      <c r="BA78" s="15">
        <f t="shared" si="205"/>
        <v>4.918365610057756</v>
      </c>
      <c r="BB78" s="15">
        <f t="shared" si="205"/>
        <v>4.918365610057756</v>
      </c>
      <c r="BC78" s="15">
        <f t="shared" si="205"/>
        <v>4.918365610057756</v>
      </c>
      <c r="BD78" s="15">
        <f t="shared" si="205"/>
        <v>4.918365610057756</v>
      </c>
      <c r="BE78" s="15">
        <f t="shared" si="205"/>
        <v>4.918365610057756</v>
      </c>
      <c r="BF78" s="15">
        <f t="shared" si="205"/>
        <v>4.918365610057756</v>
      </c>
      <c r="BG78" s="15">
        <f t="shared" si="205"/>
        <v>4.918365610057756</v>
      </c>
      <c r="BH78" s="15">
        <f t="shared" si="205"/>
        <v>2.459182805028878</v>
      </c>
      <c r="BI78" s="15">
        <f t="shared" si="205"/>
        <v>2.459182805028878</v>
      </c>
      <c r="BJ78" s="15">
        <f t="shared" si="205"/>
        <v>2.459182805028878</v>
      </c>
      <c r="BK78" s="15">
        <f t="shared" si="205"/>
        <v>2.459182805028878</v>
      </c>
      <c r="BL78" s="15">
        <f t="shared" si="205"/>
        <v>6.1411952686978868</v>
      </c>
      <c r="BM78" s="15">
        <f t="shared" si="205"/>
        <v>6.1411952686978868</v>
      </c>
      <c r="BN78" s="15">
        <f t="shared" si="205"/>
        <v>6.1411952686978868</v>
      </c>
      <c r="BO78" s="15">
        <f t="shared" si="205"/>
        <v>6.1411952686978868</v>
      </c>
      <c r="BP78" s="15">
        <f t="shared" ref="BP78:CU78" si="206">IF(BP66=0,0,BP11/-BP66)</f>
        <v>6.1411952686978868</v>
      </c>
      <c r="BQ78" s="15">
        <f t="shared" si="206"/>
        <v>6.1411952686978868</v>
      </c>
      <c r="BR78" s="15">
        <f t="shared" si="206"/>
        <v>6.1411952686978868</v>
      </c>
      <c r="BS78" s="15">
        <f t="shared" si="206"/>
        <v>6.1411952686978868</v>
      </c>
      <c r="BT78" s="15">
        <f t="shared" si="206"/>
        <v>3.0705976343489434</v>
      </c>
      <c r="BU78" s="15">
        <f t="shared" si="206"/>
        <v>3.0705976343489434</v>
      </c>
      <c r="BV78" s="15">
        <f t="shared" si="206"/>
        <v>3.0705976343489434</v>
      </c>
      <c r="BW78" s="15">
        <f t="shared" si="206"/>
        <v>3.0705976343489434</v>
      </c>
      <c r="BX78" s="15">
        <f t="shared" si="206"/>
        <v>7.6085908590660472</v>
      </c>
      <c r="BY78" s="15">
        <f t="shared" si="206"/>
        <v>7.6085908590660472</v>
      </c>
      <c r="BZ78" s="15">
        <f t="shared" si="206"/>
        <v>7.6085908590660472</v>
      </c>
      <c r="CA78" s="15">
        <f t="shared" si="206"/>
        <v>7.6085908590660472</v>
      </c>
      <c r="CB78" s="15">
        <f t="shared" si="206"/>
        <v>7.6085908590660472</v>
      </c>
      <c r="CC78" s="15">
        <f t="shared" si="206"/>
        <v>7.6085908590660472</v>
      </c>
      <c r="CD78" s="15">
        <f t="shared" si="206"/>
        <v>7.6085908590660472</v>
      </c>
      <c r="CE78" s="15">
        <f t="shared" si="206"/>
        <v>7.6085908590660472</v>
      </c>
      <c r="CF78" s="15">
        <f t="shared" si="206"/>
        <v>3.8042954295330236</v>
      </c>
      <c r="CG78" s="15">
        <f t="shared" si="206"/>
        <v>3.8042954295330236</v>
      </c>
      <c r="CH78" s="15">
        <f t="shared" si="206"/>
        <v>3.8042954295330236</v>
      </c>
      <c r="CI78" s="15">
        <f t="shared" si="206"/>
        <v>3.8042954295330236</v>
      </c>
      <c r="CJ78" s="15">
        <f t="shared" si="206"/>
        <v>8.0488095361764938</v>
      </c>
      <c r="CK78" s="15">
        <f t="shared" si="206"/>
        <v>8.0488095361764938</v>
      </c>
      <c r="CL78" s="15">
        <f t="shared" si="206"/>
        <v>8.0488095361764938</v>
      </c>
      <c r="CM78" s="15">
        <f t="shared" si="206"/>
        <v>8.0488095361764938</v>
      </c>
      <c r="CN78" s="15">
        <f t="shared" si="206"/>
        <v>8.0488095361764938</v>
      </c>
      <c r="CO78" s="15">
        <f t="shared" si="206"/>
        <v>8.0488095361764938</v>
      </c>
      <c r="CP78" s="15">
        <f t="shared" si="206"/>
        <v>8.0488095361764938</v>
      </c>
      <c r="CQ78" s="15">
        <f t="shared" si="206"/>
        <v>8.0488095361764938</v>
      </c>
      <c r="CR78" s="15">
        <f t="shared" si="206"/>
        <v>4.0244047680882469</v>
      </c>
      <c r="CS78" s="15">
        <f t="shared" si="206"/>
        <v>4.0244047680882469</v>
      </c>
      <c r="CT78" s="15">
        <f t="shared" si="206"/>
        <v>4.0244047680882469</v>
      </c>
      <c r="CU78" s="15">
        <f t="shared" si="206"/>
        <v>4.0244047680882469</v>
      </c>
      <c r="CV78" s="15">
        <f t="shared" ref="CV78:DS78" si="207">IF(CV66=0,0,CV11/-CV66)</f>
        <v>17.155971233132547</v>
      </c>
      <c r="CW78" s="15">
        <f t="shared" si="207"/>
        <v>17.155971233132547</v>
      </c>
      <c r="CX78" s="15">
        <f t="shared" si="207"/>
        <v>17.155971233132547</v>
      </c>
      <c r="CY78" s="15">
        <f t="shared" si="207"/>
        <v>17.155971233132547</v>
      </c>
      <c r="CZ78" s="15">
        <f t="shared" si="207"/>
        <v>17.155971233132547</v>
      </c>
      <c r="DA78" s="15">
        <f t="shared" si="207"/>
        <v>17.155971233132547</v>
      </c>
      <c r="DB78" s="15">
        <f t="shared" si="207"/>
        <v>17.155971233132547</v>
      </c>
      <c r="DC78" s="15">
        <f t="shared" si="207"/>
        <v>17.155971233132547</v>
      </c>
      <c r="DD78" s="15">
        <f t="shared" si="207"/>
        <v>8.5779856165662736</v>
      </c>
      <c r="DE78" s="15">
        <f t="shared" si="207"/>
        <v>8.5779856165662736</v>
      </c>
      <c r="DF78" s="15">
        <f t="shared" si="207"/>
        <v>8.5779856165662736</v>
      </c>
      <c r="DG78" s="15">
        <f t="shared" si="207"/>
        <v>8.5779856165662736</v>
      </c>
      <c r="DH78" s="15">
        <f t="shared" si="207"/>
        <v>18.134288646590988</v>
      </c>
      <c r="DI78" s="15">
        <f t="shared" si="207"/>
        <v>18.134288646590988</v>
      </c>
      <c r="DJ78" s="15">
        <f t="shared" si="207"/>
        <v>18.134288646590988</v>
      </c>
      <c r="DK78" s="15">
        <f t="shared" si="207"/>
        <v>18.134288646590988</v>
      </c>
      <c r="DL78" s="15">
        <f t="shared" si="207"/>
        <v>18.134288646590988</v>
      </c>
      <c r="DM78" s="15">
        <f t="shared" si="207"/>
        <v>18.134288646590988</v>
      </c>
      <c r="DN78" s="15">
        <f t="shared" si="207"/>
        <v>18.134288646590988</v>
      </c>
      <c r="DO78" s="15">
        <f t="shared" si="207"/>
        <v>18.134288646590988</v>
      </c>
      <c r="DP78" s="15">
        <f t="shared" si="207"/>
        <v>9.0671443232954942</v>
      </c>
      <c r="DQ78" s="15">
        <f t="shared" si="207"/>
        <v>9.0671443232954942</v>
      </c>
      <c r="DR78" s="15">
        <f t="shared" si="207"/>
        <v>9.0671443232954942</v>
      </c>
      <c r="DS78" s="15">
        <f t="shared" si="207"/>
        <v>9.0671443232954942</v>
      </c>
    </row>
    <row r="79" spans="1:123" x14ac:dyDescent="0.2">
      <c r="B79" t="s">
        <v>110</v>
      </c>
      <c r="D79" s="15">
        <f t="shared" ref="D79:AI79" si="208">SUM(D35:D36)/D28</f>
        <v>8.0516722689075628</v>
      </c>
      <c r="E79" s="15">
        <f t="shared" si="208"/>
        <v>7.4202416158829942</v>
      </c>
      <c r="F79" s="15">
        <f t="shared" si="208"/>
        <v>6.8913366917199079</v>
      </c>
      <c r="G79" s="15">
        <f t="shared" si="208"/>
        <v>6.4420057269675564</v>
      </c>
      <c r="H79" s="15">
        <f t="shared" si="208"/>
        <v>6.0556734610606462</v>
      </c>
      <c r="I79" s="15">
        <f t="shared" si="208"/>
        <v>5.7200705515815269</v>
      </c>
      <c r="J79" s="15">
        <f t="shared" si="208"/>
        <v>5.4259206184072246</v>
      </c>
      <c r="K79" s="15">
        <f t="shared" si="208"/>
        <v>5.1660800885359928</v>
      </c>
      <c r="L79" s="15">
        <f t="shared" si="208"/>
        <v>4.934958559855847</v>
      </c>
      <c r="M79" s="15">
        <f t="shared" si="208"/>
        <v>4.7281184541946208</v>
      </c>
      <c r="N79" s="15">
        <f t="shared" si="208"/>
        <v>4.5419924321809626</v>
      </c>
      <c r="O79" s="15">
        <f t="shared" si="208"/>
        <v>4.3736800457352691</v>
      </c>
      <c r="P79" s="15">
        <f t="shared" si="208"/>
        <v>4.1843500916337408</v>
      </c>
      <c r="Q79" s="15">
        <f t="shared" si="208"/>
        <v>4.0112797528391848</v>
      </c>
      <c r="R79" s="15">
        <f t="shared" si="208"/>
        <v>3.8524492030660387</v>
      </c>
      <c r="S79" s="15">
        <f t="shared" si="208"/>
        <v>3.706159644226811</v>
      </c>
      <c r="T79" s="15">
        <f t="shared" si="208"/>
        <v>3.5709719618377536</v>
      </c>
      <c r="U79" s="15">
        <f t="shared" si="208"/>
        <v>3.4456589292498672</v>
      </c>
      <c r="V79" s="15">
        <f t="shared" si="208"/>
        <v>3.3291675934632674</v>
      </c>
      <c r="W79" s="15">
        <f t="shared" si="208"/>
        <v>3.2205893988900174</v>
      </c>
      <c r="X79" s="15">
        <f t="shared" si="208"/>
        <v>3.1191362534803706</v>
      </c>
      <c r="Y79" s="15">
        <f t="shared" si="208"/>
        <v>3.0241212025359383</v>
      </c>
      <c r="Z79" s="15">
        <f t="shared" si="208"/>
        <v>2.9349427074802548</v>
      </c>
      <c r="AA79" s="15">
        <f t="shared" si="208"/>
        <v>2.8510717687264533</v>
      </c>
      <c r="AB79" s="15">
        <f t="shared" si="208"/>
        <v>2.7711126636625276</v>
      </c>
      <c r="AC79" s="15">
        <f t="shared" si="208"/>
        <v>2.695682353472665</v>
      </c>
      <c r="AD79" s="15">
        <f t="shared" si="208"/>
        <v>2.6244002058889953</v>
      </c>
      <c r="AE79" s="15">
        <f t="shared" si="208"/>
        <v>2.5569269660291236</v>
      </c>
      <c r="AF79" s="15">
        <f t="shared" si="208"/>
        <v>2.4929592814107657</v>
      </c>
      <c r="AG79" s="15">
        <f t="shared" si="208"/>
        <v>2.4322250738719893</v>
      </c>
      <c r="AH79" s="15">
        <f t="shared" si="208"/>
        <v>2.3744796093994136</v>
      </c>
      <c r="AI79" s="15">
        <f t="shared" si="208"/>
        <v>2.3195021460904366</v>
      </c>
      <c r="AJ79" s="15">
        <f t="shared" ref="AJ79:BO79" si="209">SUM(AJ35:AJ36)/AJ28</f>
        <v>2.2670930634052993</v>
      </c>
      <c r="AK79" s="15">
        <f t="shared" si="209"/>
        <v>2.2170713939715312</v>
      </c>
      <c r="AL79" s="15">
        <f t="shared" si="209"/>
        <v>2.1692726935885047</v>
      </c>
      <c r="AM79" s="15">
        <f t="shared" si="209"/>
        <v>2.1235471965743211</v>
      </c>
      <c r="AN79" s="15">
        <f t="shared" si="209"/>
        <v>2.0613872299269631</v>
      </c>
      <c r="AO79" s="15">
        <f t="shared" si="209"/>
        <v>2.0016158604463281</v>
      </c>
      <c r="AP79" s="15">
        <f t="shared" si="209"/>
        <v>1.9440783493888507</v>
      </c>
      <c r="AQ79" s="15">
        <f t="shared" si="209"/>
        <v>1.8886327607465137</v>
      </c>
      <c r="AR79" s="15">
        <f t="shared" si="209"/>
        <v>1.8351486613358046</v>
      </c>
      <c r="AS79" s="15">
        <f t="shared" si="209"/>
        <v>1.7835059760944996</v>
      </c>
      <c r="AT79" s="15">
        <f t="shared" si="209"/>
        <v>1.7335939773877267</v>
      </c>
      <c r="AU79" s="15">
        <f t="shared" si="209"/>
        <v>1.6853103903703543</v>
      </c>
      <c r="AV79" s="15">
        <f t="shared" si="209"/>
        <v>1.638560599149872</v>
      </c>
      <c r="AW79" s="15">
        <f t="shared" si="209"/>
        <v>1.5932569407435562</v>
      </c>
      <c r="AX79" s="15">
        <f t="shared" si="209"/>
        <v>1.5493180757069418</v>
      </c>
      <c r="AY79" s="15">
        <f t="shared" si="209"/>
        <v>1.5066684258924912</v>
      </c>
      <c r="AZ79" s="15">
        <f t="shared" si="209"/>
        <v>1.4649169706699141</v>
      </c>
      <c r="BA79" s="15">
        <f t="shared" si="209"/>
        <v>1.4243475661356921</v>
      </c>
      <c r="BB79" s="15">
        <f t="shared" si="209"/>
        <v>1.3848969213048663</v>
      </c>
      <c r="BC79" s="15">
        <f t="shared" si="209"/>
        <v>1.346505975198943</v>
      </c>
      <c r="BD79" s="15">
        <f t="shared" si="209"/>
        <v>1.3091195473474448</v>
      </c>
      <c r="BE79" s="15">
        <f t="shared" si="209"/>
        <v>1.272686022362415</v>
      </c>
      <c r="BF79" s="15">
        <f t="shared" si="209"/>
        <v>1.2371570647722765</v>
      </c>
      <c r="BG79" s="15">
        <f t="shared" si="209"/>
        <v>1.2024873607815749</v>
      </c>
      <c r="BH79" s="15">
        <f t="shared" si="209"/>
        <v>1.1686343840363209</v>
      </c>
      <c r="BI79" s="15">
        <f t="shared" si="209"/>
        <v>1.1355581828310928</v>
      </c>
      <c r="BJ79" s="15">
        <f t="shared" si="209"/>
        <v>1.1032211865022958</v>
      </c>
      <c r="BK79" s="15">
        <f t="shared" si="209"/>
        <v>1.0715880290191389</v>
      </c>
      <c r="BL79" s="15">
        <f t="shared" si="209"/>
        <v>1.0404267550116448</v>
      </c>
      <c r="BM79" s="15">
        <f t="shared" si="209"/>
        <v>1.0099219133923443</v>
      </c>
      <c r="BN79" s="15">
        <f t="shared" si="209"/>
        <v>0.98004274153294879</v>
      </c>
      <c r="BO79" s="15">
        <f t="shared" si="209"/>
        <v>0.95076019874477691</v>
      </c>
      <c r="BP79" s="15">
        <f t="shared" ref="BP79:CU79" si="210">SUM(BP35:BP36)/BP28</f>
        <v>0.92204684596896358</v>
      </c>
      <c r="BQ79" s="15">
        <f t="shared" si="210"/>
        <v>0.89387673540227541</v>
      </c>
      <c r="BR79" s="15">
        <f t="shared" si="210"/>
        <v>0.86622530911415907</v>
      </c>
      <c r="BS79" s="15">
        <f t="shared" si="210"/>
        <v>0.83906930581186223</v>
      </c>
      <c r="BT79" s="15">
        <f t="shared" si="210"/>
        <v>0.81238667499963269</v>
      </c>
      <c r="BU79" s="15">
        <f t="shared" si="210"/>
        <v>0.78615649785670128</v>
      </c>
      <c r="BV79" s="15">
        <f t="shared" si="210"/>
        <v>0.76035891422832724</v>
      </c>
      <c r="BW79" s="15">
        <f t="shared" si="210"/>
        <v>0.73497505518580541</v>
      </c>
      <c r="BX79" s="15">
        <f t="shared" si="210"/>
        <v>0.7098653863833112</v>
      </c>
      <c r="BY79" s="15">
        <f t="shared" si="210"/>
        <v>0.68514591771865818</v>
      </c>
      <c r="BZ79" s="15">
        <f t="shared" si="210"/>
        <v>0.66079977757805519</v>
      </c>
      <c r="CA79" s="15">
        <f t="shared" si="210"/>
        <v>0.63681090337891055</v>
      </c>
      <c r="CB79" s="15">
        <f t="shared" si="210"/>
        <v>0.61316399243578212</v>
      </c>
      <c r="CC79" s="15">
        <f t="shared" si="210"/>
        <v>0.58984445635389304</v>
      </c>
      <c r="CD79" s="15">
        <f t="shared" si="210"/>
        <v>0.56683837865815545</v>
      </c>
      <c r="CE79" s="15">
        <f t="shared" si="210"/>
        <v>0.54413247539295395</v>
      </c>
      <c r="CF79" s="15">
        <f t="shared" si="210"/>
        <v>0.52171405845241381</v>
      </c>
      <c r="CG79" s="15">
        <f t="shared" si="210"/>
        <v>0.49957100142283084</v>
      </c>
      <c r="CH79" s="15">
        <f t="shared" si="210"/>
        <v>0.47769170773866942</v>
      </c>
      <c r="CI79" s="15">
        <f t="shared" si="210"/>
        <v>0.4560650809712703</v>
      </c>
      <c r="CJ79" s="15">
        <f t="shared" si="210"/>
        <v>0.43461232611592882</v>
      </c>
      <c r="CK79" s="15">
        <f t="shared" si="210"/>
        <v>0.41339957415152739</v>
      </c>
      <c r="CL79" s="15">
        <f t="shared" si="210"/>
        <v>0.39241669004743324</v>
      </c>
      <c r="CM79" s="15">
        <f t="shared" si="210"/>
        <v>0.37165396065870404</v>
      </c>
      <c r="CN79" s="15">
        <f t="shared" si="210"/>
        <v>0.35110207197647325</v>
      </c>
      <c r="CO79" s="15">
        <f t="shared" si="210"/>
        <v>0.33075208782590687</v>
      </c>
      <c r="CP79" s="15">
        <f t="shared" si="210"/>
        <v>0.31059542990533229</v>
      </c>
      <c r="CQ79" s="15">
        <f t="shared" si="210"/>
        <v>0.29062385906897575</v>
      </c>
      <c r="CR79" s="15">
        <f t="shared" si="210"/>
        <v>0.27082945776377854</v>
      </c>
      <c r="CS79" s="15">
        <f t="shared" si="210"/>
        <v>0.25120461353804968</v>
      </c>
      <c r="CT79" s="15">
        <f t="shared" si="210"/>
        <v>0.23174200354634353</v>
      </c>
      <c r="CU79" s="15">
        <f t="shared" si="210"/>
        <v>0.21243457998098533</v>
      </c>
      <c r="CV79" s="15">
        <f t="shared" ref="CV79:DS79" si="211">SUM(CV35:CV36)/CV28</f>
        <v>0.20284594317801694</v>
      </c>
      <c r="CW79" s="15">
        <f t="shared" si="211"/>
        <v>0.19334287192184502</v>
      </c>
      <c r="CX79" s="15">
        <f t="shared" si="211"/>
        <v>0.18392187499370485</v>
      </c>
      <c r="CY79" s="15">
        <f t="shared" si="211"/>
        <v>0.17457958987586705</v>
      </c>
      <c r="CZ79" s="15">
        <f t="shared" si="211"/>
        <v>0.16531277649642209</v>
      </c>
      <c r="DA79" s="15">
        <f t="shared" si="211"/>
        <v>0.15611831133222279</v>
      </c>
      <c r="DB79" s="15">
        <f t="shared" si="211"/>
        <v>0.14699318184626156</v>
      </c>
      <c r="DC79" s="15">
        <f t="shared" si="211"/>
        <v>0.1379344812375386</v>
      </c>
      <c r="DD79" s="15">
        <f t="shared" si="211"/>
        <v>0.12893940348310634</v>
      </c>
      <c r="DE79" s="15">
        <f t="shared" si="211"/>
        <v>0.1200052386534718</v>
      </c>
      <c r="DF79" s="15">
        <f t="shared" si="211"/>
        <v>0.11112936848390975</v>
      </c>
      <c r="DG79" s="15">
        <f t="shared" si="211"/>
        <v>0.10230926218550179</v>
      </c>
      <c r="DH79" s="15">
        <f t="shared" si="211"/>
        <v>9.3529638109456262E-2</v>
      </c>
      <c r="DI79" s="15">
        <f t="shared" si="211"/>
        <v>8.4803579135061327E-2</v>
      </c>
      <c r="DJ79" s="15">
        <f t="shared" si="211"/>
        <v>7.6128699732951707E-2</v>
      </c>
      <c r="DK79" s="15">
        <f t="shared" si="211"/>
        <v>6.7502691784249863E-2</v>
      </c>
      <c r="DL79" s="15">
        <f t="shared" si="211"/>
        <v>5.8923321134282315E-2</v>
      </c>
      <c r="DM79" s="15">
        <f t="shared" si="211"/>
        <v>5.0388424325930853E-2</v>
      </c>
      <c r="DN79" s="15">
        <f t="shared" si="211"/>
        <v>4.1895905501767236E-2</v>
      </c>
      <c r="DO79" s="15">
        <f t="shared" si="211"/>
        <v>3.3443733464862437E-2</v>
      </c>
      <c r="DP79" s="15">
        <f t="shared" si="211"/>
        <v>2.5029938888847393E-2</v>
      </c>
      <c r="DQ79" s="15">
        <f t="shared" si="211"/>
        <v>1.6652611668436356E-2</v>
      </c>
      <c r="DR79" s="15">
        <f t="shared" si="211"/>
        <v>8.309898402210171E-3</v>
      </c>
      <c r="DS79" s="15">
        <f t="shared" si="211"/>
        <v>-3.4259126228867238E-16</v>
      </c>
    </row>
    <row r="80" spans="1:123" x14ac:dyDescent="0.2">
      <c r="B80" t="s">
        <v>105</v>
      </c>
      <c r="D80" s="15">
        <f t="shared" ref="D80:AI80" si="212">(D11+D12)/-D13</f>
        <v>18.480145719489986</v>
      </c>
      <c r="E80" s="15">
        <f t="shared" si="212"/>
        <v>1.7327731742965389</v>
      </c>
      <c r="F80" s="15">
        <f t="shared" si="212"/>
        <v>1.7067585602590059</v>
      </c>
      <c r="G80" s="15">
        <f t="shared" si="212"/>
        <v>1.681123477967567</v>
      </c>
      <c r="H80" s="15">
        <f t="shared" si="212"/>
        <v>1.6558624544651626</v>
      </c>
      <c r="I80" s="15">
        <f t="shared" si="212"/>
        <v>1.630970095328242</v>
      </c>
      <c r="J80" s="15">
        <f t="shared" si="212"/>
        <v>1.6064410835423057</v>
      </c>
      <c r="K80" s="15">
        <f t="shared" si="212"/>
        <v>1.5822701783935353</v>
      </c>
      <c r="L80" s="15">
        <f t="shared" si="212"/>
        <v>0.637783948055754</v>
      </c>
      <c r="M80" s="15">
        <f t="shared" si="212"/>
        <v>0.61986228791571196</v>
      </c>
      <c r="N80" s="15">
        <f t="shared" si="212"/>
        <v>0.60225005977979085</v>
      </c>
      <c r="O80" s="15">
        <f t="shared" si="212"/>
        <v>0.5849425181835276</v>
      </c>
      <c r="P80" s="15">
        <f t="shared" si="212"/>
        <v>5.8029099697591491</v>
      </c>
      <c r="Q80" s="15">
        <f t="shared" si="212"/>
        <v>5.8033127743084867</v>
      </c>
      <c r="R80" s="15">
        <f t="shared" si="212"/>
        <v>5.803924676062147</v>
      </c>
      <c r="S80" s="15">
        <f t="shared" si="212"/>
        <v>5.8047469108391265</v>
      </c>
      <c r="T80" s="15">
        <f t="shared" si="212"/>
        <v>5.805780759561979</v>
      </c>
      <c r="U80" s="15">
        <f t="shared" si="212"/>
        <v>5.8070275492170653</v>
      </c>
      <c r="V80" s="15">
        <f t="shared" si="212"/>
        <v>5.8084886538464398</v>
      </c>
      <c r="W80" s="15">
        <f t="shared" si="212"/>
        <v>5.8101654955724529</v>
      </c>
      <c r="X80" s="15">
        <f t="shared" si="212"/>
        <v>2.6836398309188563</v>
      </c>
      <c r="Y80" s="15">
        <f t="shared" si="212"/>
        <v>2.6776497344263337</v>
      </c>
      <c r="Z80" s="15">
        <f t="shared" si="212"/>
        <v>2.6717831385329815</v>
      </c>
      <c r="AA80" s="15">
        <f t="shared" si="212"/>
        <v>2.6660401128756215</v>
      </c>
      <c r="AB80" s="15">
        <f t="shared" si="212"/>
        <v>7.8920237714650918</v>
      </c>
      <c r="AC80" s="15">
        <f t="shared" si="212"/>
        <v>7.9004265332238734</v>
      </c>
      <c r="AD80" s="15">
        <f t="shared" si="212"/>
        <v>7.9091245114599902</v>
      </c>
      <c r="AE80" s="15">
        <f t="shared" si="212"/>
        <v>7.918120646284776</v>
      </c>
      <c r="AF80" s="15">
        <f t="shared" si="212"/>
        <v>7.9274179607595254</v>
      </c>
      <c r="AG80" s="15">
        <f t="shared" si="212"/>
        <v>7.9370195629737363</v>
      </c>
      <c r="AH80" s="15">
        <f t="shared" si="212"/>
        <v>7.9469286481937367</v>
      </c>
      <c r="AI80" s="15">
        <f t="shared" si="212"/>
        <v>7.9571485010844158</v>
      </c>
      <c r="AJ80" s="15">
        <f t="shared" ref="AJ80:BO80" si="213">(AJ11+AJ12)/-AJ13</f>
        <v>3.6768605442477158</v>
      </c>
      <c r="AK80" s="15">
        <f t="shared" si="213"/>
        <v>3.67526751357881</v>
      </c>
      <c r="AL80" s="15">
        <f t="shared" si="213"/>
        <v>3.6738392089109824</v>
      </c>
      <c r="AM80" s="15">
        <f t="shared" si="213"/>
        <v>3.6725766179704413</v>
      </c>
      <c r="AN80" s="15">
        <f t="shared" si="213"/>
        <v>10.505424144600955</v>
      </c>
      <c r="AO80" s="15">
        <f t="shared" si="213"/>
        <v>10.613213049667275</v>
      </c>
      <c r="AP80" s="15">
        <f t="shared" si="213"/>
        <v>10.724349205967304</v>
      </c>
      <c r="AQ80" s="15">
        <f t="shared" si="213"/>
        <v>10.83897823477519</v>
      </c>
      <c r="AR80" s="15">
        <f t="shared" si="213"/>
        <v>10.957254462913259</v>
      </c>
      <c r="AS80" s="15">
        <f t="shared" si="213"/>
        <v>11.079341581424746</v>
      </c>
      <c r="AT80" s="15">
        <f t="shared" si="213"/>
        <v>11.205413364990095</v>
      </c>
      <c r="AU80" s="15">
        <f t="shared" si="213"/>
        <v>11.335654458723941</v>
      </c>
      <c r="AV80" s="15">
        <f t="shared" si="213"/>
        <v>5.3139815341265351</v>
      </c>
      <c r="AW80" s="15">
        <f t="shared" si="213"/>
        <v>5.3716633644711473</v>
      </c>
      <c r="AX80" s="15">
        <f t="shared" si="213"/>
        <v>5.4314416786379756</v>
      </c>
      <c r="AY80" s="15">
        <f t="shared" si="213"/>
        <v>5.4934191781927311</v>
      </c>
      <c r="AZ80" s="15">
        <f t="shared" si="213"/>
        <v>15.453350967558162</v>
      </c>
      <c r="BA80" s="15">
        <f t="shared" si="213"/>
        <v>15.661690497413739</v>
      </c>
      <c r="BB80" s="15">
        <f t="shared" si="213"/>
        <v>15.877600156178064</v>
      </c>
      <c r="BC80" s="15">
        <f t="shared" si="213"/>
        <v>16.101482949938699</v>
      </c>
      <c r="BD80" s="15">
        <f t="shared" si="213"/>
        <v>16.333771182332992</v>
      </c>
      <c r="BE80" s="15">
        <f t="shared" si="213"/>
        <v>16.574929163882231</v>
      </c>
      <c r="BF80" s="15">
        <f t="shared" si="213"/>
        <v>16.825456227679545</v>
      </c>
      <c r="BG80" s="15">
        <f t="shared" si="213"/>
        <v>17.085890092621483</v>
      </c>
      <c r="BH80" s="15">
        <f t="shared" si="213"/>
        <v>8.0892218307080412</v>
      </c>
      <c r="BI80" s="15">
        <f t="shared" si="213"/>
        <v>8.2132189815657384</v>
      </c>
      <c r="BJ80" s="15">
        <f t="shared" si="213"/>
        <v>8.342514188653789</v>
      </c>
      <c r="BK80" s="15">
        <f t="shared" si="213"/>
        <v>8.4774358923550324</v>
      </c>
      <c r="BL80" s="15">
        <f t="shared" si="213"/>
        <v>23.501269129761823</v>
      </c>
      <c r="BM80" s="15">
        <f t="shared" si="213"/>
        <v>23.927637732310636</v>
      </c>
      <c r="BN80" s="15">
        <f t="shared" si="213"/>
        <v>24.37327032315552</v>
      </c>
      <c r="BO80" s="15">
        <f t="shared" si="213"/>
        <v>24.839476100519274</v>
      </c>
      <c r="BP80" s="15">
        <f t="shared" ref="BP80:CU80" si="214">(BP11+BP12)/-BP13</f>
        <v>25.327685894349152</v>
      </c>
      <c r="BQ80" s="15">
        <f t="shared" si="214"/>
        <v>25.839466624247443</v>
      </c>
      <c r="BR80" s="15">
        <f t="shared" si="214"/>
        <v>26.376537869940886</v>
      </c>
      <c r="BS80" s="15">
        <f t="shared" si="214"/>
        <v>26.940790923399511</v>
      </c>
      <c r="BT80" s="15">
        <f t="shared" si="214"/>
        <v>12.922652316747094</v>
      </c>
      <c r="BU80" s="15">
        <f t="shared" si="214"/>
        <v>13.20737262823843</v>
      </c>
      <c r="BV80" s="15">
        <f t="shared" si="214"/>
        <v>13.507766722460438</v>
      </c>
      <c r="BW80" s="15">
        <f t="shared" si="214"/>
        <v>13.825135764443862</v>
      </c>
      <c r="BX80" s="15">
        <f t="shared" si="214"/>
        <v>37.940012400975583</v>
      </c>
      <c r="BY80" s="15">
        <f t="shared" si="214"/>
        <v>38.922284542187342</v>
      </c>
      <c r="BZ80" s="15">
        <f t="shared" si="214"/>
        <v>39.964452553482161</v>
      </c>
      <c r="CA80" s="15">
        <f t="shared" si="214"/>
        <v>41.072117670430565</v>
      </c>
      <c r="CB80" s="15">
        <f t="shared" si="214"/>
        <v>42.251602427638765</v>
      </c>
      <c r="CC80" s="15">
        <f t="shared" si="214"/>
        <v>43.510070622023377</v>
      </c>
      <c r="CD80" s="15">
        <f t="shared" si="214"/>
        <v>44.855672042068107</v>
      </c>
      <c r="CE80" s="15">
        <f t="shared" si="214"/>
        <v>46.29771814060485</v>
      </c>
      <c r="CF80" s="15">
        <f t="shared" si="214"/>
        <v>22.617370347346672</v>
      </c>
      <c r="CG80" s="15">
        <f t="shared" si="214"/>
        <v>23.394964067390145</v>
      </c>
      <c r="CH80" s="15">
        <f t="shared" si="214"/>
        <v>24.235057716775213</v>
      </c>
      <c r="CI80" s="15">
        <f t="shared" si="214"/>
        <v>25.145439625770198</v>
      </c>
      <c r="CJ80" s="15">
        <f t="shared" si="214"/>
        <v>58.778740542076036</v>
      </c>
      <c r="CK80" s="15">
        <f t="shared" si="214"/>
        <v>61.237141889399886</v>
      </c>
      <c r="CL80" s="15">
        <f t="shared" si="214"/>
        <v>63.929702113351212</v>
      </c>
      <c r="CM80" s="15">
        <f t="shared" si="214"/>
        <v>66.89143009971157</v>
      </c>
      <c r="CN80" s="15">
        <f t="shared" si="214"/>
        <v>70.164680619195209</v>
      </c>
      <c r="CO80" s="15">
        <f t="shared" si="214"/>
        <v>73.8011877062726</v>
      </c>
      <c r="CP80" s="15">
        <f t="shared" si="214"/>
        <v>77.86481304118152</v>
      </c>
      <c r="CQ80" s="15">
        <f t="shared" si="214"/>
        <v>82.435320917435618</v>
      </c>
      <c r="CR80" s="15">
        <f t="shared" si="214"/>
        <v>41.33544254972621</v>
      </c>
      <c r="CS80" s="15">
        <f t="shared" si="214"/>
        <v>44.107986028449396</v>
      </c>
      <c r="CT80" s="15">
        <f t="shared" si="214"/>
        <v>47.30582406796335</v>
      </c>
      <c r="CU80" s="15">
        <f t="shared" si="214"/>
        <v>51.034716364325028</v>
      </c>
      <c r="CV80" s="15">
        <f t="shared" ref="CV80:DS80" si="215">(CV11+CV12)/-CV13</f>
        <v>124.85192903134188</v>
      </c>
      <c r="CW80" s="15">
        <f t="shared" si="215"/>
        <v>129.86513149412824</v>
      </c>
      <c r="CX80" s="15">
        <f t="shared" si="215"/>
        <v>135.33545943076976</v>
      </c>
      <c r="CY80" s="15">
        <f t="shared" si="215"/>
        <v>141.32820884752743</v>
      </c>
      <c r="CZ80" s="15">
        <f t="shared" si="215"/>
        <v>147.92173503124039</v>
      </c>
      <c r="DA80" s="15">
        <f t="shared" si="215"/>
        <v>155.21088920120732</v>
      </c>
      <c r="DB80" s="15">
        <f t="shared" si="215"/>
        <v>163.31160071170413</v>
      </c>
      <c r="DC80" s="15">
        <f t="shared" si="215"/>
        <v>172.3670765024593</v>
      </c>
      <c r="DD80" s="15">
        <f t="shared" si="215"/>
        <v>86.026027367976155</v>
      </c>
      <c r="DE80" s="15">
        <f t="shared" si="215"/>
        <v>91.434963786808865</v>
      </c>
      <c r="DF80" s="15">
        <f t="shared" si="215"/>
        <v>97.618091658753329</v>
      </c>
      <c r="DG80" s="15">
        <f t="shared" si="215"/>
        <v>104.75405909732015</v>
      </c>
      <c r="DH80" s="15">
        <f t="shared" si="215"/>
        <v>254.82925913701746</v>
      </c>
      <c r="DI80" s="15">
        <f t="shared" si="215"/>
        <v>277.11216510580664</v>
      </c>
      <c r="DJ80" s="15">
        <f t="shared" si="215"/>
        <v>303.85463276596181</v>
      </c>
      <c r="DK80" s="15">
        <f t="shared" si="215"/>
        <v>336.54316646993863</v>
      </c>
      <c r="DL80" s="15">
        <f t="shared" si="215"/>
        <v>377.40752292431074</v>
      </c>
      <c r="DM80" s="15">
        <f t="shared" si="215"/>
        <v>429.9516057262</v>
      </c>
      <c r="DN80" s="15">
        <f t="shared" si="215"/>
        <v>500.01525443616254</v>
      </c>
      <c r="DO80" s="15">
        <f t="shared" si="215"/>
        <v>598.11018053856981</v>
      </c>
      <c r="DP80" s="15">
        <f t="shared" si="215"/>
        <v>350.98446210209494</v>
      </c>
      <c r="DQ80" s="15">
        <f t="shared" si="215"/>
        <v>466.33977455269911</v>
      </c>
      <c r="DR80" s="15">
        <f t="shared" si="215"/>
        <v>697.06034312939994</v>
      </c>
      <c r="DS80" s="15">
        <f t="shared" si="215"/>
        <v>1389.2418011172219</v>
      </c>
    </row>
    <row r="81" spans="2:123" x14ac:dyDescent="0.2">
      <c r="B81" t="s">
        <v>106</v>
      </c>
      <c r="D81" s="15">
        <f t="shared" ref="D81:AI81" si="216">SUM(D24,D25,D26,D27,D29)/D33</f>
        <v>14.939299726108517</v>
      </c>
      <c r="E81" s="15">
        <f t="shared" si="216"/>
        <v>14.954227857320706</v>
      </c>
      <c r="F81" s="15">
        <f t="shared" si="216"/>
        <v>14.969250931156756</v>
      </c>
      <c r="G81" s="15">
        <f t="shared" si="216"/>
        <v>14.984369856255979</v>
      </c>
      <c r="H81" s="15">
        <f t="shared" si="216"/>
        <v>14.999585552889542</v>
      </c>
      <c r="I81" s="15">
        <f t="shared" si="216"/>
        <v>15.014898953147162</v>
      </c>
      <c r="J81" s="15">
        <f t="shared" si="216"/>
        <v>15.030311001127458</v>
      </c>
      <c r="K81" s="15">
        <f t="shared" si="216"/>
        <v>15.045822653131969</v>
      </c>
      <c r="L81" s="15">
        <f t="shared" si="216"/>
        <v>14.981465279980174</v>
      </c>
      <c r="M81" s="15">
        <f t="shared" si="216"/>
        <v>14.894094781514349</v>
      </c>
      <c r="N81" s="15">
        <f t="shared" si="216"/>
        <v>14.806440120269871</v>
      </c>
      <c r="O81" s="15">
        <f t="shared" si="216"/>
        <v>14.718499907677156</v>
      </c>
      <c r="P81" s="15">
        <f t="shared" si="216"/>
        <v>15.004016817078035</v>
      </c>
      <c r="Q81" s="15">
        <f t="shared" si="216"/>
        <v>15.312357660550109</v>
      </c>
      <c r="R81" s="15">
        <f t="shared" si="216"/>
        <v>15.622658679467415</v>
      </c>
      <c r="S81" s="15">
        <f t="shared" si="216"/>
        <v>15.934938625188266</v>
      </c>
      <c r="T81" s="15">
        <f t="shared" si="216"/>
        <v>16.249216489007487</v>
      </c>
      <c r="U81" s="15">
        <f t="shared" si="216"/>
        <v>16.565511506006384</v>
      </c>
      <c r="V81" s="15">
        <f t="shared" si="216"/>
        <v>16.883843158977164</v>
      </c>
      <c r="W81" s="15">
        <f t="shared" si="216"/>
        <v>17.204231182423346</v>
      </c>
      <c r="X81" s="15">
        <f t="shared" si="216"/>
        <v>17.224108122441415</v>
      </c>
      <c r="Y81" s="15">
        <f t="shared" si="216"/>
        <v>17.217753000649665</v>
      </c>
      <c r="Z81" s="15">
        <f t="shared" si="216"/>
        <v>17.211377218873501</v>
      </c>
      <c r="AA81" s="15">
        <f t="shared" si="216"/>
        <v>17.204980676202986</v>
      </c>
      <c r="AB81" s="15">
        <f t="shared" si="216"/>
        <v>17.706596913153131</v>
      </c>
      <c r="AC81" s="15">
        <f t="shared" si="216"/>
        <v>18.210799671043169</v>
      </c>
      <c r="AD81" s="15">
        <f t="shared" si="216"/>
        <v>18.716708091127735</v>
      </c>
      <c r="AE81" s="15">
        <f t="shared" si="216"/>
        <v>19.224330843171241</v>
      </c>
      <c r="AF81" s="15">
        <f t="shared" si="216"/>
        <v>19.733676655794913</v>
      </c>
      <c r="AG81" s="15">
        <f t="shared" si="216"/>
        <v>20.244754316977097</v>
      </c>
      <c r="AH81" s="15">
        <f t="shared" si="216"/>
        <v>20.757572674558684</v>
      </c>
      <c r="AI81" s="15">
        <f t="shared" si="216"/>
        <v>21.272140636753669</v>
      </c>
      <c r="AJ81" s="15">
        <f t="shared" ref="AJ81:BO81" si="217">SUM(AJ24,AJ25,AJ26,AJ27,AJ29)/AJ33</f>
        <v>21.375605373601733</v>
      </c>
      <c r="AK81" s="15">
        <f t="shared" si="217"/>
        <v>21.46191186819944</v>
      </c>
      <c r="AL81" s="15">
        <f t="shared" si="217"/>
        <v>21.548366094624075</v>
      </c>
      <c r="AM81" s="15">
        <f t="shared" si="217"/>
        <v>21.634968432511958</v>
      </c>
      <c r="AN81" s="15">
        <f t="shared" si="217"/>
        <v>22.238091189219908</v>
      </c>
      <c r="AO81" s="15">
        <f t="shared" si="217"/>
        <v>22.823523107022289</v>
      </c>
      <c r="AP81" s="15">
        <f t="shared" si="217"/>
        <v>23.408955024824674</v>
      </c>
      <c r="AQ81" s="15">
        <f t="shared" si="217"/>
        <v>23.994386942627045</v>
      </c>
      <c r="AR81" s="15">
        <f t="shared" si="217"/>
        <v>24.57981886042942</v>
      </c>
      <c r="AS81" s="15">
        <f t="shared" si="217"/>
        <v>25.165250778231805</v>
      </c>
      <c r="AT81" s="15">
        <f t="shared" si="217"/>
        <v>25.75068269603419</v>
      </c>
      <c r="AU81" s="15">
        <f t="shared" si="217"/>
        <v>26.336114613836568</v>
      </c>
      <c r="AV81" s="15">
        <f t="shared" si="217"/>
        <v>26.386052525517194</v>
      </c>
      <c r="AW81" s="15">
        <f t="shared" si="217"/>
        <v>26.435990437197812</v>
      </c>
      <c r="AX81" s="15">
        <f t="shared" si="217"/>
        <v>26.485928348878446</v>
      </c>
      <c r="AY81" s="15">
        <f t="shared" si="217"/>
        <v>26.535866260559065</v>
      </c>
      <c r="AZ81" s="15">
        <f t="shared" si="217"/>
        <v>27.403290924677695</v>
      </c>
      <c r="BA81" s="15">
        <f t="shared" si="217"/>
        <v>28.270715588796314</v>
      </c>
      <c r="BB81" s="15">
        <f t="shared" si="217"/>
        <v>29.138140252914937</v>
      </c>
      <c r="BC81" s="15">
        <f t="shared" si="217"/>
        <v>30.005564917033563</v>
      </c>
      <c r="BD81" s="15">
        <f t="shared" si="217"/>
        <v>30.872989581152183</v>
      </c>
      <c r="BE81" s="15">
        <f t="shared" si="217"/>
        <v>31.740414245270813</v>
      </c>
      <c r="BF81" s="15">
        <f t="shared" si="217"/>
        <v>32.607838909389436</v>
      </c>
      <c r="BG81" s="15">
        <f t="shared" si="217"/>
        <v>33.475263573508059</v>
      </c>
      <c r="BH81" s="15">
        <f t="shared" si="217"/>
        <v>33.665163865132236</v>
      </c>
      <c r="BI81" s="15">
        <f t="shared" si="217"/>
        <v>33.855064156756413</v>
      </c>
      <c r="BJ81" s="15">
        <f t="shared" si="217"/>
        <v>34.044964448380583</v>
      </c>
      <c r="BK81" s="15">
        <f t="shared" si="217"/>
        <v>34.23486474000476</v>
      </c>
      <c r="BL81" s="15">
        <f t="shared" si="217"/>
        <v>35.441073617124417</v>
      </c>
      <c r="BM81" s="15">
        <f t="shared" si="217"/>
        <v>36.647282494244074</v>
      </c>
      <c r="BN81" s="15">
        <f t="shared" si="217"/>
        <v>37.85349137136371</v>
      </c>
      <c r="BO81" s="15">
        <f t="shared" si="217"/>
        <v>39.059700248483374</v>
      </c>
      <c r="BP81" s="15">
        <f t="shared" ref="BP81:CU81" si="218">SUM(BP24,BP25,BP26,BP27,BP29)/BP33</f>
        <v>40.265909125603017</v>
      </c>
      <c r="BQ81" s="15">
        <f t="shared" si="218"/>
        <v>41.472118002722688</v>
      </c>
      <c r="BR81" s="15">
        <f t="shared" si="218"/>
        <v>42.678326879842338</v>
      </c>
      <c r="BS81" s="15">
        <f t="shared" si="218"/>
        <v>43.884535756961988</v>
      </c>
      <c r="BT81" s="15">
        <f t="shared" si="218"/>
        <v>44.242783821939973</v>
      </c>
      <c r="BU81" s="15">
        <f t="shared" si="218"/>
        <v>44.601031886917944</v>
      </c>
      <c r="BV81" s="15">
        <f t="shared" si="218"/>
        <v>44.959279951895915</v>
      </c>
      <c r="BW81" s="15">
        <f t="shared" si="218"/>
        <v>45.317528016873901</v>
      </c>
      <c r="BX81" s="15">
        <f t="shared" si="218"/>
        <v>46.930674796190537</v>
      </c>
      <c r="BY81" s="15">
        <f t="shared" si="218"/>
        <v>48.543821575507174</v>
      </c>
      <c r="BZ81" s="15">
        <f t="shared" si="218"/>
        <v>50.15696835482381</v>
      </c>
      <c r="CA81" s="15">
        <f t="shared" si="218"/>
        <v>51.770115134140433</v>
      </c>
      <c r="CB81" s="15">
        <f t="shared" si="218"/>
        <v>53.383261913457083</v>
      </c>
      <c r="CC81" s="15">
        <f t="shared" si="218"/>
        <v>54.996408692773734</v>
      </c>
      <c r="CD81" s="15">
        <f t="shared" si="218"/>
        <v>56.609555472090378</v>
      </c>
      <c r="CE81" s="15">
        <f t="shared" si="218"/>
        <v>58.222702251407007</v>
      </c>
      <c r="CF81" s="15">
        <f t="shared" si="218"/>
        <v>58.783364491005301</v>
      </c>
      <c r="CG81" s="15">
        <f t="shared" si="218"/>
        <v>59.344026730603581</v>
      </c>
      <c r="CH81" s="15">
        <f t="shared" si="218"/>
        <v>59.904688970201882</v>
      </c>
      <c r="CI81" s="15">
        <f t="shared" si="218"/>
        <v>60.465351209800154</v>
      </c>
      <c r="CJ81" s="15">
        <f t="shared" si="218"/>
        <v>62.199081577176884</v>
      </c>
      <c r="CK81" s="15">
        <f t="shared" si="218"/>
        <v>63.932811944553592</v>
      </c>
      <c r="CL81" s="15">
        <f t="shared" si="218"/>
        <v>65.666542311930314</v>
      </c>
      <c r="CM81" s="15">
        <f t="shared" si="218"/>
        <v>67.400272679307022</v>
      </c>
      <c r="CN81" s="15">
        <f t="shared" si="218"/>
        <v>69.134003046683731</v>
      </c>
      <c r="CO81" s="15">
        <f t="shared" si="218"/>
        <v>70.867733414060481</v>
      </c>
      <c r="CP81" s="15">
        <f t="shared" si="218"/>
        <v>72.601463781437189</v>
      </c>
      <c r="CQ81" s="15">
        <f t="shared" si="218"/>
        <v>74.335194148813926</v>
      </c>
      <c r="CR81" s="15">
        <f t="shared" si="218"/>
        <v>74.955082858199276</v>
      </c>
      <c r="CS81" s="15">
        <f t="shared" si="218"/>
        <v>75.57497156758464</v>
      </c>
      <c r="CT81" s="15">
        <f t="shared" si="218"/>
        <v>76.194860276969976</v>
      </c>
      <c r="CU81" s="15">
        <f t="shared" si="218"/>
        <v>76.814748986355355</v>
      </c>
      <c r="CV81" s="15">
        <f t="shared" ref="CV81:DS81" si="219">SUM(CV24,CV25,CV26,CV27,CV29)/CV33</f>
        <v>78.815643847350145</v>
      </c>
      <c r="CW81" s="15">
        <f t="shared" si="219"/>
        <v>80.816538708344964</v>
      </c>
      <c r="CX81" s="15">
        <f t="shared" si="219"/>
        <v>82.817433569339713</v>
      </c>
      <c r="CY81" s="15">
        <f t="shared" si="219"/>
        <v>84.818328430334489</v>
      </c>
      <c r="CZ81" s="15">
        <f t="shared" si="219"/>
        <v>86.819223291329294</v>
      </c>
      <c r="DA81" s="15">
        <f t="shared" si="219"/>
        <v>88.820118152324085</v>
      </c>
      <c r="DB81" s="15">
        <f t="shared" si="219"/>
        <v>90.821013013318861</v>
      </c>
      <c r="DC81" s="15">
        <f t="shared" si="219"/>
        <v>92.821907874313681</v>
      </c>
      <c r="DD81" s="15">
        <f t="shared" si="219"/>
        <v>93.644536103130434</v>
      </c>
      <c r="DE81" s="15">
        <f t="shared" si="219"/>
        <v>94.467164331947245</v>
      </c>
      <c r="DF81" s="15">
        <f t="shared" si="219"/>
        <v>95.289792560764013</v>
      </c>
      <c r="DG81" s="15">
        <f t="shared" si="219"/>
        <v>96.112420789580767</v>
      </c>
      <c r="DH81" s="15">
        <f t="shared" si="219"/>
        <v>98.246434621847058</v>
      </c>
      <c r="DI81" s="15">
        <f t="shared" si="219"/>
        <v>111.42272050457034</v>
      </c>
      <c r="DJ81" s="15">
        <f t="shared" si="219"/>
        <v>127.89307785797446</v>
      </c>
      <c r="DK81" s="15">
        <f t="shared" si="219"/>
        <v>149.06925159806542</v>
      </c>
      <c r="DL81" s="15">
        <f t="shared" si="219"/>
        <v>177.30414991818674</v>
      </c>
      <c r="DM81" s="15">
        <f t="shared" si="219"/>
        <v>216.83300756635668</v>
      </c>
      <c r="DN81" s="15">
        <f t="shared" si="219"/>
        <v>276.1262940386116</v>
      </c>
      <c r="DO81" s="15">
        <f t="shared" si="219"/>
        <v>374.94843815903613</v>
      </c>
      <c r="DP81" s="15">
        <f t="shared" si="219"/>
        <v>566.3631621245155</v>
      </c>
      <c r="DQ81" s="15">
        <f t="shared" si="219"/>
        <v>760.73822268063577</v>
      </c>
      <c r="DR81" s="15">
        <f t="shared" si="219"/>
        <v>1149.4883437928763</v>
      </c>
      <c r="DS81" s="15">
        <f t="shared" si="219"/>
        <v>2315.7387071295984</v>
      </c>
    </row>
    <row r="82" spans="2:123" x14ac:dyDescent="0.2">
      <c r="B82" t="s">
        <v>107</v>
      </c>
      <c r="D82" s="15">
        <f t="shared" ref="D82:AI82" si="220">SUM(D24,D25,D27,D29)/D33</f>
        <v>14.659264194240874</v>
      </c>
      <c r="E82" s="15">
        <f t="shared" si="220"/>
        <v>14.674147407683158</v>
      </c>
      <c r="F82" s="15">
        <f t="shared" si="220"/>
        <v>14.689125278073156</v>
      </c>
      <c r="G82" s="15">
        <f t="shared" si="220"/>
        <v>14.704198711316153</v>
      </c>
      <c r="H82" s="15">
        <f t="shared" si="220"/>
        <v>14.719368624914271</v>
      </c>
      <c r="I82" s="15">
        <f t="shared" si="220"/>
        <v>14.734635948152638</v>
      </c>
      <c r="J82" s="15">
        <f t="shared" si="220"/>
        <v>14.75000162228914</v>
      </c>
      <c r="K82" s="15">
        <f t="shared" si="220"/>
        <v>14.765466600747867</v>
      </c>
      <c r="L82" s="15">
        <f t="shared" si="220"/>
        <v>14.701062251433536</v>
      </c>
      <c r="M82" s="15">
        <f t="shared" si="220"/>
        <v>14.613668150483942</v>
      </c>
      <c r="N82" s="15">
        <f t="shared" si="220"/>
        <v>14.525989809991259</v>
      </c>
      <c r="O82" s="15">
        <f t="shared" si="220"/>
        <v>14.438025841010788</v>
      </c>
      <c r="P82" s="15">
        <f t="shared" si="220"/>
        <v>14.7235189165068</v>
      </c>
      <c r="Q82" s="15">
        <f t="shared" si="220"/>
        <v>15.031815158420674</v>
      </c>
      <c r="R82" s="15">
        <f t="shared" si="220"/>
        <v>15.342071292240052</v>
      </c>
      <c r="S82" s="15">
        <f t="shared" si="220"/>
        <v>15.654306066610859</v>
      </c>
      <c r="T82" s="15">
        <f t="shared" si="220"/>
        <v>15.968538470080821</v>
      </c>
      <c r="U82" s="15">
        <f t="shared" si="220"/>
        <v>16.2847877349489</v>
      </c>
      <c r="V82" s="15">
        <f t="shared" si="220"/>
        <v>16.603073341189095</v>
      </c>
      <c r="W82" s="15">
        <f t="shared" si="220"/>
        <v>16.923415020450335</v>
      </c>
      <c r="X82" s="15">
        <f t="shared" si="220"/>
        <v>16.94324531593751</v>
      </c>
      <c r="Y82" s="15">
        <f t="shared" si="220"/>
        <v>16.936866758336691</v>
      </c>
      <c r="Z82" s="15">
        <f t="shared" si="220"/>
        <v>16.930467464563545</v>
      </c>
      <c r="AA82" s="15">
        <f t="shared" si="220"/>
        <v>16.924047333336009</v>
      </c>
      <c r="AB82" s="15">
        <f t="shared" si="220"/>
        <v>17.425639904794551</v>
      </c>
      <c r="AC82" s="15">
        <f t="shared" si="220"/>
        <v>17.929931104748537</v>
      </c>
      <c r="AD82" s="15">
        <f t="shared" si="220"/>
        <v>18.435928266086776</v>
      </c>
      <c r="AE82" s="15">
        <f t="shared" si="220"/>
        <v>18.943640060094442</v>
      </c>
      <c r="AF82" s="15">
        <f t="shared" si="220"/>
        <v>19.453075216923846</v>
      </c>
      <c r="AG82" s="15">
        <f t="shared" si="220"/>
        <v>19.964242526094832</v>
      </c>
      <c r="AH82" s="15">
        <f t="shared" si="220"/>
        <v>20.477150837000284</v>
      </c>
      <c r="AI82" s="15">
        <f t="shared" si="220"/>
        <v>20.991809059416791</v>
      </c>
      <c r="AJ82" s="15">
        <f t="shared" ref="AJ82:BO82" si="221">SUM(AJ24,AJ25,AJ27,AJ29)/AJ33</f>
        <v>21.095364364957295</v>
      </c>
      <c r="AK82" s="15">
        <f t="shared" si="221"/>
        <v>21.181716260072413</v>
      </c>
      <c r="AL82" s="15">
        <f t="shared" si="221"/>
        <v>21.268215964727041</v>
      </c>
      <c r="AM82" s="15">
        <f t="shared" si="221"/>
        <v>21.354863858757216</v>
      </c>
      <c r="AN82" s="15">
        <f t="shared" si="221"/>
        <v>21.958032249720141</v>
      </c>
      <c r="AO82" s="15">
        <f t="shared" si="221"/>
        <v>22.543464167522522</v>
      </c>
      <c r="AP82" s="15">
        <f t="shared" si="221"/>
        <v>23.128896085324907</v>
      </c>
      <c r="AQ82" s="15">
        <f t="shared" si="221"/>
        <v>23.714328003127278</v>
      </c>
      <c r="AR82" s="15">
        <f t="shared" si="221"/>
        <v>24.299759920929652</v>
      </c>
      <c r="AS82" s="15">
        <f t="shared" si="221"/>
        <v>24.885191838732037</v>
      </c>
      <c r="AT82" s="15">
        <f t="shared" si="221"/>
        <v>25.470623756534422</v>
      </c>
      <c r="AU82" s="15">
        <f t="shared" si="221"/>
        <v>26.0560556743368</v>
      </c>
      <c r="AV82" s="15">
        <f t="shared" si="221"/>
        <v>26.105993586017426</v>
      </c>
      <c r="AW82" s="15">
        <f t="shared" si="221"/>
        <v>26.155931497698049</v>
      </c>
      <c r="AX82" s="15">
        <f t="shared" si="221"/>
        <v>26.205869409378678</v>
      </c>
      <c r="AY82" s="15">
        <f t="shared" si="221"/>
        <v>26.255807321059297</v>
      </c>
      <c r="AZ82" s="15">
        <f t="shared" si="221"/>
        <v>27.123231985177927</v>
      </c>
      <c r="BA82" s="15">
        <f t="shared" si="221"/>
        <v>27.990656649296547</v>
      </c>
      <c r="BB82" s="15">
        <f t="shared" si="221"/>
        <v>28.85808131341517</v>
      </c>
      <c r="BC82" s="15">
        <f t="shared" si="221"/>
        <v>29.725505977533796</v>
      </c>
      <c r="BD82" s="15">
        <f t="shared" si="221"/>
        <v>30.592930641652416</v>
      </c>
      <c r="BE82" s="15">
        <f t="shared" si="221"/>
        <v>31.460355305771046</v>
      </c>
      <c r="BF82" s="15">
        <f t="shared" si="221"/>
        <v>32.327779969889669</v>
      </c>
      <c r="BG82" s="15">
        <f t="shared" si="221"/>
        <v>33.195204634008292</v>
      </c>
      <c r="BH82" s="15">
        <f t="shared" si="221"/>
        <v>33.385104925632469</v>
      </c>
      <c r="BI82" s="15">
        <f t="shared" si="221"/>
        <v>33.575005217256638</v>
      </c>
      <c r="BJ82" s="15">
        <f t="shared" si="221"/>
        <v>33.764905508880815</v>
      </c>
      <c r="BK82" s="15">
        <f t="shared" si="221"/>
        <v>33.954805800504992</v>
      </c>
      <c r="BL82" s="15">
        <f t="shared" si="221"/>
        <v>35.161014677624649</v>
      </c>
      <c r="BM82" s="15">
        <f t="shared" si="221"/>
        <v>36.367223554744307</v>
      </c>
      <c r="BN82" s="15">
        <f t="shared" si="221"/>
        <v>37.573432431863942</v>
      </c>
      <c r="BO82" s="15">
        <f t="shared" si="221"/>
        <v>38.779641308983607</v>
      </c>
      <c r="BP82" s="15">
        <f t="shared" ref="BP82:CU82" si="222">SUM(BP24,BP25,BP27,BP29)/BP33</f>
        <v>39.985850186103249</v>
      </c>
      <c r="BQ82" s="15">
        <f t="shared" si="222"/>
        <v>41.192059063222921</v>
      </c>
      <c r="BR82" s="15">
        <f t="shared" si="222"/>
        <v>42.398267940342571</v>
      </c>
      <c r="BS82" s="15">
        <f t="shared" si="222"/>
        <v>43.604476817462221</v>
      </c>
      <c r="BT82" s="15">
        <f t="shared" si="222"/>
        <v>43.962724882440206</v>
      </c>
      <c r="BU82" s="15">
        <f t="shared" si="222"/>
        <v>44.320972947418177</v>
      </c>
      <c r="BV82" s="15">
        <f t="shared" si="222"/>
        <v>44.679221012396148</v>
      </c>
      <c r="BW82" s="15">
        <f t="shared" si="222"/>
        <v>45.037469077374134</v>
      </c>
      <c r="BX82" s="15">
        <f t="shared" si="222"/>
        <v>46.65061585669077</v>
      </c>
      <c r="BY82" s="15">
        <f t="shared" si="222"/>
        <v>48.263762636007407</v>
      </c>
      <c r="BZ82" s="15">
        <f t="shared" si="222"/>
        <v>49.87690941532405</v>
      </c>
      <c r="CA82" s="15">
        <f t="shared" si="222"/>
        <v>51.490056194640665</v>
      </c>
      <c r="CB82" s="15">
        <f t="shared" si="222"/>
        <v>53.103202973957316</v>
      </c>
      <c r="CC82" s="15">
        <f t="shared" si="222"/>
        <v>54.716349753273967</v>
      </c>
      <c r="CD82" s="15">
        <f t="shared" si="222"/>
        <v>56.329496532590603</v>
      </c>
      <c r="CE82" s="15">
        <f t="shared" si="222"/>
        <v>57.94264331190724</v>
      </c>
      <c r="CF82" s="15">
        <f t="shared" si="222"/>
        <v>58.503305551505534</v>
      </c>
      <c r="CG82" s="15">
        <f t="shared" si="222"/>
        <v>59.063967791103813</v>
      </c>
      <c r="CH82" s="15">
        <f t="shared" si="222"/>
        <v>59.624630030702114</v>
      </c>
      <c r="CI82" s="15">
        <f t="shared" si="222"/>
        <v>60.185292270300387</v>
      </c>
      <c r="CJ82" s="15">
        <f t="shared" si="222"/>
        <v>61.919022637677116</v>
      </c>
      <c r="CK82" s="15">
        <f t="shared" si="222"/>
        <v>63.652753005053832</v>
      </c>
      <c r="CL82" s="15">
        <f t="shared" si="222"/>
        <v>65.386483372430547</v>
      </c>
      <c r="CM82" s="15">
        <f t="shared" si="222"/>
        <v>67.120213739807255</v>
      </c>
      <c r="CN82" s="15">
        <f t="shared" si="222"/>
        <v>68.853944107183978</v>
      </c>
      <c r="CO82" s="15">
        <f t="shared" si="222"/>
        <v>70.587674474560714</v>
      </c>
      <c r="CP82" s="15">
        <f t="shared" si="222"/>
        <v>72.321404841937436</v>
      </c>
      <c r="CQ82" s="15">
        <f t="shared" si="222"/>
        <v>74.055135209314159</v>
      </c>
      <c r="CR82" s="15">
        <f t="shared" si="222"/>
        <v>74.675023918699509</v>
      </c>
      <c r="CS82" s="15">
        <f t="shared" si="222"/>
        <v>75.294912628084873</v>
      </c>
      <c r="CT82" s="15">
        <f t="shared" si="222"/>
        <v>75.914801337470223</v>
      </c>
      <c r="CU82" s="15">
        <f t="shared" si="222"/>
        <v>76.534690046855602</v>
      </c>
      <c r="CV82" s="15">
        <f t="shared" ref="CV82:DS82" si="223">SUM(CV24,CV25,CV27,CV29)/CV33</f>
        <v>78.535584907850392</v>
      </c>
      <c r="CW82" s="15">
        <f t="shared" si="223"/>
        <v>80.536479768845197</v>
      </c>
      <c r="CX82" s="15">
        <f t="shared" si="223"/>
        <v>82.53737462983996</v>
      </c>
      <c r="CY82" s="15">
        <f t="shared" si="223"/>
        <v>84.538269490834722</v>
      </c>
      <c r="CZ82" s="15">
        <f t="shared" si="223"/>
        <v>86.539164351829541</v>
      </c>
      <c r="DA82" s="15">
        <f t="shared" si="223"/>
        <v>88.540059212824318</v>
      </c>
      <c r="DB82" s="15">
        <f t="shared" si="223"/>
        <v>90.540954073819108</v>
      </c>
      <c r="DC82" s="15">
        <f t="shared" si="223"/>
        <v>92.541848934813927</v>
      </c>
      <c r="DD82" s="15">
        <f t="shared" si="223"/>
        <v>93.364477163630681</v>
      </c>
      <c r="DE82" s="15">
        <f t="shared" si="223"/>
        <v>94.187105392447478</v>
      </c>
      <c r="DF82" s="15">
        <f t="shared" si="223"/>
        <v>95.009733621264246</v>
      </c>
      <c r="DG82" s="15">
        <f t="shared" si="223"/>
        <v>95.832361850081014</v>
      </c>
      <c r="DH82" s="15">
        <f t="shared" si="223"/>
        <v>97.966375682347291</v>
      </c>
      <c r="DI82" s="15">
        <f t="shared" si="223"/>
        <v>111.14266156507055</v>
      </c>
      <c r="DJ82" s="15">
        <f t="shared" si="223"/>
        <v>127.61301891847469</v>
      </c>
      <c r="DK82" s="15">
        <f t="shared" si="223"/>
        <v>148.78919265856567</v>
      </c>
      <c r="DL82" s="15">
        <f t="shared" si="223"/>
        <v>177.02409097868696</v>
      </c>
      <c r="DM82" s="15">
        <f t="shared" si="223"/>
        <v>216.5529486268569</v>
      </c>
      <c r="DN82" s="15">
        <f t="shared" si="223"/>
        <v>275.84623509911182</v>
      </c>
      <c r="DO82" s="15">
        <f t="shared" si="223"/>
        <v>374.6683792195364</v>
      </c>
      <c r="DP82" s="15">
        <f t="shared" si="223"/>
        <v>566.08310318501572</v>
      </c>
      <c r="DQ82" s="15">
        <f t="shared" si="223"/>
        <v>760.45816374113599</v>
      </c>
      <c r="DR82" s="15">
        <f t="shared" si="223"/>
        <v>1149.2082848533764</v>
      </c>
      <c r="DS82" s="15">
        <f t="shared" si="223"/>
        <v>2315.4586481900988</v>
      </c>
    </row>
    <row r="83" spans="2:123" x14ac:dyDescent="0.2">
      <c r="B83" t="s">
        <v>108</v>
      </c>
      <c r="D83" s="15">
        <f t="shared" ref="D83:AI83" si="224">SUM(D35:D36)/SUM(D38:D39)</f>
        <v>14.804572943674115</v>
      </c>
      <c r="E83" s="15">
        <f t="shared" si="224"/>
        <v>14.189376707264941</v>
      </c>
      <c r="F83" s="15">
        <f t="shared" si="224"/>
        <v>13.654466803709782</v>
      </c>
      <c r="G83" s="15">
        <f t="shared" si="224"/>
        <v>13.186958980745187</v>
      </c>
      <c r="H83" s="15">
        <f t="shared" si="224"/>
        <v>12.776675469087602</v>
      </c>
      <c r="I83" s="15">
        <f t="shared" si="224"/>
        <v>12.415475998608249</v>
      </c>
      <c r="J83" s="15">
        <f t="shared" si="224"/>
        <v>12.096778407955272</v>
      </c>
      <c r="K83" s="15">
        <f t="shared" si="224"/>
        <v>11.815209038416757</v>
      </c>
      <c r="L83" s="15">
        <f t="shared" si="224"/>
        <v>12.28028856347189</v>
      </c>
      <c r="M83" s="15">
        <f t="shared" si="224"/>
        <v>12.79746966773987</v>
      </c>
      <c r="N83" s="15">
        <f t="shared" si="224"/>
        <v>13.37498499146977</v>
      </c>
      <c r="O83" s="15">
        <f t="shared" si="224"/>
        <v>14.02296356356157</v>
      </c>
      <c r="P83" s="15">
        <f t="shared" si="224"/>
        <v>10.036093990118378</v>
      </c>
      <c r="Q83" s="15">
        <f t="shared" si="224"/>
        <v>7.8109518087406675</v>
      </c>
      <c r="R83" s="15">
        <f t="shared" si="224"/>
        <v>6.3910401383402515</v>
      </c>
      <c r="S83" s="15">
        <f t="shared" si="224"/>
        <v>5.406169497758933</v>
      </c>
      <c r="T83" s="15">
        <f t="shared" si="224"/>
        <v>4.6829140717352811</v>
      </c>
      <c r="U83" s="15">
        <f t="shared" si="224"/>
        <v>4.1292154599740245</v>
      </c>
      <c r="V83" s="15">
        <f t="shared" si="224"/>
        <v>3.6916726603587815</v>
      </c>
      <c r="W83" s="15">
        <f t="shared" si="224"/>
        <v>3.3371784964093583</v>
      </c>
      <c r="X83" s="15">
        <f t="shared" si="224"/>
        <v>3.2252972146312104</v>
      </c>
      <c r="Y83" s="15">
        <f t="shared" si="224"/>
        <v>3.1207670406624008</v>
      </c>
      <c r="Z83" s="15">
        <f t="shared" si="224"/>
        <v>3.0228755076878424</v>
      </c>
      <c r="AA83" s="15">
        <f t="shared" si="224"/>
        <v>2.9309991889327489</v>
      </c>
      <c r="AB83" s="15">
        <f t="shared" si="224"/>
        <v>2.6127417305083886</v>
      </c>
      <c r="AC83" s="15">
        <f t="shared" si="224"/>
        <v>2.3560227907435491</v>
      </c>
      <c r="AD83" s="15">
        <f t="shared" si="224"/>
        <v>2.1445527122204826</v>
      </c>
      <c r="AE83" s="15">
        <f t="shared" si="224"/>
        <v>1.9673249147545309</v>
      </c>
      <c r="AF83" s="15">
        <f t="shared" si="224"/>
        <v>1.8166347600880828</v>
      </c>
      <c r="AG83" s="15">
        <f t="shared" si="224"/>
        <v>1.6869277217706355</v>
      </c>
      <c r="AH83" s="15">
        <f t="shared" si="224"/>
        <v>1.5740982674805433</v>
      </c>
      <c r="AI83" s="15">
        <f t="shared" si="224"/>
        <v>1.4750462927989294</v>
      </c>
      <c r="AJ83" s="15">
        <f t="shared" ref="AJ83:BO83" si="225">SUM(AJ35:AJ36)/SUM(AJ38:AJ39)</f>
        <v>1.4380944164183846</v>
      </c>
      <c r="AK83" s="15">
        <f t="shared" si="225"/>
        <v>1.4028579070304985</v>
      </c>
      <c r="AL83" s="15">
        <f t="shared" si="225"/>
        <v>1.3692164314038329</v>
      </c>
      <c r="AM83" s="15">
        <f t="shared" si="225"/>
        <v>1.3370606266231402</v>
      </c>
      <c r="AN83" s="15">
        <f t="shared" si="225"/>
        <v>1.2296914991464161</v>
      </c>
      <c r="AO83" s="15">
        <f t="shared" si="225"/>
        <v>1.1362728158234694</v>
      </c>
      <c r="AP83" s="15">
        <f t="shared" si="225"/>
        <v>1.0542361646288925</v>
      </c>
      <c r="AQ83" s="15">
        <f t="shared" si="225"/>
        <v>0.98160711886765273</v>
      </c>
      <c r="AR83" s="15">
        <f t="shared" si="225"/>
        <v>0.91684291164154352</v>
      </c>
      <c r="AS83" s="15">
        <f t="shared" si="225"/>
        <v>0.85872058437222409</v>
      </c>
      <c r="AT83" s="15">
        <f t="shared" si="225"/>
        <v>0.80625820120222735</v>
      </c>
      <c r="AU83" s="15">
        <f t="shared" si="225"/>
        <v>0.75865826057110297</v>
      </c>
      <c r="AV83" s="15">
        <f t="shared" si="225"/>
        <v>0.73467395893032905</v>
      </c>
      <c r="AW83" s="15">
        <f t="shared" si="225"/>
        <v>0.7115199749148795</v>
      </c>
      <c r="AX83" s="15">
        <f t="shared" si="225"/>
        <v>0.68915023869200265</v>
      </c>
      <c r="AY83" s="15">
        <f t="shared" si="225"/>
        <v>0.66752203078022276</v>
      </c>
      <c r="AZ83" s="15">
        <f t="shared" si="225"/>
        <v>0.62256045425874407</v>
      </c>
      <c r="BA83" s="15">
        <f t="shared" si="225"/>
        <v>0.58216051361232746</v>
      </c>
      <c r="BB83" s="15">
        <f t="shared" si="225"/>
        <v>0.54565395478468115</v>
      </c>
      <c r="BC83" s="15">
        <f t="shared" si="225"/>
        <v>0.51249694153801573</v>
      </c>
      <c r="BD83" s="15">
        <f t="shared" si="225"/>
        <v>0.48224238746799725</v>
      </c>
      <c r="BE83" s="15">
        <f t="shared" si="225"/>
        <v>0.45451935697503953</v>
      </c>
      <c r="BF83" s="15">
        <f t="shared" si="225"/>
        <v>0.42901751417658651</v>
      </c>
      <c r="BG83" s="15">
        <f t="shared" si="225"/>
        <v>0.40547523318524153</v>
      </c>
      <c r="BH83" s="15">
        <f t="shared" si="225"/>
        <v>0.39207853485772981</v>
      </c>
      <c r="BI83" s="15">
        <f t="shared" si="225"/>
        <v>0.37907983372075982</v>
      </c>
      <c r="BJ83" s="15">
        <f t="shared" si="225"/>
        <v>0.36645968042131349</v>
      </c>
      <c r="BK83" s="15">
        <f t="shared" si="225"/>
        <v>0.35419987099173822</v>
      </c>
      <c r="BL83" s="15">
        <f t="shared" si="225"/>
        <v>0.33203188074371398</v>
      </c>
      <c r="BM83" s="15">
        <f t="shared" si="225"/>
        <v>0.31174171509340548</v>
      </c>
      <c r="BN83" s="15">
        <f t="shared" si="225"/>
        <v>0.29309608647556495</v>
      </c>
      <c r="BO83" s="15">
        <f t="shared" si="225"/>
        <v>0.275898791251174</v>
      </c>
      <c r="BP83" s="15">
        <f t="shared" ref="BP83:CU83" si="226">SUM(BP35:BP36)/SUM(BP38:BP39)</f>
        <v>0.25998362255641866</v>
      </c>
      <c r="BQ83" s="15">
        <f t="shared" si="226"/>
        <v>0.24520884863540354</v>
      </c>
      <c r="BR83" s="15">
        <f t="shared" si="226"/>
        <v>0.23145286754792654</v>
      </c>
      <c r="BS83" s="15">
        <f t="shared" si="226"/>
        <v>0.21861075588477188</v>
      </c>
      <c r="BT83" s="15">
        <f t="shared" si="226"/>
        <v>0.21044573288054061</v>
      </c>
      <c r="BU83" s="15">
        <f t="shared" si="226"/>
        <v>0.20249440479028721</v>
      </c>
      <c r="BV83" s="15">
        <f t="shared" si="226"/>
        <v>0.19474728022147736</v>
      </c>
      <c r="BW83" s="15">
        <f t="shared" si="226"/>
        <v>0.18719541861415412</v>
      </c>
      <c r="BX83" s="15">
        <f t="shared" si="226"/>
        <v>0.17526148450616061</v>
      </c>
      <c r="BY83" s="15">
        <f t="shared" si="226"/>
        <v>0.16420422724818098</v>
      </c>
      <c r="BZ83" s="15">
        <f t="shared" si="226"/>
        <v>0.15392765720503127</v>
      </c>
      <c r="CA83" s="15">
        <f t="shared" si="226"/>
        <v>0.14434928889763882</v>
      </c>
      <c r="CB83" s="15">
        <f t="shared" si="226"/>
        <v>0.13539784683709313</v>
      </c>
      <c r="CC83" s="15">
        <f t="shared" si="226"/>
        <v>0.12701142368550833</v>
      </c>
      <c r="CD83" s="15">
        <f t="shared" si="226"/>
        <v>0.11913599000765636</v>
      </c>
      <c r="CE83" s="15">
        <f t="shared" si="226"/>
        <v>0.11172417972624621</v>
      </c>
      <c r="CF83" s="15">
        <f t="shared" si="226"/>
        <v>0.10645578017184457</v>
      </c>
      <c r="CG83" s="15">
        <f t="shared" si="226"/>
        <v>0.1013105543120946</v>
      </c>
      <c r="CH83" s="15">
        <f t="shared" si="226"/>
        <v>9.6283422884353681E-2</v>
      </c>
      <c r="CI83" s="15">
        <f t="shared" si="226"/>
        <v>9.136957887874915E-2</v>
      </c>
      <c r="CJ83" s="15">
        <f t="shared" si="226"/>
        <v>8.5086201011755375E-2</v>
      </c>
      <c r="CK83" s="15">
        <f t="shared" si="226"/>
        <v>7.9149797370548766E-2</v>
      </c>
      <c r="CL83" s="15">
        <f t="shared" si="226"/>
        <v>7.3530727866083806E-2</v>
      </c>
      <c r="CM83" s="15">
        <f t="shared" si="226"/>
        <v>6.8202624868449788E-2</v>
      </c>
      <c r="CN83" s="15">
        <f t="shared" si="226"/>
        <v>6.3141953657539621E-2</v>
      </c>
      <c r="CO83" s="15">
        <f t="shared" si="226"/>
        <v>5.8327641867320312E-2</v>
      </c>
      <c r="CP83" s="15">
        <f t="shared" si="226"/>
        <v>5.3740765611344138E-2</v>
      </c>
      <c r="CQ83" s="15">
        <f t="shared" si="226"/>
        <v>4.9364282425822435E-2</v>
      </c>
      <c r="CR83" s="15">
        <f t="shared" si="226"/>
        <v>4.577942888375907E-2</v>
      </c>
      <c r="CS83" s="15">
        <f t="shared" si="226"/>
        <v>4.2257627660304116E-2</v>
      </c>
      <c r="CT83" s="15">
        <f t="shared" si="226"/>
        <v>3.8796727256424211E-2</v>
      </c>
      <c r="CU83" s="15">
        <f t="shared" si="226"/>
        <v>3.5394670633971718E-2</v>
      </c>
      <c r="CV83" s="15">
        <f t="shared" ref="CV83:DS83" si="227">SUM(CV35:CV36)/SUM(CV38:CV39)</f>
        <v>3.3174188373886471E-2</v>
      </c>
      <c r="CW83" s="15">
        <f t="shared" si="227"/>
        <v>3.1053384319885999E-2</v>
      </c>
      <c r="CX83" s="15">
        <f t="shared" si="227"/>
        <v>2.9025151409723816E-2</v>
      </c>
      <c r="CY83" s="15">
        <f t="shared" si="227"/>
        <v>2.7083038867431439E-2</v>
      </c>
      <c r="CZ83" s="15">
        <f t="shared" si="227"/>
        <v>2.5221178135284732E-2</v>
      </c>
      <c r="DA83" s="15">
        <f t="shared" si="227"/>
        <v>2.3434218615363541E-2</v>
      </c>
      <c r="DB83" s="15">
        <f t="shared" si="227"/>
        <v>2.1717271737722223E-2</v>
      </c>
      <c r="DC83" s="15">
        <f t="shared" si="227"/>
        <v>2.0065862122992134E-2</v>
      </c>
      <c r="DD83" s="15">
        <f t="shared" si="227"/>
        <v>1.8681208874816519E-2</v>
      </c>
      <c r="DE83" s="15">
        <f t="shared" si="227"/>
        <v>1.7316511024673825E-2</v>
      </c>
      <c r="DF83" s="15">
        <f t="shared" si="227"/>
        <v>1.5971153111897497E-2</v>
      </c>
      <c r="DG83" s="15">
        <f t="shared" si="227"/>
        <v>1.4644543346918899E-2</v>
      </c>
      <c r="DH83" s="15">
        <f t="shared" si="227"/>
        <v>1.3178985381375154E-2</v>
      </c>
      <c r="DI83" s="15">
        <f t="shared" si="227"/>
        <v>1.1767337736255276E-2</v>
      </c>
      <c r="DJ83" s="15">
        <f t="shared" si="227"/>
        <v>1.0406290665512883E-2</v>
      </c>
      <c r="DK83" s="15">
        <f t="shared" si="227"/>
        <v>9.0927971338499915E-3</v>
      </c>
      <c r="DL83" s="15">
        <f t="shared" si="227"/>
        <v>7.8240472406729752E-3</v>
      </c>
      <c r="DM83" s="15">
        <f t="shared" si="227"/>
        <v>6.597445574829509E-3</v>
      </c>
      <c r="DN83" s="15">
        <f t="shared" si="227"/>
        <v>5.4105911156549077E-3</v>
      </c>
      <c r="DO83" s="15">
        <f t="shared" si="227"/>
        <v>4.2612593524376449E-3</v>
      </c>
      <c r="DP83" s="15">
        <f t="shared" si="227"/>
        <v>3.1777736912068782E-3</v>
      </c>
      <c r="DQ83" s="15">
        <f t="shared" si="227"/>
        <v>2.1066294856669113E-3</v>
      </c>
      <c r="DR83" s="15">
        <f t="shared" si="227"/>
        <v>1.0474824846428167E-3</v>
      </c>
      <c r="DS83" s="15">
        <f t="shared" si="227"/>
        <v>-4.303037910961386E-17</v>
      </c>
    </row>
    <row r="84" spans="2:123" s="90" customFormat="1" x14ac:dyDescent="0.2">
      <c r="B84" s="90" t="s">
        <v>109</v>
      </c>
      <c r="D84" s="90">
        <f t="shared" ref="D84:AI84" si="228">D11/D7</f>
        <v>0.34021978021978022</v>
      </c>
      <c r="E84" s="90">
        <f t="shared" si="228"/>
        <v>0.34021978021978022</v>
      </c>
      <c r="F84" s="90">
        <f t="shared" si="228"/>
        <v>0.34021978021978022</v>
      </c>
      <c r="G84" s="90">
        <f t="shared" si="228"/>
        <v>0.34021978021978022</v>
      </c>
      <c r="H84" s="90">
        <f t="shared" si="228"/>
        <v>0.34021978021978022</v>
      </c>
      <c r="I84" s="90">
        <f t="shared" si="228"/>
        <v>0.34021978021978022</v>
      </c>
      <c r="J84" s="90">
        <f t="shared" si="228"/>
        <v>0.34021978021978022</v>
      </c>
      <c r="K84" s="90">
        <f t="shared" si="228"/>
        <v>0.34021978021978022</v>
      </c>
      <c r="L84" s="90">
        <f t="shared" si="228"/>
        <v>0.34021978021978022</v>
      </c>
      <c r="M84" s="90">
        <f t="shared" si="228"/>
        <v>0.34021978021978022</v>
      </c>
      <c r="N84" s="90">
        <f t="shared" si="228"/>
        <v>0.34021978021978022</v>
      </c>
      <c r="O84" s="90">
        <f t="shared" si="228"/>
        <v>0.34021978021978022</v>
      </c>
      <c r="P84" s="90">
        <f t="shared" si="228"/>
        <v>0.64503785103785105</v>
      </c>
      <c r="Q84" s="90">
        <f t="shared" si="228"/>
        <v>0.64503785103785105</v>
      </c>
      <c r="R84" s="90">
        <f t="shared" si="228"/>
        <v>0.64503785103785105</v>
      </c>
      <c r="S84" s="90">
        <f t="shared" si="228"/>
        <v>0.64503785103785105</v>
      </c>
      <c r="T84" s="90">
        <f t="shared" si="228"/>
        <v>0.64503785103785105</v>
      </c>
      <c r="U84" s="90">
        <f t="shared" si="228"/>
        <v>0.64503785103785105</v>
      </c>
      <c r="V84" s="90">
        <f t="shared" si="228"/>
        <v>0.64503785103785105</v>
      </c>
      <c r="W84" s="90">
        <f t="shared" si="228"/>
        <v>0.64503785103785105</v>
      </c>
      <c r="X84" s="90">
        <f t="shared" si="228"/>
        <v>0.64503785103785105</v>
      </c>
      <c r="Y84" s="90">
        <f t="shared" si="228"/>
        <v>0.64503785103785105</v>
      </c>
      <c r="Z84" s="90">
        <f t="shared" si="228"/>
        <v>0.64503785103785105</v>
      </c>
      <c r="AA84" s="90">
        <f t="shared" si="228"/>
        <v>0.64503785103785105</v>
      </c>
      <c r="AB84" s="90">
        <f t="shared" si="228"/>
        <v>0.71354112739112729</v>
      </c>
      <c r="AC84" s="90">
        <f t="shared" si="228"/>
        <v>0.71354112739112729</v>
      </c>
      <c r="AD84" s="90">
        <f t="shared" si="228"/>
        <v>0.71354112739112729</v>
      </c>
      <c r="AE84" s="90">
        <f t="shared" si="228"/>
        <v>0.71354112739112729</v>
      </c>
      <c r="AF84" s="90">
        <f t="shared" si="228"/>
        <v>0.71354112739112729</v>
      </c>
      <c r="AG84" s="90">
        <f t="shared" si="228"/>
        <v>0.71354112739112729</v>
      </c>
      <c r="AH84" s="90">
        <f t="shared" si="228"/>
        <v>0.71354112739112729</v>
      </c>
      <c r="AI84" s="90">
        <f t="shared" si="228"/>
        <v>0.71354112739112729</v>
      </c>
      <c r="AJ84" s="90">
        <f t="shared" ref="AJ84:BO84" si="229">AJ11/AJ7</f>
        <v>0.71354112739112729</v>
      </c>
      <c r="AK84" s="90">
        <f t="shared" si="229"/>
        <v>0.71354112739112729</v>
      </c>
      <c r="AL84" s="90">
        <f t="shared" si="229"/>
        <v>0.71354112739112729</v>
      </c>
      <c r="AM84" s="90">
        <f t="shared" si="229"/>
        <v>0.71354112739112729</v>
      </c>
      <c r="AN84" s="90">
        <f t="shared" si="229"/>
        <v>0.76530840421923763</v>
      </c>
      <c r="AO84" s="90">
        <f t="shared" si="229"/>
        <v>0.76530840421923763</v>
      </c>
      <c r="AP84" s="90">
        <f t="shared" si="229"/>
        <v>0.76530840421923763</v>
      </c>
      <c r="AQ84" s="90">
        <f t="shared" si="229"/>
        <v>0.76530840421923763</v>
      </c>
      <c r="AR84" s="90">
        <f t="shared" si="229"/>
        <v>0.76530840421923763</v>
      </c>
      <c r="AS84" s="90">
        <f t="shared" si="229"/>
        <v>0.76530840421923763</v>
      </c>
      <c r="AT84" s="90">
        <f t="shared" si="229"/>
        <v>0.76530840421923763</v>
      </c>
      <c r="AU84" s="90">
        <f t="shared" si="229"/>
        <v>0.76530840421923763</v>
      </c>
      <c r="AV84" s="90">
        <f t="shared" si="229"/>
        <v>0.76530840421923763</v>
      </c>
      <c r="AW84" s="90">
        <f t="shared" si="229"/>
        <v>0.76530840421923763</v>
      </c>
      <c r="AX84" s="90">
        <f t="shared" si="229"/>
        <v>0.76530840421923763</v>
      </c>
      <c r="AY84" s="90">
        <f t="shared" si="229"/>
        <v>0.76530840421923763</v>
      </c>
      <c r="AZ84" s="90">
        <f t="shared" si="229"/>
        <v>0.804423670182698</v>
      </c>
      <c r="BA84" s="90">
        <f t="shared" si="229"/>
        <v>0.804423670182698</v>
      </c>
      <c r="BB84" s="90">
        <f t="shared" si="229"/>
        <v>0.804423670182698</v>
      </c>
      <c r="BC84" s="90">
        <f t="shared" si="229"/>
        <v>0.804423670182698</v>
      </c>
      <c r="BD84" s="90">
        <f t="shared" si="229"/>
        <v>0.804423670182698</v>
      </c>
      <c r="BE84" s="90">
        <f t="shared" si="229"/>
        <v>0.804423670182698</v>
      </c>
      <c r="BF84" s="90">
        <f t="shared" si="229"/>
        <v>0.804423670182698</v>
      </c>
      <c r="BG84" s="90">
        <f t="shared" si="229"/>
        <v>0.804423670182698</v>
      </c>
      <c r="BH84" s="90">
        <f t="shared" si="229"/>
        <v>0.804423670182698</v>
      </c>
      <c r="BI84" s="90">
        <f t="shared" si="229"/>
        <v>0.804423670182698</v>
      </c>
      <c r="BJ84" s="90">
        <f t="shared" si="229"/>
        <v>0.804423670182698</v>
      </c>
      <c r="BK84" s="90">
        <f t="shared" si="229"/>
        <v>0.804423670182698</v>
      </c>
      <c r="BL84" s="90">
        <f t="shared" si="229"/>
        <v>0.83701972515224832</v>
      </c>
      <c r="BM84" s="90">
        <f t="shared" si="229"/>
        <v>0.83701972515224832</v>
      </c>
      <c r="BN84" s="90">
        <f t="shared" si="229"/>
        <v>0.83701972515224832</v>
      </c>
      <c r="BO84" s="90">
        <f t="shared" si="229"/>
        <v>0.83701972515224832</v>
      </c>
      <c r="BP84" s="90">
        <f t="shared" ref="BP84:CU84" si="230">BP11/BP7</f>
        <v>0.83701972515224832</v>
      </c>
      <c r="BQ84" s="90">
        <f t="shared" si="230"/>
        <v>0.83701972515224832</v>
      </c>
      <c r="BR84" s="90">
        <f t="shared" si="230"/>
        <v>0.83701972515224832</v>
      </c>
      <c r="BS84" s="90">
        <f t="shared" si="230"/>
        <v>0.83701972515224832</v>
      </c>
      <c r="BT84" s="90">
        <f t="shared" si="230"/>
        <v>0.83701972515224832</v>
      </c>
      <c r="BU84" s="90">
        <f t="shared" si="230"/>
        <v>0.83701972515224832</v>
      </c>
      <c r="BV84" s="90">
        <f t="shared" si="230"/>
        <v>0.83701972515224832</v>
      </c>
      <c r="BW84" s="90">
        <f t="shared" si="230"/>
        <v>0.83701972515224832</v>
      </c>
      <c r="BX84" s="90">
        <f t="shared" si="230"/>
        <v>0.86418310429354028</v>
      </c>
      <c r="BY84" s="90">
        <f t="shared" si="230"/>
        <v>0.86418310429354028</v>
      </c>
      <c r="BZ84" s="90">
        <f t="shared" si="230"/>
        <v>0.86418310429354028</v>
      </c>
      <c r="CA84" s="90">
        <f t="shared" si="230"/>
        <v>0.86418310429354028</v>
      </c>
      <c r="CB84" s="90">
        <f t="shared" si="230"/>
        <v>0.86418310429354028</v>
      </c>
      <c r="CC84" s="90">
        <f t="shared" si="230"/>
        <v>0.86418310429354028</v>
      </c>
      <c r="CD84" s="90">
        <f t="shared" si="230"/>
        <v>0.86418310429354028</v>
      </c>
      <c r="CE84" s="90">
        <f t="shared" si="230"/>
        <v>0.86418310429354028</v>
      </c>
      <c r="CF84" s="90">
        <f t="shared" si="230"/>
        <v>0.86418310429354028</v>
      </c>
      <c r="CG84" s="90">
        <f t="shared" si="230"/>
        <v>0.86418310429354028</v>
      </c>
      <c r="CH84" s="90">
        <f t="shared" si="230"/>
        <v>0.86418310429354028</v>
      </c>
      <c r="CI84" s="90">
        <f t="shared" si="230"/>
        <v>0.86418310429354028</v>
      </c>
      <c r="CJ84" s="90">
        <f t="shared" si="230"/>
        <v>0.87065057551765734</v>
      </c>
      <c r="CK84" s="90">
        <f t="shared" si="230"/>
        <v>0.87065057551765734</v>
      </c>
      <c r="CL84" s="90">
        <f t="shared" si="230"/>
        <v>0.87065057551765734</v>
      </c>
      <c r="CM84" s="90">
        <f t="shared" si="230"/>
        <v>0.87065057551765734</v>
      </c>
      <c r="CN84" s="90">
        <f t="shared" si="230"/>
        <v>0.87065057551765734</v>
      </c>
      <c r="CO84" s="90">
        <f t="shared" si="230"/>
        <v>0.87065057551765734</v>
      </c>
      <c r="CP84" s="90">
        <f t="shared" si="230"/>
        <v>0.87065057551765734</v>
      </c>
      <c r="CQ84" s="90">
        <f t="shared" si="230"/>
        <v>0.87065057551765734</v>
      </c>
      <c r="CR84" s="90">
        <f t="shared" si="230"/>
        <v>0.87065057551765734</v>
      </c>
      <c r="CS84" s="90">
        <f t="shared" si="230"/>
        <v>0.87065057551765734</v>
      </c>
      <c r="CT84" s="90">
        <f t="shared" si="230"/>
        <v>0.87065057551765734</v>
      </c>
      <c r="CU84" s="90">
        <f t="shared" si="230"/>
        <v>0.87065057551765734</v>
      </c>
      <c r="CV84" s="90">
        <f t="shared" ref="CV84:DS84" si="231">CV11/CV7</f>
        <v>0.87681007192157845</v>
      </c>
      <c r="CW84" s="90">
        <f t="shared" si="231"/>
        <v>0.87681007192157845</v>
      </c>
      <c r="CX84" s="90">
        <f t="shared" si="231"/>
        <v>0.87681007192157845</v>
      </c>
      <c r="CY84" s="90">
        <f t="shared" si="231"/>
        <v>0.87681007192157845</v>
      </c>
      <c r="CZ84" s="90">
        <f t="shared" si="231"/>
        <v>0.87681007192157845</v>
      </c>
      <c r="DA84" s="90">
        <f t="shared" si="231"/>
        <v>0.87681007192157845</v>
      </c>
      <c r="DB84" s="90">
        <f t="shared" si="231"/>
        <v>0.87681007192157845</v>
      </c>
      <c r="DC84" s="90">
        <f t="shared" si="231"/>
        <v>0.87681007192157845</v>
      </c>
      <c r="DD84" s="90">
        <f t="shared" si="231"/>
        <v>0.87681007192157845</v>
      </c>
      <c r="DE84" s="90">
        <f t="shared" si="231"/>
        <v>0.87681007192157845</v>
      </c>
      <c r="DF84" s="90">
        <f t="shared" si="231"/>
        <v>0.87681007192157845</v>
      </c>
      <c r="DG84" s="90">
        <f t="shared" si="231"/>
        <v>0.87681007192157845</v>
      </c>
      <c r="DH84" s="90">
        <f t="shared" si="231"/>
        <v>0.88267625897293189</v>
      </c>
      <c r="DI84" s="90">
        <f t="shared" si="231"/>
        <v>0.88267625897293189</v>
      </c>
      <c r="DJ84" s="90">
        <f t="shared" si="231"/>
        <v>0.88267625897293189</v>
      </c>
      <c r="DK84" s="90">
        <f t="shared" si="231"/>
        <v>0.88267625897293189</v>
      </c>
      <c r="DL84" s="90">
        <f t="shared" si="231"/>
        <v>0.88267625897293189</v>
      </c>
      <c r="DM84" s="90">
        <f t="shared" si="231"/>
        <v>0.88267625897293189</v>
      </c>
      <c r="DN84" s="90">
        <f t="shared" si="231"/>
        <v>0.88267625897293189</v>
      </c>
      <c r="DO84" s="90">
        <f t="shared" si="231"/>
        <v>0.88267625897293189</v>
      </c>
      <c r="DP84" s="90">
        <f t="shared" si="231"/>
        <v>0.88267625897293189</v>
      </c>
      <c r="DQ84" s="90">
        <f t="shared" si="231"/>
        <v>0.88267625897293189</v>
      </c>
      <c r="DR84" s="90">
        <f t="shared" si="231"/>
        <v>0.88267625897293189</v>
      </c>
      <c r="DS84" s="90">
        <f t="shared" si="231"/>
        <v>0.88267625897293189</v>
      </c>
    </row>
    <row r="88" spans="2:123" x14ac:dyDescent="0.2">
      <c r="B88" t="s">
        <v>121</v>
      </c>
      <c r="D88" s="3">
        <f t="shared" ref="D88:AI88" si="232">D57+D62</f>
        <v>-11728.666666666666</v>
      </c>
      <c r="E88" s="3">
        <f t="shared" si="232"/>
        <v>-2103.5586666666668</v>
      </c>
      <c r="F88" s="3">
        <f t="shared" si="232"/>
        <v>-2103.55866666667</v>
      </c>
      <c r="G88" s="3">
        <f t="shared" si="232"/>
        <v>-2103.5586666666632</v>
      </c>
      <c r="H88" s="3">
        <f t="shared" si="232"/>
        <v>-2103.5586666666668</v>
      </c>
      <c r="I88" s="3">
        <f t="shared" si="232"/>
        <v>-2103.5586666666668</v>
      </c>
      <c r="J88" s="3">
        <f t="shared" si="232"/>
        <v>-2103.5586666666668</v>
      </c>
      <c r="K88" s="3">
        <f t="shared" si="232"/>
        <v>-2103.5586666666704</v>
      </c>
      <c r="L88" s="3">
        <f t="shared" si="232"/>
        <v>-2805.5586666666704</v>
      </c>
      <c r="M88" s="3">
        <f t="shared" si="232"/>
        <v>-1885.112666666663</v>
      </c>
      <c r="N88" s="3">
        <f t="shared" si="232"/>
        <v>-1885.1126666666703</v>
      </c>
      <c r="O88" s="3">
        <f t="shared" si="232"/>
        <v>-1885.112666666663</v>
      </c>
      <c r="P88" s="3">
        <f t="shared" si="232"/>
        <v>2540.8406666666706</v>
      </c>
      <c r="Q88" s="3">
        <f t="shared" si="232"/>
        <v>2622.079026666659</v>
      </c>
      <c r="R88" s="3">
        <f t="shared" si="232"/>
        <v>2622.0790266666727</v>
      </c>
      <c r="S88" s="3">
        <f t="shared" si="232"/>
        <v>2622.0790266666663</v>
      </c>
      <c r="T88" s="3">
        <f t="shared" si="232"/>
        <v>2622.0790266666654</v>
      </c>
      <c r="U88" s="3">
        <f t="shared" si="232"/>
        <v>2622.0790266666663</v>
      </c>
      <c r="V88" s="3">
        <f t="shared" si="232"/>
        <v>2622.0790266666663</v>
      </c>
      <c r="W88" s="3">
        <f t="shared" si="232"/>
        <v>2622.0790266666663</v>
      </c>
      <c r="X88" s="3">
        <f t="shared" si="232"/>
        <v>49.769026666666605</v>
      </c>
      <c r="Y88" s="3">
        <f t="shared" si="232"/>
        <v>469.37284666666233</v>
      </c>
      <c r="Z88" s="3">
        <f t="shared" si="232"/>
        <v>469.3728466666696</v>
      </c>
      <c r="AA88" s="3">
        <f t="shared" si="232"/>
        <v>469.37284666667006</v>
      </c>
      <c r="AB88" s="3">
        <f t="shared" si="232"/>
        <v>4760.2013133333285</v>
      </c>
      <c r="AC88" s="3">
        <f t="shared" si="232"/>
        <v>4187.5133341333321</v>
      </c>
      <c r="AD88" s="3">
        <f t="shared" si="232"/>
        <v>4187.5133341333321</v>
      </c>
      <c r="AE88" s="3">
        <f t="shared" si="232"/>
        <v>4187.5133341333249</v>
      </c>
      <c r="AF88" s="3">
        <f t="shared" si="232"/>
        <v>4187.5133341333249</v>
      </c>
      <c r="AG88" s="3">
        <f t="shared" si="232"/>
        <v>4187.5133341333394</v>
      </c>
      <c r="AH88" s="3">
        <f t="shared" si="232"/>
        <v>4187.5133341333394</v>
      </c>
      <c r="AI88" s="3">
        <f t="shared" si="232"/>
        <v>4187.5133341333394</v>
      </c>
      <c r="AJ88" s="3">
        <f t="shared" ref="AJ88:BO88" si="233">AJ57+AJ62</f>
        <v>747.52743413331814</v>
      </c>
      <c r="AK88" s="3">
        <f t="shared" si="233"/>
        <v>1243.6733337333255</v>
      </c>
      <c r="AL88" s="3">
        <f t="shared" si="233"/>
        <v>1243.6733337333474</v>
      </c>
      <c r="AM88" s="3">
        <f t="shared" si="233"/>
        <v>1243.6733337333396</v>
      </c>
      <c r="AN88" s="3">
        <f t="shared" si="233"/>
        <v>6679.7165630666404</v>
      </c>
      <c r="AO88" s="3">
        <f t="shared" si="233"/>
        <v>5996.5024626666818</v>
      </c>
      <c r="AP88" s="3">
        <f t="shared" si="233"/>
        <v>5996.5024626666591</v>
      </c>
      <c r="AQ88" s="3">
        <f t="shared" si="233"/>
        <v>5996.5024626666673</v>
      </c>
      <c r="AR88" s="3">
        <f t="shared" si="233"/>
        <v>5996.5024626666691</v>
      </c>
      <c r="AS88" s="3">
        <f t="shared" si="233"/>
        <v>5996.5024626666673</v>
      </c>
      <c r="AT88" s="3">
        <f t="shared" si="233"/>
        <v>5996.5024626666673</v>
      </c>
      <c r="AU88" s="3">
        <f t="shared" si="233"/>
        <v>5996.5024626666664</v>
      </c>
      <c r="AV88" s="3">
        <f t="shared" si="233"/>
        <v>1549.9870646666666</v>
      </c>
      <c r="AW88" s="3">
        <f t="shared" si="233"/>
        <v>2139.6670646666744</v>
      </c>
      <c r="AX88" s="3">
        <f t="shared" si="233"/>
        <v>2139.6670646666598</v>
      </c>
      <c r="AY88" s="3">
        <f t="shared" si="233"/>
        <v>2139.6670646666744</v>
      </c>
      <c r="AZ88" s="3">
        <f t="shared" si="233"/>
        <v>8927.7307793333257</v>
      </c>
      <c r="BA88" s="3">
        <f t="shared" si="233"/>
        <v>8102.1787793333442</v>
      </c>
      <c r="BB88" s="3">
        <f t="shared" si="233"/>
        <v>8102.1787793333297</v>
      </c>
      <c r="BC88" s="3">
        <f t="shared" si="233"/>
        <v>8102.1787793333442</v>
      </c>
      <c r="BD88" s="3">
        <f t="shared" si="233"/>
        <v>8102.1787793333442</v>
      </c>
      <c r="BE88" s="3">
        <f t="shared" si="233"/>
        <v>8102.1787793333297</v>
      </c>
      <c r="BF88" s="3">
        <f t="shared" si="233"/>
        <v>8102.1787793333297</v>
      </c>
      <c r="BG88" s="3">
        <f t="shared" si="233"/>
        <v>8102.1787793333442</v>
      </c>
      <c r="BH88" s="3">
        <f t="shared" si="233"/>
        <v>2476.3033813333295</v>
      </c>
      <c r="BI88" s="3">
        <f t="shared" si="233"/>
        <v>3183.9193813333386</v>
      </c>
      <c r="BJ88" s="3">
        <f t="shared" si="233"/>
        <v>3183.9193813333386</v>
      </c>
      <c r="BK88" s="3">
        <f t="shared" si="233"/>
        <v>3183.9193813333386</v>
      </c>
      <c r="BL88" s="3">
        <f t="shared" si="233"/>
        <v>11622.915379166669</v>
      </c>
      <c r="BM88" s="3">
        <f t="shared" si="233"/>
        <v>10632.252979166653</v>
      </c>
      <c r="BN88" s="3">
        <f t="shared" si="233"/>
        <v>10632.252979166638</v>
      </c>
      <c r="BO88" s="3">
        <f t="shared" si="233"/>
        <v>10632.252979166682</v>
      </c>
      <c r="BP88" s="3">
        <f t="shared" ref="BP88:CU88" si="234">BP57+BP62</f>
        <v>10632.252979166668</v>
      </c>
      <c r="BQ88" s="3">
        <f t="shared" si="234"/>
        <v>10632.252979166653</v>
      </c>
      <c r="BR88" s="3">
        <f t="shared" si="234"/>
        <v>10632.252979166653</v>
      </c>
      <c r="BS88" s="3">
        <f t="shared" si="234"/>
        <v>10632.252979166653</v>
      </c>
      <c r="BT88" s="3">
        <f t="shared" si="234"/>
        <v>3591.1455811666692</v>
      </c>
      <c r="BU88" s="3">
        <f t="shared" si="234"/>
        <v>4440.2847811666597</v>
      </c>
      <c r="BV88" s="3">
        <f t="shared" si="234"/>
        <v>4440.2847811666597</v>
      </c>
      <c r="BW88" s="3">
        <f t="shared" si="234"/>
        <v>4440.2847811666743</v>
      </c>
      <c r="BX88" s="3">
        <f t="shared" si="234"/>
        <v>14860.432144998324</v>
      </c>
      <c r="BY88" s="3">
        <f t="shared" si="234"/>
        <v>15200.087824998338</v>
      </c>
      <c r="BZ88" s="3">
        <f t="shared" si="234"/>
        <v>15200.087824998338</v>
      </c>
      <c r="CA88" s="3">
        <f t="shared" si="234"/>
        <v>15200.087824998338</v>
      </c>
      <c r="CB88" s="3">
        <f t="shared" si="234"/>
        <v>15200.087824998338</v>
      </c>
      <c r="CC88" s="3">
        <f t="shared" si="234"/>
        <v>15200.087824998338</v>
      </c>
      <c r="CD88" s="3">
        <f t="shared" si="234"/>
        <v>15200.087824998323</v>
      </c>
      <c r="CE88" s="3">
        <f t="shared" si="234"/>
        <v>15200.087824998338</v>
      </c>
      <c r="CF88" s="3">
        <f t="shared" si="234"/>
        <v>6460.7020269983386</v>
      </c>
      <c r="CG88" s="3">
        <f t="shared" si="234"/>
        <v>6715.4437869983303</v>
      </c>
      <c r="CH88" s="3">
        <f t="shared" si="234"/>
        <v>6715.4437869983431</v>
      </c>
      <c r="CI88" s="3">
        <f t="shared" si="234"/>
        <v>6715.443786998314</v>
      </c>
      <c r="CJ88" s="3">
        <f t="shared" si="234"/>
        <v>16456.104622488296</v>
      </c>
      <c r="CK88" s="3">
        <f t="shared" si="234"/>
        <v>16175.888686488317</v>
      </c>
      <c r="CL88" s="3">
        <f t="shared" si="234"/>
        <v>16175.888686488335</v>
      </c>
      <c r="CM88" s="3">
        <f t="shared" si="234"/>
        <v>16175.888686488332</v>
      </c>
      <c r="CN88" s="3">
        <f t="shared" si="234"/>
        <v>16175.888686488317</v>
      </c>
      <c r="CO88" s="3">
        <f t="shared" si="234"/>
        <v>16175.888686488332</v>
      </c>
      <c r="CP88" s="3">
        <f t="shared" si="234"/>
        <v>16175.888686488273</v>
      </c>
      <c r="CQ88" s="3">
        <f t="shared" si="234"/>
        <v>16175.888686488332</v>
      </c>
      <c r="CR88" s="3">
        <f t="shared" si="234"/>
        <v>6927.0193684883179</v>
      </c>
      <c r="CS88" s="3">
        <f t="shared" si="234"/>
        <v>7194.4982164883004</v>
      </c>
      <c r="CT88" s="3">
        <f t="shared" si="234"/>
        <v>7194.4982164883022</v>
      </c>
      <c r="CU88" s="3">
        <f t="shared" si="234"/>
        <v>7194.4982164883331</v>
      </c>
      <c r="CV88" s="3">
        <f t="shared" ref="CV88:DS88" si="235">CV57+CV62</f>
        <v>17495.414003953189</v>
      </c>
      <c r="CW88" s="3">
        <f t="shared" si="235"/>
        <v>17201.187271153216</v>
      </c>
      <c r="CX88" s="3">
        <f t="shared" si="235"/>
        <v>17201.187271153172</v>
      </c>
      <c r="CY88" s="3">
        <f t="shared" si="235"/>
        <v>17201.187271153231</v>
      </c>
      <c r="CZ88" s="3">
        <f t="shared" si="235"/>
        <v>17201.187271153216</v>
      </c>
      <c r="DA88" s="3">
        <f t="shared" si="235"/>
        <v>17201.187271153231</v>
      </c>
      <c r="DB88" s="3">
        <f t="shared" si="235"/>
        <v>17201.187271153172</v>
      </c>
      <c r="DC88" s="3">
        <f t="shared" si="235"/>
        <v>17201.187271153216</v>
      </c>
      <c r="DD88" s="3">
        <f t="shared" si="235"/>
        <v>7417.3602571531701</v>
      </c>
      <c r="DE88" s="3">
        <f t="shared" si="235"/>
        <v>7698.2130475532067</v>
      </c>
      <c r="DF88" s="3">
        <f t="shared" si="235"/>
        <v>7698.2130475532067</v>
      </c>
      <c r="DG88" s="3">
        <f t="shared" si="235"/>
        <v>7698.2130475531922</v>
      </c>
      <c r="DH88" s="3">
        <f t="shared" si="235"/>
        <v>18587.40361139274</v>
      </c>
      <c r="DI88" s="3">
        <f t="shared" si="235"/>
        <v>30066.265037792746</v>
      </c>
      <c r="DJ88" s="3">
        <f t="shared" si="235"/>
        <v>30066.265037792717</v>
      </c>
      <c r="DK88" s="3">
        <f t="shared" si="235"/>
        <v>30066.265037792731</v>
      </c>
      <c r="DL88" s="3">
        <f t="shared" si="235"/>
        <v>30066.265037792717</v>
      </c>
      <c r="DM88" s="3">
        <f t="shared" si="235"/>
        <v>30066.265037792746</v>
      </c>
      <c r="DN88" s="3">
        <f t="shared" si="235"/>
        <v>30066.265037792731</v>
      </c>
      <c r="DO88" s="3">
        <f t="shared" si="235"/>
        <v>30066.265037792724</v>
      </c>
      <c r="DP88" s="3">
        <f t="shared" si="235"/>
        <v>19720.732442992732</v>
      </c>
      <c r="DQ88" s="3">
        <f t="shared" si="235"/>
        <v>14121.728124992733</v>
      </c>
      <c r="DR88" s="3">
        <f t="shared" si="235"/>
        <v>14121.728124992733</v>
      </c>
      <c r="DS88" s="3">
        <f t="shared" si="235"/>
        <v>14121.728124992733</v>
      </c>
    </row>
    <row r="89" spans="2:123" x14ac:dyDescent="0.2">
      <c r="B89" t="s">
        <v>122</v>
      </c>
      <c r="D89" s="3">
        <f t="shared" ref="D89:AI89" si="236">D57+D62+D68</f>
        <v>108271.33333333333</v>
      </c>
      <c r="E89" s="3">
        <f t="shared" si="236"/>
        <v>-2103.5586666666668</v>
      </c>
      <c r="F89" s="3">
        <f t="shared" si="236"/>
        <v>-2103.55866666667</v>
      </c>
      <c r="G89" s="3">
        <f t="shared" si="236"/>
        <v>-2103.5586666666632</v>
      </c>
      <c r="H89" s="3">
        <f t="shared" si="236"/>
        <v>-2103.5586666666668</v>
      </c>
      <c r="I89" s="3">
        <f t="shared" si="236"/>
        <v>-2103.5586666666668</v>
      </c>
      <c r="J89" s="3">
        <f t="shared" si="236"/>
        <v>-2103.5586666666668</v>
      </c>
      <c r="K89" s="3">
        <f t="shared" si="236"/>
        <v>-2103.5586666666704</v>
      </c>
      <c r="L89" s="3">
        <f t="shared" si="236"/>
        <v>-2805.5586666666704</v>
      </c>
      <c r="M89" s="3">
        <f t="shared" si="236"/>
        <v>-1885.112666666663</v>
      </c>
      <c r="N89" s="3">
        <f t="shared" si="236"/>
        <v>-1885.1126666666703</v>
      </c>
      <c r="O89" s="3">
        <f t="shared" si="236"/>
        <v>-1885.112666666663</v>
      </c>
      <c r="P89" s="3">
        <f t="shared" si="236"/>
        <v>1374.4663488006554</v>
      </c>
      <c r="Q89" s="3">
        <f t="shared" si="236"/>
        <v>1455.7047088006439</v>
      </c>
      <c r="R89" s="3">
        <f t="shared" si="236"/>
        <v>1455.7047088006575</v>
      </c>
      <c r="S89" s="3">
        <f t="shared" si="236"/>
        <v>1455.7047088006511</v>
      </c>
      <c r="T89" s="3">
        <f t="shared" si="236"/>
        <v>1455.7047088006502</v>
      </c>
      <c r="U89" s="3">
        <f t="shared" si="236"/>
        <v>1455.7047088006511</v>
      </c>
      <c r="V89" s="3">
        <f t="shared" si="236"/>
        <v>1455.7047088006511</v>
      </c>
      <c r="W89" s="3">
        <f t="shared" si="236"/>
        <v>1455.7047088006511</v>
      </c>
      <c r="X89" s="3">
        <f t="shared" si="236"/>
        <v>-1116.6052911993486</v>
      </c>
      <c r="Y89" s="3">
        <f t="shared" si="236"/>
        <v>-697.00147119935286</v>
      </c>
      <c r="Z89" s="3">
        <f t="shared" si="236"/>
        <v>-697.00147119934559</v>
      </c>
      <c r="AA89" s="3">
        <f t="shared" si="236"/>
        <v>-697.00147119934513</v>
      </c>
      <c r="AB89" s="3">
        <f t="shared" si="236"/>
        <v>3593.8269954673133</v>
      </c>
      <c r="AC89" s="3">
        <f t="shared" si="236"/>
        <v>3021.1390162673169</v>
      </c>
      <c r="AD89" s="3">
        <f t="shared" si="236"/>
        <v>3021.1390162673169</v>
      </c>
      <c r="AE89" s="3">
        <f t="shared" si="236"/>
        <v>3021.1390162673097</v>
      </c>
      <c r="AF89" s="3">
        <f t="shared" si="236"/>
        <v>3021.1390162673097</v>
      </c>
      <c r="AG89" s="3">
        <f t="shared" si="236"/>
        <v>3021.1390162673242</v>
      </c>
      <c r="AH89" s="3">
        <f t="shared" si="236"/>
        <v>3021.1390162673242</v>
      </c>
      <c r="AI89" s="3">
        <f t="shared" si="236"/>
        <v>3021.1390162673242</v>
      </c>
      <c r="AJ89" s="3">
        <f t="shared" ref="AJ89:BO89" si="237">AJ57+AJ62+AJ68</f>
        <v>-418.84688373269705</v>
      </c>
      <c r="AK89" s="3">
        <f t="shared" si="237"/>
        <v>77.299015867310345</v>
      </c>
      <c r="AL89" s="3">
        <f t="shared" si="237"/>
        <v>77.299015867332173</v>
      </c>
      <c r="AM89" s="3">
        <f t="shared" si="237"/>
        <v>77.299015867324442</v>
      </c>
      <c r="AN89" s="3">
        <f t="shared" si="237"/>
        <v>4365.0327638957378</v>
      </c>
      <c r="AO89" s="3">
        <f t="shared" si="237"/>
        <v>3681.8186634957792</v>
      </c>
      <c r="AP89" s="3">
        <f t="shared" si="237"/>
        <v>3681.8186634957565</v>
      </c>
      <c r="AQ89" s="3">
        <f t="shared" si="237"/>
        <v>3681.8186634957647</v>
      </c>
      <c r="AR89" s="3">
        <f t="shared" si="237"/>
        <v>3681.8186634957665</v>
      </c>
      <c r="AS89" s="3">
        <f t="shared" si="237"/>
        <v>3681.8186634957647</v>
      </c>
      <c r="AT89" s="3">
        <f t="shared" si="237"/>
        <v>3681.8186634957647</v>
      </c>
      <c r="AU89" s="3">
        <f t="shared" si="237"/>
        <v>3681.8186634957638</v>
      </c>
      <c r="AV89" s="3">
        <f t="shared" si="237"/>
        <v>-764.69673450423602</v>
      </c>
      <c r="AW89" s="3">
        <f t="shared" si="237"/>
        <v>-175.01673450422822</v>
      </c>
      <c r="AX89" s="3">
        <f t="shared" si="237"/>
        <v>-175.01673450424278</v>
      </c>
      <c r="AY89" s="3">
        <f t="shared" si="237"/>
        <v>-175.01673450422822</v>
      </c>
      <c r="AZ89" s="3">
        <f t="shared" si="237"/>
        <v>6613.0469801624231</v>
      </c>
      <c r="BA89" s="3">
        <f t="shared" si="237"/>
        <v>5787.4949801624416</v>
      </c>
      <c r="BB89" s="3">
        <f t="shared" si="237"/>
        <v>5787.4949801624271</v>
      </c>
      <c r="BC89" s="3">
        <f t="shared" si="237"/>
        <v>5787.4949801624416</v>
      </c>
      <c r="BD89" s="3">
        <f t="shared" si="237"/>
        <v>5787.4949801624416</v>
      </c>
      <c r="BE89" s="3">
        <f t="shared" si="237"/>
        <v>5787.4949801624271</v>
      </c>
      <c r="BF89" s="3">
        <f t="shared" si="237"/>
        <v>5787.4949801624271</v>
      </c>
      <c r="BG89" s="3">
        <f t="shared" si="237"/>
        <v>5787.4949801624416</v>
      </c>
      <c r="BH89" s="3">
        <f t="shared" si="237"/>
        <v>161.61958216242692</v>
      </c>
      <c r="BI89" s="3">
        <f t="shared" si="237"/>
        <v>869.235582162436</v>
      </c>
      <c r="BJ89" s="3">
        <f t="shared" si="237"/>
        <v>869.235582162436</v>
      </c>
      <c r="BK89" s="3">
        <f t="shared" si="237"/>
        <v>869.235582162436</v>
      </c>
      <c r="BL89" s="3">
        <f t="shared" si="237"/>
        <v>9308.2315799957651</v>
      </c>
      <c r="BM89" s="3">
        <f t="shared" si="237"/>
        <v>8317.5691799957494</v>
      </c>
      <c r="BN89" s="3">
        <f t="shared" si="237"/>
        <v>8317.5691799957349</v>
      </c>
      <c r="BO89" s="3">
        <f t="shared" si="237"/>
        <v>8317.5691799957785</v>
      </c>
      <c r="BP89" s="3">
        <f t="shared" ref="BP89:CU89" si="238">BP57+BP62+BP68</f>
        <v>8317.569179995764</v>
      </c>
      <c r="BQ89" s="3">
        <f t="shared" si="238"/>
        <v>8317.5691799957494</v>
      </c>
      <c r="BR89" s="3">
        <f t="shared" si="238"/>
        <v>8317.5691799957494</v>
      </c>
      <c r="BS89" s="3">
        <f t="shared" si="238"/>
        <v>8317.5691799957494</v>
      </c>
      <c r="BT89" s="3">
        <f t="shared" si="238"/>
        <v>1276.4617819957666</v>
      </c>
      <c r="BU89" s="3">
        <f t="shared" si="238"/>
        <v>2125.6009819957571</v>
      </c>
      <c r="BV89" s="3">
        <f t="shared" si="238"/>
        <v>2125.6009819957571</v>
      </c>
      <c r="BW89" s="3">
        <f t="shared" si="238"/>
        <v>2125.6009819957717</v>
      </c>
      <c r="BX89" s="3">
        <f t="shared" si="238"/>
        <v>12545.748345827422</v>
      </c>
      <c r="BY89" s="3">
        <f t="shared" si="238"/>
        <v>12885.404025827436</v>
      </c>
      <c r="BZ89" s="3">
        <f t="shared" si="238"/>
        <v>12885.404025827436</v>
      </c>
      <c r="CA89" s="3">
        <f t="shared" si="238"/>
        <v>12885.404025827436</v>
      </c>
      <c r="CB89" s="3">
        <f t="shared" si="238"/>
        <v>12885.404025827436</v>
      </c>
      <c r="CC89" s="3">
        <f t="shared" si="238"/>
        <v>12885.404025827436</v>
      </c>
      <c r="CD89" s="3">
        <f t="shared" si="238"/>
        <v>12885.404025827422</v>
      </c>
      <c r="CE89" s="3">
        <f t="shared" si="238"/>
        <v>12885.404025827436</v>
      </c>
      <c r="CF89" s="3">
        <f t="shared" si="238"/>
        <v>4146.018227827436</v>
      </c>
      <c r="CG89" s="3">
        <f t="shared" si="238"/>
        <v>4400.7599878274277</v>
      </c>
      <c r="CH89" s="3">
        <f t="shared" si="238"/>
        <v>4400.7599878274405</v>
      </c>
      <c r="CI89" s="3">
        <f t="shared" si="238"/>
        <v>4400.7599878274114</v>
      </c>
      <c r="CJ89" s="3">
        <f t="shared" si="238"/>
        <v>14141.420823317392</v>
      </c>
      <c r="CK89" s="3">
        <f t="shared" si="238"/>
        <v>13861.204887317414</v>
      </c>
      <c r="CL89" s="3">
        <f t="shared" si="238"/>
        <v>13861.204887317432</v>
      </c>
      <c r="CM89" s="3">
        <f t="shared" si="238"/>
        <v>13861.204887317428</v>
      </c>
      <c r="CN89" s="3">
        <f t="shared" si="238"/>
        <v>13861.204887317414</v>
      </c>
      <c r="CO89" s="3">
        <f t="shared" si="238"/>
        <v>13861.204887317428</v>
      </c>
      <c r="CP89" s="3">
        <f t="shared" si="238"/>
        <v>13861.20488731737</v>
      </c>
      <c r="CQ89" s="3">
        <f t="shared" si="238"/>
        <v>13861.204887317428</v>
      </c>
      <c r="CR89" s="3">
        <f t="shared" si="238"/>
        <v>4612.3355693174153</v>
      </c>
      <c r="CS89" s="3">
        <f t="shared" si="238"/>
        <v>4879.8144173173978</v>
      </c>
      <c r="CT89" s="3">
        <f t="shared" si="238"/>
        <v>4879.8144173173996</v>
      </c>
      <c r="CU89" s="3">
        <f t="shared" si="238"/>
        <v>4879.8144173174305</v>
      </c>
      <c r="CV89" s="3">
        <f t="shared" ref="CV89:DS89" si="239">CV57+CV62+CV68</f>
        <v>16347.104522648302</v>
      </c>
      <c r="CW89" s="3">
        <f t="shared" si="239"/>
        <v>16052.877789848329</v>
      </c>
      <c r="CX89" s="3">
        <f t="shared" si="239"/>
        <v>16052.877789848286</v>
      </c>
      <c r="CY89" s="3">
        <f t="shared" si="239"/>
        <v>16052.877789848344</v>
      </c>
      <c r="CZ89" s="3">
        <f t="shared" si="239"/>
        <v>16052.877789848329</v>
      </c>
      <c r="DA89" s="3">
        <f t="shared" si="239"/>
        <v>16052.877789848344</v>
      </c>
      <c r="DB89" s="3">
        <f t="shared" si="239"/>
        <v>16052.877789848286</v>
      </c>
      <c r="DC89" s="3">
        <f t="shared" si="239"/>
        <v>16052.877789848329</v>
      </c>
      <c r="DD89" s="3">
        <f t="shared" si="239"/>
        <v>6269.0507758482827</v>
      </c>
      <c r="DE89" s="3">
        <f t="shared" si="239"/>
        <v>6549.9035662483193</v>
      </c>
      <c r="DF89" s="3">
        <f t="shared" si="239"/>
        <v>6549.9035662483193</v>
      </c>
      <c r="DG89" s="3">
        <f t="shared" si="239"/>
        <v>6549.9035662483047</v>
      </c>
      <c r="DH89" s="3">
        <f t="shared" si="239"/>
        <v>17439.094130087851</v>
      </c>
      <c r="DI89" s="3">
        <f t="shared" si="239"/>
        <v>28917.955556487857</v>
      </c>
      <c r="DJ89" s="3">
        <f t="shared" si="239"/>
        <v>28917.955556487828</v>
      </c>
      <c r="DK89" s="3">
        <f t="shared" si="239"/>
        <v>28917.955556487843</v>
      </c>
      <c r="DL89" s="3">
        <f t="shared" si="239"/>
        <v>28917.955556487828</v>
      </c>
      <c r="DM89" s="3">
        <f t="shared" si="239"/>
        <v>28917.955556487857</v>
      </c>
      <c r="DN89" s="3">
        <f t="shared" si="239"/>
        <v>28917.955556487843</v>
      </c>
      <c r="DO89" s="3">
        <f t="shared" si="239"/>
        <v>28917.955556487836</v>
      </c>
      <c r="DP89" s="3">
        <f t="shared" si="239"/>
        <v>18572.422961687844</v>
      </c>
      <c r="DQ89" s="3">
        <f t="shared" si="239"/>
        <v>12973.418643687846</v>
      </c>
      <c r="DR89" s="3">
        <f t="shared" si="239"/>
        <v>12973.418643687846</v>
      </c>
      <c r="DS89" s="3">
        <f t="shared" si="239"/>
        <v>12973.418643687846</v>
      </c>
    </row>
  </sheetData>
  <pageMargins left="0.7" right="0.7" top="0.75" bottom="0.75" header="0.3" footer="0.3"/>
  <ignoredErrors>
    <ignoredError sqref="D28:N28 C10"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0738-E729-B84D-AF39-CF5CE906882D}">
  <dimension ref="A1:DS48"/>
  <sheetViews>
    <sheetView showGridLines="0" zoomScaleNormal="100" workbookViewId="0">
      <selection activeCell="A22" sqref="A22:D31"/>
    </sheetView>
  </sheetViews>
  <sheetFormatPr baseColWidth="10" defaultRowHeight="16" x14ac:dyDescent="0.2"/>
  <cols>
    <col min="1" max="1" width="17.5" bestFit="1" customWidth="1"/>
    <col min="2" max="2" width="19.5" customWidth="1"/>
    <col min="3" max="3" width="15.5" bestFit="1" customWidth="1"/>
    <col min="4" max="15" width="14.5" bestFit="1" customWidth="1"/>
    <col min="16" max="52" width="14.1640625" bestFit="1" customWidth="1"/>
    <col min="53" max="87" width="15" bestFit="1" customWidth="1"/>
    <col min="88" max="88" width="14" bestFit="1" customWidth="1"/>
    <col min="89" max="89" width="14.5" bestFit="1" customWidth="1"/>
    <col min="90" max="91" width="12.5" bestFit="1" customWidth="1"/>
    <col min="92" max="108" width="15" bestFit="1" customWidth="1"/>
    <col min="109" max="123" width="16.1640625" bestFit="1" customWidth="1"/>
  </cols>
  <sheetData>
    <row r="1" spans="1:123" x14ac:dyDescent="0.2">
      <c r="A1" s="39" t="str">
        <f>'Monthly - BS,PL,CFS'!A1</f>
        <v>Loan Financing and Refinancing Model for Small Businesses</v>
      </c>
    </row>
    <row r="2" spans="1:123" s="77" customFormat="1" x14ac:dyDescent="0.2">
      <c r="C2" s="77" t="s">
        <v>5</v>
      </c>
      <c r="D2" s="86">
        <v>1</v>
      </c>
      <c r="E2" s="77">
        <f>D2+1</f>
        <v>2</v>
      </c>
      <c r="F2" s="77">
        <f>E2+1</f>
        <v>3</v>
      </c>
      <c r="G2" s="77">
        <f t="shared" ref="G2:BR2" si="0">F2+1</f>
        <v>4</v>
      </c>
      <c r="H2" s="77">
        <f t="shared" si="0"/>
        <v>5</v>
      </c>
      <c r="I2" s="77">
        <f t="shared" si="0"/>
        <v>6</v>
      </c>
      <c r="J2" s="77">
        <f t="shared" si="0"/>
        <v>7</v>
      </c>
      <c r="K2" s="77">
        <f t="shared" si="0"/>
        <v>8</v>
      </c>
      <c r="L2" s="77">
        <f t="shared" si="0"/>
        <v>9</v>
      </c>
      <c r="M2" s="77">
        <f t="shared" si="0"/>
        <v>10</v>
      </c>
      <c r="N2" s="77">
        <f t="shared" si="0"/>
        <v>11</v>
      </c>
      <c r="O2" s="77">
        <f t="shared" si="0"/>
        <v>12</v>
      </c>
      <c r="P2" s="77">
        <f t="shared" si="0"/>
        <v>13</v>
      </c>
      <c r="Q2" s="77">
        <f t="shared" si="0"/>
        <v>14</v>
      </c>
      <c r="R2" s="77">
        <f t="shared" si="0"/>
        <v>15</v>
      </c>
      <c r="S2" s="77">
        <f t="shared" si="0"/>
        <v>16</v>
      </c>
      <c r="T2" s="77">
        <f t="shared" si="0"/>
        <v>17</v>
      </c>
      <c r="U2" s="77">
        <f t="shared" si="0"/>
        <v>18</v>
      </c>
      <c r="V2" s="77">
        <f t="shared" si="0"/>
        <v>19</v>
      </c>
      <c r="W2" s="77">
        <f t="shared" si="0"/>
        <v>20</v>
      </c>
      <c r="X2" s="77">
        <f t="shared" si="0"/>
        <v>21</v>
      </c>
      <c r="Y2" s="77">
        <f t="shared" si="0"/>
        <v>22</v>
      </c>
      <c r="Z2" s="77">
        <f t="shared" si="0"/>
        <v>23</v>
      </c>
      <c r="AA2" s="77">
        <f t="shared" si="0"/>
        <v>24</v>
      </c>
      <c r="AB2" s="77">
        <f t="shared" si="0"/>
        <v>25</v>
      </c>
      <c r="AC2" s="77">
        <f t="shared" si="0"/>
        <v>26</v>
      </c>
      <c r="AD2" s="77">
        <f t="shared" si="0"/>
        <v>27</v>
      </c>
      <c r="AE2" s="77">
        <f t="shared" si="0"/>
        <v>28</v>
      </c>
      <c r="AF2" s="77">
        <f t="shared" si="0"/>
        <v>29</v>
      </c>
      <c r="AG2" s="77">
        <f t="shared" si="0"/>
        <v>30</v>
      </c>
      <c r="AH2" s="77">
        <f t="shared" si="0"/>
        <v>31</v>
      </c>
      <c r="AI2" s="77">
        <f t="shared" si="0"/>
        <v>32</v>
      </c>
      <c r="AJ2" s="77">
        <f t="shared" si="0"/>
        <v>33</v>
      </c>
      <c r="AK2" s="77">
        <f t="shared" si="0"/>
        <v>34</v>
      </c>
      <c r="AL2" s="77">
        <f t="shared" si="0"/>
        <v>35</v>
      </c>
      <c r="AM2" s="77">
        <f t="shared" si="0"/>
        <v>36</v>
      </c>
      <c r="AN2" s="77">
        <f t="shared" si="0"/>
        <v>37</v>
      </c>
      <c r="AO2" s="77">
        <f t="shared" si="0"/>
        <v>38</v>
      </c>
      <c r="AP2" s="77">
        <f t="shared" si="0"/>
        <v>39</v>
      </c>
      <c r="AQ2" s="77">
        <f t="shared" si="0"/>
        <v>40</v>
      </c>
      <c r="AR2" s="77">
        <f t="shared" si="0"/>
        <v>41</v>
      </c>
      <c r="AS2" s="77">
        <f t="shared" si="0"/>
        <v>42</v>
      </c>
      <c r="AT2" s="77">
        <f t="shared" si="0"/>
        <v>43</v>
      </c>
      <c r="AU2" s="77">
        <f t="shared" si="0"/>
        <v>44</v>
      </c>
      <c r="AV2" s="77">
        <f t="shared" si="0"/>
        <v>45</v>
      </c>
      <c r="AW2" s="77">
        <f t="shared" si="0"/>
        <v>46</v>
      </c>
      <c r="AX2" s="77">
        <f t="shared" si="0"/>
        <v>47</v>
      </c>
      <c r="AY2" s="77">
        <f t="shared" si="0"/>
        <v>48</v>
      </c>
      <c r="AZ2" s="77">
        <f t="shared" si="0"/>
        <v>49</v>
      </c>
      <c r="BA2" s="77">
        <f t="shared" si="0"/>
        <v>50</v>
      </c>
      <c r="BB2" s="77">
        <f t="shared" si="0"/>
        <v>51</v>
      </c>
      <c r="BC2" s="77">
        <f t="shared" si="0"/>
        <v>52</v>
      </c>
      <c r="BD2" s="77">
        <f t="shared" si="0"/>
        <v>53</v>
      </c>
      <c r="BE2" s="77">
        <f t="shared" si="0"/>
        <v>54</v>
      </c>
      <c r="BF2" s="77">
        <f t="shared" si="0"/>
        <v>55</v>
      </c>
      <c r="BG2" s="77">
        <f t="shared" si="0"/>
        <v>56</v>
      </c>
      <c r="BH2" s="77">
        <f t="shared" si="0"/>
        <v>57</v>
      </c>
      <c r="BI2" s="77">
        <f t="shared" si="0"/>
        <v>58</v>
      </c>
      <c r="BJ2" s="77">
        <f t="shared" si="0"/>
        <v>59</v>
      </c>
      <c r="BK2" s="77">
        <f t="shared" si="0"/>
        <v>60</v>
      </c>
      <c r="BL2" s="77">
        <f t="shared" si="0"/>
        <v>61</v>
      </c>
      <c r="BM2" s="77">
        <f t="shared" si="0"/>
        <v>62</v>
      </c>
      <c r="BN2" s="77">
        <f t="shared" si="0"/>
        <v>63</v>
      </c>
      <c r="BO2" s="77">
        <f t="shared" si="0"/>
        <v>64</v>
      </c>
      <c r="BP2" s="77">
        <f t="shared" si="0"/>
        <v>65</v>
      </c>
      <c r="BQ2" s="77">
        <f t="shared" si="0"/>
        <v>66</v>
      </c>
      <c r="BR2" s="77">
        <f t="shared" si="0"/>
        <v>67</v>
      </c>
      <c r="BS2" s="77">
        <f t="shared" ref="BS2:DS2" si="1">BR2+1</f>
        <v>68</v>
      </c>
      <c r="BT2" s="77">
        <f t="shared" si="1"/>
        <v>69</v>
      </c>
      <c r="BU2" s="77">
        <f t="shared" si="1"/>
        <v>70</v>
      </c>
      <c r="BV2" s="77">
        <f t="shared" si="1"/>
        <v>71</v>
      </c>
      <c r="BW2" s="77">
        <f t="shared" si="1"/>
        <v>72</v>
      </c>
      <c r="BX2" s="77">
        <f t="shared" si="1"/>
        <v>73</v>
      </c>
      <c r="BY2" s="77">
        <f t="shared" si="1"/>
        <v>74</v>
      </c>
      <c r="BZ2" s="77">
        <f t="shared" si="1"/>
        <v>75</v>
      </c>
      <c r="CA2" s="77">
        <f t="shared" si="1"/>
        <v>76</v>
      </c>
      <c r="CB2" s="77">
        <f t="shared" si="1"/>
        <v>77</v>
      </c>
      <c r="CC2" s="77">
        <f t="shared" si="1"/>
        <v>78</v>
      </c>
      <c r="CD2" s="77">
        <f t="shared" si="1"/>
        <v>79</v>
      </c>
      <c r="CE2" s="77">
        <f t="shared" si="1"/>
        <v>80</v>
      </c>
      <c r="CF2" s="77">
        <f t="shared" si="1"/>
        <v>81</v>
      </c>
      <c r="CG2" s="77">
        <f t="shared" si="1"/>
        <v>82</v>
      </c>
      <c r="CH2" s="77">
        <f t="shared" si="1"/>
        <v>83</v>
      </c>
      <c r="CI2" s="77">
        <f t="shared" si="1"/>
        <v>84</v>
      </c>
      <c r="CJ2" s="77">
        <f t="shared" si="1"/>
        <v>85</v>
      </c>
      <c r="CK2" s="77">
        <f t="shared" si="1"/>
        <v>86</v>
      </c>
      <c r="CL2" s="77">
        <f t="shared" si="1"/>
        <v>87</v>
      </c>
      <c r="CM2" s="77">
        <f t="shared" si="1"/>
        <v>88</v>
      </c>
      <c r="CN2" s="77">
        <f t="shared" si="1"/>
        <v>89</v>
      </c>
      <c r="CO2" s="77">
        <f t="shared" si="1"/>
        <v>90</v>
      </c>
      <c r="CP2" s="77">
        <f t="shared" si="1"/>
        <v>91</v>
      </c>
      <c r="CQ2" s="77">
        <f t="shared" si="1"/>
        <v>92</v>
      </c>
      <c r="CR2" s="77">
        <f t="shared" si="1"/>
        <v>93</v>
      </c>
      <c r="CS2" s="77">
        <f t="shared" si="1"/>
        <v>94</v>
      </c>
      <c r="CT2" s="77">
        <f t="shared" si="1"/>
        <v>95</v>
      </c>
      <c r="CU2" s="77">
        <f t="shared" si="1"/>
        <v>96</v>
      </c>
      <c r="CV2" s="77">
        <f t="shared" si="1"/>
        <v>97</v>
      </c>
      <c r="CW2" s="77">
        <f t="shared" si="1"/>
        <v>98</v>
      </c>
      <c r="CX2" s="77">
        <f t="shared" si="1"/>
        <v>99</v>
      </c>
      <c r="CY2" s="77">
        <f t="shared" si="1"/>
        <v>100</v>
      </c>
      <c r="CZ2" s="77">
        <f t="shared" si="1"/>
        <v>101</v>
      </c>
      <c r="DA2" s="77">
        <f t="shared" si="1"/>
        <v>102</v>
      </c>
      <c r="DB2" s="77">
        <f t="shared" si="1"/>
        <v>103</v>
      </c>
      <c r="DC2" s="77">
        <f t="shared" si="1"/>
        <v>104</v>
      </c>
      <c r="DD2" s="77">
        <f t="shared" si="1"/>
        <v>105</v>
      </c>
      <c r="DE2" s="77">
        <f t="shared" si="1"/>
        <v>106</v>
      </c>
      <c r="DF2" s="77">
        <f t="shared" si="1"/>
        <v>107</v>
      </c>
      <c r="DG2" s="77">
        <f t="shared" si="1"/>
        <v>108</v>
      </c>
      <c r="DH2" s="77">
        <f t="shared" si="1"/>
        <v>109</v>
      </c>
      <c r="DI2" s="77">
        <f t="shared" si="1"/>
        <v>110</v>
      </c>
      <c r="DJ2" s="77">
        <f t="shared" si="1"/>
        <v>111</v>
      </c>
      <c r="DK2" s="77">
        <f t="shared" si="1"/>
        <v>112</v>
      </c>
      <c r="DL2" s="77">
        <f t="shared" si="1"/>
        <v>113</v>
      </c>
      <c r="DM2" s="77">
        <f t="shared" si="1"/>
        <v>114</v>
      </c>
      <c r="DN2" s="77">
        <f t="shared" si="1"/>
        <v>115</v>
      </c>
      <c r="DO2" s="77">
        <f t="shared" si="1"/>
        <v>116</v>
      </c>
      <c r="DP2" s="77">
        <f t="shared" si="1"/>
        <v>117</v>
      </c>
      <c r="DQ2" s="77">
        <f t="shared" si="1"/>
        <v>118</v>
      </c>
      <c r="DR2" s="77">
        <f t="shared" si="1"/>
        <v>119</v>
      </c>
      <c r="DS2" s="77">
        <f t="shared" si="1"/>
        <v>120</v>
      </c>
    </row>
    <row r="3" spans="1:123" s="36" customFormat="1" x14ac:dyDescent="0.2">
      <c r="A3" s="36" t="s">
        <v>97</v>
      </c>
      <c r="C3" s="36" t="s">
        <v>27</v>
      </c>
      <c r="D3" s="87">
        <f>Inputs!C81</f>
        <v>0.1</v>
      </c>
      <c r="E3" s="87">
        <f>Inputs!D81</f>
        <v>0.1</v>
      </c>
      <c r="F3" s="87">
        <f>Inputs!E81</f>
        <v>0.1</v>
      </c>
      <c r="G3" s="87">
        <f>Inputs!F81</f>
        <v>0.1</v>
      </c>
      <c r="H3" s="87">
        <f>Inputs!G81</f>
        <v>0.1</v>
      </c>
      <c r="I3" s="87">
        <f>Inputs!H81</f>
        <v>0.1</v>
      </c>
      <c r="J3" s="87">
        <f>Inputs!I81</f>
        <v>0.1</v>
      </c>
      <c r="K3" s="87">
        <f>Inputs!J81</f>
        <v>0.1</v>
      </c>
      <c r="L3" s="87">
        <f>Inputs!K81</f>
        <v>0.05</v>
      </c>
      <c r="M3" s="87">
        <f>Inputs!L81</f>
        <v>0.05</v>
      </c>
      <c r="N3" s="87">
        <f>Inputs!M81</f>
        <v>0.05</v>
      </c>
      <c r="O3" s="87">
        <f>Inputs!N81</f>
        <v>0.05</v>
      </c>
      <c r="P3" s="87">
        <f>D3</f>
        <v>0.1</v>
      </c>
      <c r="Q3" s="87">
        <f t="shared" ref="Q3:AM3" si="2">E3</f>
        <v>0.1</v>
      </c>
      <c r="R3" s="87">
        <f t="shared" si="2"/>
        <v>0.1</v>
      </c>
      <c r="S3" s="87">
        <f t="shared" si="2"/>
        <v>0.1</v>
      </c>
      <c r="T3" s="87">
        <f t="shared" si="2"/>
        <v>0.1</v>
      </c>
      <c r="U3" s="87">
        <f t="shared" si="2"/>
        <v>0.1</v>
      </c>
      <c r="V3" s="87">
        <f t="shared" si="2"/>
        <v>0.1</v>
      </c>
      <c r="W3" s="87">
        <f t="shared" si="2"/>
        <v>0.1</v>
      </c>
      <c r="X3" s="87">
        <f t="shared" si="2"/>
        <v>0.05</v>
      </c>
      <c r="Y3" s="87">
        <f t="shared" si="2"/>
        <v>0.05</v>
      </c>
      <c r="Z3" s="87">
        <f t="shared" si="2"/>
        <v>0.05</v>
      </c>
      <c r="AA3" s="87">
        <f t="shared" si="2"/>
        <v>0.05</v>
      </c>
      <c r="AB3" s="87">
        <f t="shared" si="2"/>
        <v>0.1</v>
      </c>
      <c r="AC3" s="87">
        <f t="shared" si="2"/>
        <v>0.1</v>
      </c>
      <c r="AD3" s="87">
        <f t="shared" si="2"/>
        <v>0.1</v>
      </c>
      <c r="AE3" s="87">
        <f t="shared" si="2"/>
        <v>0.1</v>
      </c>
      <c r="AF3" s="87">
        <f t="shared" si="2"/>
        <v>0.1</v>
      </c>
      <c r="AG3" s="87">
        <f t="shared" si="2"/>
        <v>0.1</v>
      </c>
      <c r="AH3" s="87">
        <f t="shared" si="2"/>
        <v>0.1</v>
      </c>
      <c r="AI3" s="87">
        <f t="shared" si="2"/>
        <v>0.1</v>
      </c>
      <c r="AJ3" s="87">
        <f t="shared" si="2"/>
        <v>0.05</v>
      </c>
      <c r="AK3" s="87">
        <f t="shared" si="2"/>
        <v>0.05</v>
      </c>
      <c r="AL3" s="87">
        <f t="shared" si="2"/>
        <v>0.05</v>
      </c>
      <c r="AM3" s="87">
        <f t="shared" si="2"/>
        <v>0.05</v>
      </c>
      <c r="AN3" s="87">
        <f t="shared" ref="AN3" si="3">AB3</f>
        <v>0.1</v>
      </c>
      <c r="AO3" s="87">
        <f t="shared" ref="AO3" si="4">AC3</f>
        <v>0.1</v>
      </c>
      <c r="AP3" s="87">
        <f t="shared" ref="AP3" si="5">AD3</f>
        <v>0.1</v>
      </c>
      <c r="AQ3" s="87">
        <f t="shared" ref="AQ3" si="6">AE3</f>
        <v>0.1</v>
      </c>
      <c r="AR3" s="87">
        <f t="shared" ref="AR3" si="7">AF3</f>
        <v>0.1</v>
      </c>
      <c r="AS3" s="87">
        <f t="shared" ref="AS3" si="8">AG3</f>
        <v>0.1</v>
      </c>
      <c r="AT3" s="87">
        <f t="shared" ref="AT3" si="9">AH3</f>
        <v>0.1</v>
      </c>
      <c r="AU3" s="87">
        <f t="shared" ref="AU3" si="10">AI3</f>
        <v>0.1</v>
      </c>
      <c r="AV3" s="87">
        <f t="shared" ref="AV3" si="11">AJ3</f>
        <v>0.05</v>
      </c>
      <c r="AW3" s="87">
        <f t="shared" ref="AW3" si="12">AK3</f>
        <v>0.05</v>
      </c>
      <c r="AX3" s="87">
        <f t="shared" ref="AX3" si="13">AL3</f>
        <v>0.05</v>
      </c>
      <c r="AY3" s="87">
        <f t="shared" ref="AY3" si="14">AM3</f>
        <v>0.05</v>
      </c>
      <c r="AZ3" s="87">
        <f t="shared" ref="AZ3" si="15">AN3</f>
        <v>0.1</v>
      </c>
      <c r="BA3" s="87">
        <f t="shared" ref="BA3" si="16">AO3</f>
        <v>0.1</v>
      </c>
      <c r="BB3" s="87">
        <f t="shared" ref="BB3" si="17">AP3</f>
        <v>0.1</v>
      </c>
      <c r="BC3" s="87">
        <f t="shared" ref="BC3" si="18">AQ3</f>
        <v>0.1</v>
      </c>
      <c r="BD3" s="87">
        <f t="shared" ref="BD3" si="19">AR3</f>
        <v>0.1</v>
      </c>
      <c r="BE3" s="87">
        <f t="shared" ref="BE3" si="20">AS3</f>
        <v>0.1</v>
      </c>
      <c r="BF3" s="87">
        <f t="shared" ref="BF3" si="21">AT3</f>
        <v>0.1</v>
      </c>
      <c r="BG3" s="87">
        <f t="shared" ref="BG3" si="22">AU3</f>
        <v>0.1</v>
      </c>
      <c r="BH3" s="87">
        <f t="shared" ref="BH3" si="23">AV3</f>
        <v>0.05</v>
      </c>
      <c r="BI3" s="87">
        <f t="shared" ref="BI3" si="24">AW3</f>
        <v>0.05</v>
      </c>
      <c r="BJ3" s="87">
        <f t="shared" ref="BJ3" si="25">AX3</f>
        <v>0.05</v>
      </c>
      <c r="BK3" s="87">
        <f t="shared" ref="BK3" si="26">AY3</f>
        <v>0.05</v>
      </c>
      <c r="BL3" s="87">
        <f t="shared" ref="BL3" si="27">AZ3</f>
        <v>0.1</v>
      </c>
      <c r="BM3" s="87">
        <f t="shared" ref="BM3" si="28">BA3</f>
        <v>0.1</v>
      </c>
      <c r="BN3" s="87">
        <f t="shared" ref="BN3" si="29">BB3</f>
        <v>0.1</v>
      </c>
      <c r="BO3" s="87">
        <f t="shared" ref="BO3" si="30">BC3</f>
        <v>0.1</v>
      </c>
      <c r="BP3" s="87">
        <f t="shared" ref="BP3" si="31">BD3</f>
        <v>0.1</v>
      </c>
      <c r="BQ3" s="87">
        <f t="shared" ref="BQ3" si="32">BE3</f>
        <v>0.1</v>
      </c>
      <c r="BR3" s="87">
        <f t="shared" ref="BR3" si="33">BF3</f>
        <v>0.1</v>
      </c>
      <c r="BS3" s="87">
        <f t="shared" ref="BS3" si="34">BG3</f>
        <v>0.1</v>
      </c>
      <c r="BT3" s="87">
        <f t="shared" ref="BT3" si="35">BH3</f>
        <v>0.05</v>
      </c>
      <c r="BU3" s="87">
        <f t="shared" ref="BU3" si="36">BI3</f>
        <v>0.05</v>
      </c>
      <c r="BV3" s="87">
        <f t="shared" ref="BV3" si="37">BJ3</f>
        <v>0.05</v>
      </c>
      <c r="BW3" s="87">
        <f t="shared" ref="BW3" si="38">BK3</f>
        <v>0.05</v>
      </c>
      <c r="BX3" s="87">
        <f t="shared" ref="BX3" si="39">BL3</f>
        <v>0.1</v>
      </c>
      <c r="BY3" s="87">
        <f t="shared" ref="BY3" si="40">BM3</f>
        <v>0.1</v>
      </c>
      <c r="BZ3" s="87">
        <f t="shared" ref="BZ3" si="41">BN3</f>
        <v>0.1</v>
      </c>
      <c r="CA3" s="87">
        <f t="shared" ref="CA3" si="42">BO3</f>
        <v>0.1</v>
      </c>
      <c r="CB3" s="87">
        <f t="shared" ref="CB3" si="43">BP3</f>
        <v>0.1</v>
      </c>
      <c r="CC3" s="87">
        <f t="shared" ref="CC3" si="44">BQ3</f>
        <v>0.1</v>
      </c>
      <c r="CD3" s="87">
        <f t="shared" ref="CD3" si="45">BR3</f>
        <v>0.1</v>
      </c>
      <c r="CE3" s="87">
        <f t="shared" ref="CE3" si="46">BS3</f>
        <v>0.1</v>
      </c>
      <c r="CF3" s="87">
        <f t="shared" ref="CF3" si="47">BT3</f>
        <v>0.05</v>
      </c>
      <c r="CG3" s="87">
        <f t="shared" ref="CG3" si="48">BU3</f>
        <v>0.05</v>
      </c>
      <c r="CH3" s="87">
        <f t="shared" ref="CH3" si="49">BV3</f>
        <v>0.05</v>
      </c>
      <c r="CI3" s="87">
        <f t="shared" ref="CI3" si="50">BW3</f>
        <v>0.05</v>
      </c>
      <c r="CJ3" s="87">
        <f t="shared" ref="CJ3" si="51">BX3</f>
        <v>0.1</v>
      </c>
      <c r="CK3" s="87">
        <f t="shared" ref="CK3" si="52">BY3</f>
        <v>0.1</v>
      </c>
      <c r="CL3" s="87">
        <f t="shared" ref="CL3" si="53">BZ3</f>
        <v>0.1</v>
      </c>
      <c r="CM3" s="87">
        <f t="shared" ref="CM3" si="54">CA3</f>
        <v>0.1</v>
      </c>
      <c r="CN3" s="87">
        <f t="shared" ref="CN3" si="55">CB3</f>
        <v>0.1</v>
      </c>
      <c r="CO3" s="87">
        <f t="shared" ref="CO3" si="56">CC3</f>
        <v>0.1</v>
      </c>
      <c r="CP3" s="87">
        <f t="shared" ref="CP3" si="57">CD3</f>
        <v>0.1</v>
      </c>
      <c r="CQ3" s="87">
        <f t="shared" ref="CQ3" si="58">CE3</f>
        <v>0.1</v>
      </c>
      <c r="CR3" s="87">
        <f t="shared" ref="CR3" si="59">CF3</f>
        <v>0.05</v>
      </c>
      <c r="CS3" s="87">
        <f t="shared" ref="CS3" si="60">CG3</f>
        <v>0.05</v>
      </c>
      <c r="CT3" s="87">
        <f t="shared" ref="CT3" si="61">CH3</f>
        <v>0.05</v>
      </c>
      <c r="CU3" s="87">
        <f t="shared" ref="CU3" si="62">CI3</f>
        <v>0.05</v>
      </c>
      <c r="CV3" s="87">
        <f t="shared" ref="CV3" si="63">CJ3</f>
        <v>0.1</v>
      </c>
      <c r="CW3" s="87">
        <f t="shared" ref="CW3" si="64">CK3</f>
        <v>0.1</v>
      </c>
      <c r="CX3" s="87">
        <f t="shared" ref="CX3" si="65">CL3</f>
        <v>0.1</v>
      </c>
      <c r="CY3" s="87">
        <f t="shared" ref="CY3" si="66">CM3</f>
        <v>0.1</v>
      </c>
      <c r="CZ3" s="87">
        <f t="shared" ref="CZ3" si="67">CN3</f>
        <v>0.1</v>
      </c>
      <c r="DA3" s="87">
        <f t="shared" ref="DA3" si="68">CO3</f>
        <v>0.1</v>
      </c>
      <c r="DB3" s="87">
        <f t="shared" ref="DB3" si="69">CP3</f>
        <v>0.1</v>
      </c>
      <c r="DC3" s="87">
        <f t="shared" ref="DC3" si="70">CQ3</f>
        <v>0.1</v>
      </c>
      <c r="DD3" s="87">
        <f t="shared" ref="DD3" si="71">CR3</f>
        <v>0.05</v>
      </c>
      <c r="DE3" s="87">
        <f t="shared" ref="DE3" si="72">CS3</f>
        <v>0.05</v>
      </c>
      <c r="DF3" s="87">
        <f t="shared" ref="DF3" si="73">CT3</f>
        <v>0.05</v>
      </c>
      <c r="DG3" s="87">
        <f t="shared" ref="DG3" si="74">CU3</f>
        <v>0.05</v>
      </c>
      <c r="DH3" s="87">
        <f t="shared" ref="DH3" si="75">CV3</f>
        <v>0.1</v>
      </c>
      <c r="DI3" s="87">
        <f t="shared" ref="DI3" si="76">CW3</f>
        <v>0.1</v>
      </c>
      <c r="DJ3" s="87">
        <f t="shared" ref="DJ3" si="77">CX3</f>
        <v>0.1</v>
      </c>
      <c r="DK3" s="87">
        <f t="shared" ref="DK3" si="78">CY3</f>
        <v>0.1</v>
      </c>
      <c r="DL3" s="87">
        <f t="shared" ref="DL3" si="79">CZ3</f>
        <v>0.1</v>
      </c>
      <c r="DM3" s="87">
        <f t="shared" ref="DM3" si="80">DA3</f>
        <v>0.1</v>
      </c>
      <c r="DN3" s="87">
        <f t="shared" ref="DN3" si="81">DB3</f>
        <v>0.1</v>
      </c>
      <c r="DO3" s="87">
        <f t="shared" ref="DO3" si="82">DC3</f>
        <v>0.1</v>
      </c>
      <c r="DP3" s="87">
        <f t="shared" ref="DP3" si="83">DD3</f>
        <v>0.05</v>
      </c>
      <c r="DQ3" s="87">
        <f t="shared" ref="DQ3" si="84">DE3</f>
        <v>0.05</v>
      </c>
      <c r="DR3" s="87">
        <f t="shared" ref="DR3" si="85">DF3</f>
        <v>0.05</v>
      </c>
      <c r="DS3" s="87">
        <f t="shared" ref="DS3" si="86">DG3</f>
        <v>0.05</v>
      </c>
    </row>
    <row r="4" spans="1:123" s="36" customFormat="1" x14ac:dyDescent="0.2">
      <c r="C4" s="36" t="s">
        <v>4</v>
      </c>
      <c r="D4" s="36">
        <v>1</v>
      </c>
      <c r="E4" s="36">
        <v>1</v>
      </c>
      <c r="F4" s="36">
        <v>1</v>
      </c>
      <c r="G4" s="36">
        <v>1</v>
      </c>
      <c r="H4" s="36">
        <v>1</v>
      </c>
      <c r="I4" s="36">
        <v>1</v>
      </c>
      <c r="J4" s="36">
        <v>1</v>
      </c>
      <c r="K4" s="36">
        <v>1</v>
      </c>
      <c r="L4" s="36">
        <v>1</v>
      </c>
      <c r="M4" s="36">
        <v>1</v>
      </c>
      <c r="N4" s="36">
        <v>1</v>
      </c>
      <c r="O4" s="36">
        <v>1</v>
      </c>
      <c r="P4" s="36">
        <v>2</v>
      </c>
      <c r="Q4" s="36">
        <f>P4</f>
        <v>2</v>
      </c>
      <c r="R4" s="36">
        <f t="shared" ref="R4:AA4" si="87">Q4</f>
        <v>2</v>
      </c>
      <c r="S4" s="36">
        <f t="shared" si="87"/>
        <v>2</v>
      </c>
      <c r="T4" s="36">
        <f t="shared" si="87"/>
        <v>2</v>
      </c>
      <c r="U4" s="36">
        <f t="shared" si="87"/>
        <v>2</v>
      </c>
      <c r="V4" s="36">
        <f t="shared" si="87"/>
        <v>2</v>
      </c>
      <c r="W4" s="36">
        <f t="shared" si="87"/>
        <v>2</v>
      </c>
      <c r="X4" s="36">
        <f t="shared" si="87"/>
        <v>2</v>
      </c>
      <c r="Y4" s="36">
        <f t="shared" si="87"/>
        <v>2</v>
      </c>
      <c r="Z4" s="36">
        <f t="shared" si="87"/>
        <v>2</v>
      </c>
      <c r="AA4" s="36">
        <f t="shared" si="87"/>
        <v>2</v>
      </c>
      <c r="AB4" s="36">
        <v>3</v>
      </c>
      <c r="AC4" s="36">
        <f>AB4</f>
        <v>3</v>
      </c>
      <c r="AD4" s="36">
        <f t="shared" ref="AD4:AM4" si="88">AC4</f>
        <v>3</v>
      </c>
      <c r="AE4" s="36">
        <f t="shared" si="88"/>
        <v>3</v>
      </c>
      <c r="AF4" s="36">
        <f t="shared" si="88"/>
        <v>3</v>
      </c>
      <c r="AG4" s="36">
        <f t="shared" si="88"/>
        <v>3</v>
      </c>
      <c r="AH4" s="36">
        <f t="shared" si="88"/>
        <v>3</v>
      </c>
      <c r="AI4" s="36">
        <f t="shared" si="88"/>
        <v>3</v>
      </c>
      <c r="AJ4" s="36">
        <f t="shared" si="88"/>
        <v>3</v>
      </c>
      <c r="AK4" s="36">
        <f t="shared" si="88"/>
        <v>3</v>
      </c>
      <c r="AL4" s="36">
        <f t="shared" si="88"/>
        <v>3</v>
      </c>
      <c r="AM4" s="36">
        <f t="shared" si="88"/>
        <v>3</v>
      </c>
      <c r="AN4" s="36">
        <v>4</v>
      </c>
      <c r="AO4" s="36">
        <f>AN4</f>
        <v>4</v>
      </c>
      <c r="AP4" s="36">
        <f t="shared" ref="AP4:AY4" si="89">AO4</f>
        <v>4</v>
      </c>
      <c r="AQ4" s="36">
        <f t="shared" si="89"/>
        <v>4</v>
      </c>
      <c r="AR4" s="36">
        <f t="shared" si="89"/>
        <v>4</v>
      </c>
      <c r="AS4" s="36">
        <f t="shared" si="89"/>
        <v>4</v>
      </c>
      <c r="AT4" s="36">
        <f t="shared" si="89"/>
        <v>4</v>
      </c>
      <c r="AU4" s="36">
        <f t="shared" si="89"/>
        <v>4</v>
      </c>
      <c r="AV4" s="36">
        <f t="shared" si="89"/>
        <v>4</v>
      </c>
      <c r="AW4" s="36">
        <f t="shared" si="89"/>
        <v>4</v>
      </c>
      <c r="AX4" s="36">
        <f t="shared" si="89"/>
        <v>4</v>
      </c>
      <c r="AY4" s="36">
        <f t="shared" si="89"/>
        <v>4</v>
      </c>
      <c r="AZ4" s="36">
        <v>5</v>
      </c>
      <c r="BA4" s="36">
        <f>AZ4</f>
        <v>5</v>
      </c>
      <c r="BB4" s="36">
        <f t="shared" ref="BB4:BK4" si="90">BA4</f>
        <v>5</v>
      </c>
      <c r="BC4" s="36">
        <f t="shared" si="90"/>
        <v>5</v>
      </c>
      <c r="BD4" s="36">
        <f t="shared" si="90"/>
        <v>5</v>
      </c>
      <c r="BE4" s="36">
        <f t="shared" si="90"/>
        <v>5</v>
      </c>
      <c r="BF4" s="36">
        <f t="shared" si="90"/>
        <v>5</v>
      </c>
      <c r="BG4" s="36">
        <f t="shared" si="90"/>
        <v>5</v>
      </c>
      <c r="BH4" s="36">
        <f t="shared" si="90"/>
        <v>5</v>
      </c>
      <c r="BI4" s="36">
        <f t="shared" si="90"/>
        <v>5</v>
      </c>
      <c r="BJ4" s="36">
        <f t="shared" si="90"/>
        <v>5</v>
      </c>
      <c r="BK4" s="36">
        <f t="shared" si="90"/>
        <v>5</v>
      </c>
      <c r="BL4" s="36">
        <v>6</v>
      </c>
      <c r="BM4" s="36">
        <f>BL4</f>
        <v>6</v>
      </c>
      <c r="BN4" s="36">
        <f t="shared" ref="BN4:BW4" si="91">BM4</f>
        <v>6</v>
      </c>
      <c r="BO4" s="36">
        <f t="shared" si="91"/>
        <v>6</v>
      </c>
      <c r="BP4" s="36">
        <f t="shared" si="91"/>
        <v>6</v>
      </c>
      <c r="BQ4" s="36">
        <f t="shared" si="91"/>
        <v>6</v>
      </c>
      <c r="BR4" s="36">
        <f t="shared" si="91"/>
        <v>6</v>
      </c>
      <c r="BS4" s="36">
        <f t="shared" si="91"/>
        <v>6</v>
      </c>
      <c r="BT4" s="36">
        <f t="shared" si="91"/>
        <v>6</v>
      </c>
      <c r="BU4" s="36">
        <f t="shared" si="91"/>
        <v>6</v>
      </c>
      <c r="BV4" s="36">
        <f t="shared" si="91"/>
        <v>6</v>
      </c>
      <c r="BW4" s="36">
        <f t="shared" si="91"/>
        <v>6</v>
      </c>
      <c r="BX4" s="36">
        <v>7</v>
      </c>
      <c r="BY4" s="36">
        <f>BX4</f>
        <v>7</v>
      </c>
      <c r="BZ4" s="36">
        <f t="shared" ref="BZ4:CI4" si="92">BY4</f>
        <v>7</v>
      </c>
      <c r="CA4" s="36">
        <f t="shared" si="92"/>
        <v>7</v>
      </c>
      <c r="CB4" s="36">
        <f t="shared" si="92"/>
        <v>7</v>
      </c>
      <c r="CC4" s="36">
        <f t="shared" si="92"/>
        <v>7</v>
      </c>
      <c r="CD4" s="36">
        <f t="shared" si="92"/>
        <v>7</v>
      </c>
      <c r="CE4" s="36">
        <f t="shared" si="92"/>
        <v>7</v>
      </c>
      <c r="CF4" s="36">
        <f t="shared" si="92"/>
        <v>7</v>
      </c>
      <c r="CG4" s="36">
        <f t="shared" si="92"/>
        <v>7</v>
      </c>
      <c r="CH4" s="36">
        <f t="shared" si="92"/>
        <v>7</v>
      </c>
      <c r="CI4" s="36">
        <f t="shared" si="92"/>
        <v>7</v>
      </c>
      <c r="CJ4" s="36">
        <v>8</v>
      </c>
      <c r="CK4" s="36">
        <f>CJ4</f>
        <v>8</v>
      </c>
      <c r="CL4" s="36">
        <f t="shared" ref="CL4" si="93">CK4</f>
        <v>8</v>
      </c>
      <c r="CM4" s="36">
        <f t="shared" ref="CM4" si="94">CL4</f>
        <v>8</v>
      </c>
      <c r="CN4" s="36">
        <f t="shared" ref="CN4" si="95">CM4</f>
        <v>8</v>
      </c>
      <c r="CO4" s="36">
        <f t="shared" ref="CO4" si="96">CN4</f>
        <v>8</v>
      </c>
      <c r="CP4" s="36">
        <f t="shared" ref="CP4" si="97">CO4</f>
        <v>8</v>
      </c>
      <c r="CQ4" s="36">
        <f t="shared" ref="CQ4" si="98">CP4</f>
        <v>8</v>
      </c>
      <c r="CR4" s="36">
        <f t="shared" ref="CR4" si="99">CQ4</f>
        <v>8</v>
      </c>
      <c r="CS4" s="36">
        <f t="shared" ref="CS4" si="100">CR4</f>
        <v>8</v>
      </c>
      <c r="CT4" s="36">
        <f t="shared" ref="CT4" si="101">CS4</f>
        <v>8</v>
      </c>
      <c r="CU4" s="36">
        <f t="shared" ref="CU4" si="102">CT4</f>
        <v>8</v>
      </c>
      <c r="CV4" s="36">
        <v>9</v>
      </c>
      <c r="CW4" s="36">
        <f>CV4</f>
        <v>9</v>
      </c>
      <c r="CX4" s="36">
        <f t="shared" ref="CX4" si="103">CW4</f>
        <v>9</v>
      </c>
      <c r="CY4" s="36">
        <f t="shared" ref="CY4" si="104">CX4</f>
        <v>9</v>
      </c>
      <c r="CZ4" s="36">
        <f t="shared" ref="CZ4" si="105">CY4</f>
        <v>9</v>
      </c>
      <c r="DA4" s="36">
        <f t="shared" ref="DA4" si="106">CZ4</f>
        <v>9</v>
      </c>
      <c r="DB4" s="36">
        <f t="shared" ref="DB4" si="107">DA4</f>
        <v>9</v>
      </c>
      <c r="DC4" s="36">
        <f t="shared" ref="DC4" si="108">DB4</f>
        <v>9</v>
      </c>
      <c r="DD4" s="36">
        <f t="shared" ref="DD4" si="109">DC4</f>
        <v>9</v>
      </c>
      <c r="DE4" s="36">
        <f t="shared" ref="DE4" si="110">DD4</f>
        <v>9</v>
      </c>
      <c r="DF4" s="36">
        <f t="shared" ref="DF4" si="111">DE4</f>
        <v>9</v>
      </c>
      <c r="DG4" s="36">
        <f t="shared" ref="DG4" si="112">DF4</f>
        <v>9</v>
      </c>
      <c r="DH4" s="36">
        <v>10</v>
      </c>
      <c r="DI4" s="36">
        <f>DH4</f>
        <v>10</v>
      </c>
      <c r="DJ4" s="36">
        <f t="shared" ref="DJ4" si="113">DI4</f>
        <v>10</v>
      </c>
      <c r="DK4" s="36">
        <f t="shared" ref="DK4" si="114">DJ4</f>
        <v>10</v>
      </c>
      <c r="DL4" s="36">
        <f t="shared" ref="DL4" si="115">DK4</f>
        <v>10</v>
      </c>
      <c r="DM4" s="36">
        <f t="shared" ref="DM4" si="116">DL4</f>
        <v>10</v>
      </c>
      <c r="DN4" s="36">
        <f t="shared" ref="DN4" si="117">DM4</f>
        <v>10</v>
      </c>
      <c r="DO4" s="36">
        <f t="shared" ref="DO4" si="118">DN4</f>
        <v>10</v>
      </c>
      <c r="DP4" s="36">
        <f t="shared" ref="DP4" si="119">DO4</f>
        <v>10</v>
      </c>
      <c r="DQ4" s="36">
        <f t="shared" ref="DQ4" si="120">DP4</f>
        <v>10</v>
      </c>
      <c r="DR4" s="36">
        <f t="shared" ref="DR4" si="121">DQ4</f>
        <v>10</v>
      </c>
      <c r="DS4" s="36">
        <f t="shared" ref="DS4" si="122">DR4</f>
        <v>10</v>
      </c>
    </row>
    <row r="5" spans="1:123" s="65" customFormat="1" x14ac:dyDescent="0.2">
      <c r="C5" s="65" t="s">
        <v>5</v>
      </c>
      <c r="D5" s="83" t="s">
        <v>6</v>
      </c>
      <c r="E5" s="83" t="s">
        <v>7</v>
      </c>
      <c r="F5" s="83" t="s">
        <v>8</v>
      </c>
      <c r="G5" s="83" t="s">
        <v>119</v>
      </c>
      <c r="H5" s="83" t="s">
        <v>10</v>
      </c>
      <c r="I5" s="83" t="s">
        <v>11</v>
      </c>
      <c r="J5" s="83" t="s">
        <v>12</v>
      </c>
      <c r="K5" s="83" t="s">
        <v>13</v>
      </c>
      <c r="L5" s="83" t="s">
        <v>14</v>
      </c>
      <c r="M5" s="83" t="s">
        <v>15</v>
      </c>
      <c r="N5" s="83" t="s">
        <v>16</v>
      </c>
      <c r="O5" s="83" t="s">
        <v>17</v>
      </c>
      <c r="P5" s="83" t="str">
        <f>D5</f>
        <v>January</v>
      </c>
      <c r="Q5" s="83" t="str">
        <f t="shared" ref="Q5:CB5" si="123">E5</f>
        <v>February</v>
      </c>
      <c r="R5" s="83" t="str">
        <f t="shared" si="123"/>
        <v>March</v>
      </c>
      <c r="S5" s="83" t="str">
        <f t="shared" si="123"/>
        <v xml:space="preserve">April </v>
      </c>
      <c r="T5" s="83" t="str">
        <f t="shared" si="123"/>
        <v>May</v>
      </c>
      <c r="U5" s="83" t="str">
        <f t="shared" si="123"/>
        <v>June</v>
      </c>
      <c r="V5" s="83" t="str">
        <f t="shared" si="123"/>
        <v>July</v>
      </c>
      <c r="W5" s="83" t="str">
        <f t="shared" si="123"/>
        <v>August</v>
      </c>
      <c r="X5" s="83" t="str">
        <f t="shared" si="123"/>
        <v>September</v>
      </c>
      <c r="Y5" s="83" t="str">
        <f t="shared" si="123"/>
        <v>October</v>
      </c>
      <c r="Z5" s="83" t="str">
        <f t="shared" si="123"/>
        <v>November</v>
      </c>
      <c r="AA5" s="83" t="str">
        <f t="shared" si="123"/>
        <v>December</v>
      </c>
      <c r="AB5" s="83" t="str">
        <f t="shared" si="123"/>
        <v>January</v>
      </c>
      <c r="AC5" s="83" t="str">
        <f t="shared" si="123"/>
        <v>February</v>
      </c>
      <c r="AD5" s="83" t="str">
        <f t="shared" si="123"/>
        <v>March</v>
      </c>
      <c r="AE5" s="83" t="str">
        <f t="shared" si="123"/>
        <v xml:space="preserve">April </v>
      </c>
      <c r="AF5" s="83" t="str">
        <f t="shared" si="123"/>
        <v>May</v>
      </c>
      <c r="AG5" s="83" t="str">
        <f t="shared" si="123"/>
        <v>June</v>
      </c>
      <c r="AH5" s="83" t="str">
        <f t="shared" si="123"/>
        <v>July</v>
      </c>
      <c r="AI5" s="83" t="str">
        <f t="shared" si="123"/>
        <v>August</v>
      </c>
      <c r="AJ5" s="83" t="str">
        <f t="shared" si="123"/>
        <v>September</v>
      </c>
      <c r="AK5" s="83" t="str">
        <f t="shared" si="123"/>
        <v>October</v>
      </c>
      <c r="AL5" s="83" t="str">
        <f t="shared" si="123"/>
        <v>November</v>
      </c>
      <c r="AM5" s="83" t="str">
        <f t="shared" si="123"/>
        <v>December</v>
      </c>
      <c r="AN5" s="83" t="str">
        <f t="shared" si="123"/>
        <v>January</v>
      </c>
      <c r="AO5" s="83" t="str">
        <f t="shared" si="123"/>
        <v>February</v>
      </c>
      <c r="AP5" s="83" t="str">
        <f t="shared" si="123"/>
        <v>March</v>
      </c>
      <c r="AQ5" s="83" t="str">
        <f t="shared" si="123"/>
        <v xml:space="preserve">April </v>
      </c>
      <c r="AR5" s="83" t="str">
        <f t="shared" si="123"/>
        <v>May</v>
      </c>
      <c r="AS5" s="83" t="str">
        <f t="shared" si="123"/>
        <v>June</v>
      </c>
      <c r="AT5" s="83" t="str">
        <f t="shared" si="123"/>
        <v>July</v>
      </c>
      <c r="AU5" s="83" t="str">
        <f t="shared" si="123"/>
        <v>August</v>
      </c>
      <c r="AV5" s="83" t="str">
        <f t="shared" si="123"/>
        <v>September</v>
      </c>
      <c r="AW5" s="83" t="str">
        <f t="shared" si="123"/>
        <v>October</v>
      </c>
      <c r="AX5" s="83" t="str">
        <f t="shared" si="123"/>
        <v>November</v>
      </c>
      <c r="AY5" s="83" t="str">
        <f t="shared" si="123"/>
        <v>December</v>
      </c>
      <c r="AZ5" s="83" t="str">
        <f t="shared" si="123"/>
        <v>January</v>
      </c>
      <c r="BA5" s="83" t="str">
        <f t="shared" si="123"/>
        <v>February</v>
      </c>
      <c r="BB5" s="83" t="str">
        <f t="shared" si="123"/>
        <v>March</v>
      </c>
      <c r="BC5" s="83" t="str">
        <f t="shared" si="123"/>
        <v xml:space="preserve">April </v>
      </c>
      <c r="BD5" s="83" t="str">
        <f t="shared" si="123"/>
        <v>May</v>
      </c>
      <c r="BE5" s="83" t="str">
        <f t="shared" si="123"/>
        <v>June</v>
      </c>
      <c r="BF5" s="83" t="str">
        <f t="shared" si="123"/>
        <v>July</v>
      </c>
      <c r="BG5" s="83" t="str">
        <f t="shared" si="123"/>
        <v>August</v>
      </c>
      <c r="BH5" s="83" t="str">
        <f t="shared" si="123"/>
        <v>September</v>
      </c>
      <c r="BI5" s="83" t="str">
        <f t="shared" si="123"/>
        <v>October</v>
      </c>
      <c r="BJ5" s="83" t="str">
        <f t="shared" si="123"/>
        <v>November</v>
      </c>
      <c r="BK5" s="83" t="str">
        <f t="shared" si="123"/>
        <v>December</v>
      </c>
      <c r="BL5" s="83" t="str">
        <f t="shared" si="123"/>
        <v>January</v>
      </c>
      <c r="BM5" s="83" t="str">
        <f t="shared" si="123"/>
        <v>February</v>
      </c>
      <c r="BN5" s="83" t="str">
        <f t="shared" si="123"/>
        <v>March</v>
      </c>
      <c r="BO5" s="83" t="str">
        <f t="shared" si="123"/>
        <v xml:space="preserve">April </v>
      </c>
      <c r="BP5" s="83" t="str">
        <f t="shared" si="123"/>
        <v>May</v>
      </c>
      <c r="BQ5" s="83" t="str">
        <f t="shared" si="123"/>
        <v>June</v>
      </c>
      <c r="BR5" s="83" t="str">
        <f t="shared" si="123"/>
        <v>July</v>
      </c>
      <c r="BS5" s="83" t="str">
        <f t="shared" si="123"/>
        <v>August</v>
      </c>
      <c r="BT5" s="83" t="str">
        <f t="shared" si="123"/>
        <v>September</v>
      </c>
      <c r="BU5" s="83" t="str">
        <f t="shared" si="123"/>
        <v>October</v>
      </c>
      <c r="BV5" s="83" t="str">
        <f t="shared" si="123"/>
        <v>November</v>
      </c>
      <c r="BW5" s="83" t="str">
        <f t="shared" si="123"/>
        <v>December</v>
      </c>
      <c r="BX5" s="83" t="str">
        <f t="shared" si="123"/>
        <v>January</v>
      </c>
      <c r="BY5" s="83" t="str">
        <f t="shared" si="123"/>
        <v>February</v>
      </c>
      <c r="BZ5" s="83" t="str">
        <f t="shared" si="123"/>
        <v>March</v>
      </c>
      <c r="CA5" s="83" t="str">
        <f t="shared" si="123"/>
        <v xml:space="preserve">April </v>
      </c>
      <c r="CB5" s="83" t="str">
        <f t="shared" si="123"/>
        <v>May</v>
      </c>
      <c r="CC5" s="83" t="str">
        <f t="shared" ref="CC5:DS5" si="124">BQ5</f>
        <v>June</v>
      </c>
      <c r="CD5" s="83" t="str">
        <f t="shared" si="124"/>
        <v>July</v>
      </c>
      <c r="CE5" s="83" t="str">
        <f t="shared" si="124"/>
        <v>August</v>
      </c>
      <c r="CF5" s="83" t="str">
        <f t="shared" si="124"/>
        <v>September</v>
      </c>
      <c r="CG5" s="83" t="str">
        <f t="shared" si="124"/>
        <v>October</v>
      </c>
      <c r="CH5" s="83" t="str">
        <f t="shared" si="124"/>
        <v>November</v>
      </c>
      <c r="CI5" s="83" t="str">
        <f t="shared" si="124"/>
        <v>December</v>
      </c>
      <c r="CJ5" s="83" t="str">
        <f t="shared" si="124"/>
        <v>January</v>
      </c>
      <c r="CK5" s="83" t="str">
        <f t="shared" si="124"/>
        <v>February</v>
      </c>
      <c r="CL5" s="83" t="str">
        <f t="shared" si="124"/>
        <v>March</v>
      </c>
      <c r="CM5" s="83" t="str">
        <f t="shared" si="124"/>
        <v xml:space="preserve">April </v>
      </c>
      <c r="CN5" s="83" t="str">
        <f t="shared" si="124"/>
        <v>May</v>
      </c>
      <c r="CO5" s="83" t="str">
        <f t="shared" si="124"/>
        <v>June</v>
      </c>
      <c r="CP5" s="83" t="str">
        <f t="shared" si="124"/>
        <v>July</v>
      </c>
      <c r="CQ5" s="83" t="str">
        <f t="shared" si="124"/>
        <v>August</v>
      </c>
      <c r="CR5" s="83" t="str">
        <f t="shared" si="124"/>
        <v>September</v>
      </c>
      <c r="CS5" s="83" t="str">
        <f t="shared" si="124"/>
        <v>October</v>
      </c>
      <c r="CT5" s="83" t="str">
        <f t="shared" si="124"/>
        <v>November</v>
      </c>
      <c r="CU5" s="83" t="str">
        <f t="shared" si="124"/>
        <v>December</v>
      </c>
      <c r="CV5" s="83" t="str">
        <f t="shared" si="124"/>
        <v>January</v>
      </c>
      <c r="CW5" s="83" t="str">
        <f t="shared" si="124"/>
        <v>February</v>
      </c>
      <c r="CX5" s="83" t="str">
        <f t="shared" si="124"/>
        <v>March</v>
      </c>
      <c r="CY5" s="83" t="str">
        <f t="shared" si="124"/>
        <v xml:space="preserve">April </v>
      </c>
      <c r="CZ5" s="83" t="str">
        <f t="shared" si="124"/>
        <v>May</v>
      </c>
      <c r="DA5" s="83" t="str">
        <f t="shared" si="124"/>
        <v>June</v>
      </c>
      <c r="DB5" s="83" t="str">
        <f t="shared" si="124"/>
        <v>July</v>
      </c>
      <c r="DC5" s="83" t="str">
        <f t="shared" si="124"/>
        <v>August</v>
      </c>
      <c r="DD5" s="83" t="str">
        <f t="shared" si="124"/>
        <v>September</v>
      </c>
      <c r="DE5" s="83" t="str">
        <f t="shared" si="124"/>
        <v>October</v>
      </c>
      <c r="DF5" s="83" t="str">
        <f t="shared" si="124"/>
        <v>November</v>
      </c>
      <c r="DG5" s="83" t="str">
        <f t="shared" si="124"/>
        <v>December</v>
      </c>
      <c r="DH5" s="83" t="str">
        <f t="shared" si="124"/>
        <v>January</v>
      </c>
      <c r="DI5" s="83" t="str">
        <f t="shared" si="124"/>
        <v>February</v>
      </c>
      <c r="DJ5" s="83" t="str">
        <f t="shared" si="124"/>
        <v>March</v>
      </c>
      <c r="DK5" s="83" t="str">
        <f t="shared" si="124"/>
        <v xml:space="preserve">April </v>
      </c>
      <c r="DL5" s="83" t="str">
        <f t="shared" si="124"/>
        <v>May</v>
      </c>
      <c r="DM5" s="83" t="str">
        <f t="shared" si="124"/>
        <v>June</v>
      </c>
      <c r="DN5" s="83" t="str">
        <f t="shared" si="124"/>
        <v>July</v>
      </c>
      <c r="DO5" s="83" t="str">
        <f t="shared" si="124"/>
        <v>August</v>
      </c>
      <c r="DP5" s="83" t="str">
        <f t="shared" si="124"/>
        <v>September</v>
      </c>
      <c r="DQ5" s="83" t="str">
        <f t="shared" si="124"/>
        <v>October</v>
      </c>
      <c r="DR5" s="83" t="str">
        <f t="shared" si="124"/>
        <v>November</v>
      </c>
      <c r="DS5" s="83" t="str">
        <f t="shared" si="124"/>
        <v>December</v>
      </c>
    </row>
    <row r="6" spans="1:123" x14ac:dyDescent="0.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row>
    <row r="7" spans="1:123" x14ac:dyDescent="0.2">
      <c r="A7" s="8" t="s">
        <v>1</v>
      </c>
      <c r="B7" s="8"/>
      <c r="D7" s="3">
        <f>Inputs!$C$66*'Debt Calculations'!D3</f>
        <v>4550</v>
      </c>
      <c r="E7" s="3">
        <f>Inputs!$C$66*'Debt Calculations'!E3</f>
        <v>4550</v>
      </c>
      <c r="F7" s="3">
        <f>Inputs!$C$66*'Debt Calculations'!F3</f>
        <v>4550</v>
      </c>
      <c r="G7" s="3">
        <f>Inputs!$C$66*'Debt Calculations'!G3</f>
        <v>4550</v>
      </c>
      <c r="H7" s="3">
        <f>Inputs!$C$66*'Debt Calculations'!H3</f>
        <v>4550</v>
      </c>
      <c r="I7" s="3">
        <f>Inputs!$C$66*'Debt Calculations'!I3</f>
        <v>4550</v>
      </c>
      <c r="J7" s="3">
        <f>Inputs!$C$66*'Debt Calculations'!J3</f>
        <v>4550</v>
      </c>
      <c r="K7" s="3">
        <f>Inputs!$C$66*'Debt Calculations'!K3</f>
        <v>4550</v>
      </c>
      <c r="L7" s="3">
        <f>Inputs!$C$66*'Debt Calculations'!L3</f>
        <v>2275</v>
      </c>
      <c r="M7" s="3">
        <f>Inputs!$C$66*'Debt Calculations'!M3</f>
        <v>2275</v>
      </c>
      <c r="N7" s="3">
        <f>Inputs!$C$66*'Debt Calculations'!N3</f>
        <v>2275</v>
      </c>
      <c r="O7" s="3">
        <f>Inputs!$C$66*'Debt Calculations'!O3</f>
        <v>2275</v>
      </c>
      <c r="P7" s="3">
        <f>Inputs!$D$66*'Debt Calculations'!P3</f>
        <v>8190</v>
      </c>
      <c r="Q7" s="3">
        <f>Inputs!$D$66*'Debt Calculations'!Q3</f>
        <v>8190</v>
      </c>
      <c r="R7" s="3">
        <f>Inputs!$D$66*'Debt Calculations'!R3</f>
        <v>8190</v>
      </c>
      <c r="S7" s="3">
        <f>Inputs!$D$66*'Debt Calculations'!S3</f>
        <v>8190</v>
      </c>
      <c r="T7" s="3">
        <f>Inputs!$D$66*'Debt Calculations'!T3</f>
        <v>8190</v>
      </c>
      <c r="U7" s="3">
        <f>Inputs!$D$66*'Debt Calculations'!U3</f>
        <v>8190</v>
      </c>
      <c r="V7" s="3">
        <f>Inputs!$D$66*'Debt Calculations'!V3</f>
        <v>8190</v>
      </c>
      <c r="W7" s="3">
        <f>Inputs!$D$66*'Debt Calculations'!W3</f>
        <v>8190</v>
      </c>
      <c r="X7" s="3">
        <f>Inputs!$D$66*'Debt Calculations'!X3</f>
        <v>4095</v>
      </c>
      <c r="Y7" s="3">
        <f>Inputs!$D$66*'Debt Calculations'!Y3</f>
        <v>4095</v>
      </c>
      <c r="Z7" s="3">
        <f>Inputs!$D$66*'Debt Calculations'!Z3</f>
        <v>4095</v>
      </c>
      <c r="AA7" s="3">
        <f>Inputs!$D$66*'Debt Calculations'!AA3</f>
        <v>4095</v>
      </c>
      <c r="AB7" s="3">
        <f>Inputs!$E$66*'Debt Calculations'!AB3</f>
        <v>9828</v>
      </c>
      <c r="AC7" s="3">
        <f>Inputs!$E$66*'Debt Calculations'!AC3</f>
        <v>9828</v>
      </c>
      <c r="AD7" s="3">
        <f>Inputs!$E$66*'Debt Calculations'!AD3</f>
        <v>9828</v>
      </c>
      <c r="AE7" s="3">
        <f>Inputs!$E$66*'Debt Calculations'!AE3</f>
        <v>9828</v>
      </c>
      <c r="AF7" s="3">
        <f>Inputs!$E$66*'Debt Calculations'!AF3</f>
        <v>9828</v>
      </c>
      <c r="AG7" s="3">
        <f>Inputs!$E$66*'Debt Calculations'!AG3</f>
        <v>9828</v>
      </c>
      <c r="AH7" s="3">
        <f>Inputs!$E$66*'Debt Calculations'!AH3</f>
        <v>9828</v>
      </c>
      <c r="AI7" s="3">
        <f>Inputs!$E$66*'Debt Calculations'!AI3</f>
        <v>9828</v>
      </c>
      <c r="AJ7" s="3">
        <f>Inputs!$E$66*'Debt Calculations'!AJ3</f>
        <v>4914</v>
      </c>
      <c r="AK7" s="3">
        <f>Inputs!$E$66*'Debt Calculations'!AK3</f>
        <v>4914</v>
      </c>
      <c r="AL7" s="3">
        <f>Inputs!$E$66*'Debt Calculations'!AL3</f>
        <v>4914</v>
      </c>
      <c r="AM7" s="3">
        <f>Inputs!$E$66*'Debt Calculations'!AM3</f>
        <v>4914</v>
      </c>
      <c r="AN7" s="3">
        <f>Inputs!$F$66*'Debt Calculations'!AN3</f>
        <v>11793.6</v>
      </c>
      <c r="AO7" s="3">
        <f>Inputs!$F$66*'Debt Calculations'!AO3</f>
        <v>11793.6</v>
      </c>
      <c r="AP7" s="3">
        <f>Inputs!$F$66*'Debt Calculations'!AP3</f>
        <v>11793.6</v>
      </c>
      <c r="AQ7" s="3">
        <f>Inputs!$F$66*'Debt Calculations'!AQ3</f>
        <v>11793.6</v>
      </c>
      <c r="AR7" s="3">
        <f>Inputs!$F$66*'Debt Calculations'!AR3</f>
        <v>11793.6</v>
      </c>
      <c r="AS7" s="3">
        <f>Inputs!$F$66*'Debt Calculations'!AS3</f>
        <v>11793.6</v>
      </c>
      <c r="AT7" s="3">
        <f>Inputs!$F$66*'Debt Calculations'!AT3</f>
        <v>11793.6</v>
      </c>
      <c r="AU7" s="3">
        <f>Inputs!$F$66*'Debt Calculations'!AU3</f>
        <v>11793.6</v>
      </c>
      <c r="AV7" s="3">
        <f>Inputs!$F$66*'Debt Calculations'!AV3</f>
        <v>5896.8</v>
      </c>
      <c r="AW7" s="3">
        <f>Inputs!$F$66*'Debt Calculations'!AW3</f>
        <v>5896.8</v>
      </c>
      <c r="AX7" s="3">
        <f>Inputs!$F$66*'Debt Calculations'!AX3</f>
        <v>5896.8</v>
      </c>
      <c r="AY7" s="3">
        <f>Inputs!$F$66*'Debt Calculations'!AY3</f>
        <v>5896.8</v>
      </c>
      <c r="AZ7" s="3">
        <f>Inputs!$G$66*'Debt Calculations'!AZ3</f>
        <v>14152.32</v>
      </c>
      <c r="BA7" s="3">
        <f>Inputs!$G$66*'Debt Calculations'!BA3</f>
        <v>14152.32</v>
      </c>
      <c r="BB7" s="3">
        <f>Inputs!$G$66*'Debt Calculations'!BB3</f>
        <v>14152.32</v>
      </c>
      <c r="BC7" s="3">
        <f>Inputs!$G$66*'Debt Calculations'!BC3</f>
        <v>14152.32</v>
      </c>
      <c r="BD7" s="3">
        <f>Inputs!$G$66*'Debt Calculations'!BD3</f>
        <v>14152.32</v>
      </c>
      <c r="BE7" s="3">
        <f>Inputs!$G$66*'Debt Calculations'!BE3</f>
        <v>14152.32</v>
      </c>
      <c r="BF7" s="3">
        <f>Inputs!$G$66*'Debt Calculations'!BF3</f>
        <v>14152.32</v>
      </c>
      <c r="BG7" s="3">
        <f>Inputs!$G$66*'Debt Calculations'!BG3</f>
        <v>14152.32</v>
      </c>
      <c r="BH7" s="3">
        <f>Inputs!$G$66*'Debt Calculations'!BH3</f>
        <v>7076.16</v>
      </c>
      <c r="BI7" s="3">
        <f>Inputs!$G$66*'Debt Calculations'!BI3</f>
        <v>7076.16</v>
      </c>
      <c r="BJ7" s="3">
        <f>Inputs!$G$66*'Debt Calculations'!BJ3</f>
        <v>7076.16</v>
      </c>
      <c r="BK7" s="3">
        <f>Inputs!$G$66*'Debt Calculations'!BK3</f>
        <v>7076.16</v>
      </c>
      <c r="BL7" s="3">
        <f>Inputs!$H$66*'Debt Calculations'!BL3</f>
        <v>16982.783999999996</v>
      </c>
      <c r="BM7" s="3">
        <f>Inputs!$H$66*'Debt Calculations'!BM3</f>
        <v>16982.783999999996</v>
      </c>
      <c r="BN7" s="3">
        <f>Inputs!$H$66*'Debt Calculations'!BN3</f>
        <v>16982.783999999996</v>
      </c>
      <c r="BO7" s="3">
        <f>Inputs!$H$66*'Debt Calculations'!BO3</f>
        <v>16982.783999999996</v>
      </c>
      <c r="BP7" s="3">
        <f>Inputs!$H$66*'Debt Calculations'!BP3</f>
        <v>16982.783999999996</v>
      </c>
      <c r="BQ7" s="3">
        <f>Inputs!$H$66*'Debt Calculations'!BQ3</f>
        <v>16982.783999999996</v>
      </c>
      <c r="BR7" s="3">
        <f>Inputs!$H$66*'Debt Calculations'!BR3</f>
        <v>16982.783999999996</v>
      </c>
      <c r="BS7" s="3">
        <f>Inputs!$H$66*'Debt Calculations'!BS3</f>
        <v>16982.783999999996</v>
      </c>
      <c r="BT7" s="3">
        <f>Inputs!$H$66*'Debt Calculations'!BT3</f>
        <v>8491.391999999998</v>
      </c>
      <c r="BU7" s="3">
        <f>Inputs!$H$66*'Debt Calculations'!BU3</f>
        <v>8491.391999999998</v>
      </c>
      <c r="BV7" s="3">
        <f>Inputs!$H$66*'Debt Calculations'!BV3</f>
        <v>8491.391999999998</v>
      </c>
      <c r="BW7" s="3">
        <f>Inputs!$H$66*'Debt Calculations'!BW3</f>
        <v>8491.391999999998</v>
      </c>
      <c r="BX7" s="3">
        <f>Inputs!$I$66*'Debt Calculations'!BX3</f>
        <v>20379.340799999998</v>
      </c>
      <c r="BY7" s="3">
        <f>Inputs!$I$66*'Debt Calculations'!BY3</f>
        <v>20379.340799999998</v>
      </c>
      <c r="BZ7" s="3">
        <f>Inputs!$I$66*'Debt Calculations'!BZ3</f>
        <v>20379.340799999998</v>
      </c>
      <c r="CA7" s="3">
        <f>Inputs!$I$66*'Debt Calculations'!CA3</f>
        <v>20379.340799999998</v>
      </c>
      <c r="CB7" s="3">
        <f>Inputs!$I$66*'Debt Calculations'!CB3</f>
        <v>20379.340799999998</v>
      </c>
      <c r="CC7" s="3">
        <f>Inputs!$I$66*'Debt Calculations'!CC3</f>
        <v>20379.340799999998</v>
      </c>
      <c r="CD7" s="3">
        <f>Inputs!$I$66*'Debt Calculations'!CD3</f>
        <v>20379.340799999998</v>
      </c>
      <c r="CE7" s="3">
        <f>Inputs!$I$66*'Debt Calculations'!CE3</f>
        <v>20379.340799999998</v>
      </c>
      <c r="CF7" s="3">
        <f>Inputs!$I$66*'Debt Calculations'!CF3</f>
        <v>10189.670399999999</v>
      </c>
      <c r="CG7" s="3">
        <f>Inputs!$I$66*'Debt Calculations'!CG3</f>
        <v>10189.670399999999</v>
      </c>
      <c r="CH7" s="3">
        <f>Inputs!$I$66*'Debt Calculations'!CH3</f>
        <v>10189.670399999999</v>
      </c>
      <c r="CI7" s="3">
        <f>Inputs!$I$66*'Debt Calculations'!CI3</f>
        <v>10189.670399999999</v>
      </c>
      <c r="CJ7" s="3">
        <f>Inputs!$J$66*'Debt Calculations'!CJ3</f>
        <v>21398.307839999998</v>
      </c>
      <c r="CK7" s="3">
        <f>Inputs!$J$66*'Debt Calculations'!CK3</f>
        <v>21398.307839999998</v>
      </c>
      <c r="CL7" s="3">
        <f>Inputs!$J$66*'Debt Calculations'!CL3</f>
        <v>21398.307839999998</v>
      </c>
      <c r="CM7" s="3">
        <f>Inputs!$J$66*'Debt Calculations'!CM3</f>
        <v>21398.307839999998</v>
      </c>
      <c r="CN7" s="3">
        <f>Inputs!$J$66*'Debt Calculations'!CN3</f>
        <v>21398.307839999998</v>
      </c>
      <c r="CO7" s="3">
        <f>Inputs!$J$66*'Debt Calculations'!CO3</f>
        <v>21398.307839999998</v>
      </c>
      <c r="CP7" s="3">
        <f>Inputs!$J$66*'Debt Calculations'!CP3</f>
        <v>21398.307839999998</v>
      </c>
      <c r="CQ7" s="3">
        <f>Inputs!$J$66*'Debt Calculations'!CQ3</f>
        <v>21398.307839999998</v>
      </c>
      <c r="CR7" s="3">
        <f>Inputs!$J$66*'Debt Calculations'!CR3</f>
        <v>10699.153919999999</v>
      </c>
      <c r="CS7" s="3">
        <f>Inputs!$J$66*'Debt Calculations'!CS3</f>
        <v>10699.153919999999</v>
      </c>
      <c r="CT7" s="3">
        <f>Inputs!$J$66*'Debt Calculations'!CT3</f>
        <v>10699.153919999999</v>
      </c>
      <c r="CU7" s="3">
        <f>Inputs!$J$66*'Debt Calculations'!CU3</f>
        <v>10699.153919999999</v>
      </c>
      <c r="CV7" s="3">
        <f>Inputs!$K$66*'Debt Calculations'!CV3</f>
        <v>22468.223232</v>
      </c>
      <c r="CW7" s="3">
        <f>Inputs!$K$66*'Debt Calculations'!CW3</f>
        <v>22468.223232</v>
      </c>
      <c r="CX7" s="3">
        <f>Inputs!$K$66*'Debt Calculations'!CX3</f>
        <v>22468.223232</v>
      </c>
      <c r="CY7" s="3">
        <f>Inputs!$K$66*'Debt Calculations'!CY3</f>
        <v>22468.223232</v>
      </c>
      <c r="CZ7" s="3">
        <f>Inputs!$K$66*'Debt Calculations'!CZ3</f>
        <v>22468.223232</v>
      </c>
      <c r="DA7" s="3">
        <f>Inputs!$K$66*'Debt Calculations'!DA3</f>
        <v>22468.223232</v>
      </c>
      <c r="DB7" s="3">
        <f>Inputs!$K$66*'Debt Calculations'!DB3</f>
        <v>22468.223232</v>
      </c>
      <c r="DC7" s="3">
        <f>Inputs!$K$66*'Debt Calculations'!DC3</f>
        <v>22468.223232</v>
      </c>
      <c r="DD7" s="3">
        <f>Inputs!$K$66*'Debt Calculations'!DD3</f>
        <v>11234.111616</v>
      </c>
      <c r="DE7" s="3">
        <f>Inputs!$K$66*'Debt Calculations'!DE3</f>
        <v>11234.111616</v>
      </c>
      <c r="DF7" s="3">
        <f>Inputs!$K$66*'Debt Calculations'!DF3</f>
        <v>11234.111616</v>
      </c>
      <c r="DG7" s="3">
        <f>Inputs!$K$66*'Debt Calculations'!DG3</f>
        <v>11234.111616</v>
      </c>
      <c r="DH7" s="3">
        <f>Inputs!$L$66*'Debt Calculations'!DH3</f>
        <v>23591.634393600001</v>
      </c>
      <c r="DI7" s="3">
        <f>Inputs!$L$66*'Debt Calculations'!DI3</f>
        <v>23591.634393600001</v>
      </c>
      <c r="DJ7" s="3">
        <f>Inputs!$L$66*'Debt Calculations'!DJ3</f>
        <v>23591.634393600001</v>
      </c>
      <c r="DK7" s="3">
        <f>Inputs!$L$66*'Debt Calculations'!DK3</f>
        <v>23591.634393600001</v>
      </c>
      <c r="DL7" s="3">
        <f>Inputs!$L$66*'Debt Calculations'!DL3</f>
        <v>23591.634393600001</v>
      </c>
      <c r="DM7" s="3">
        <f>Inputs!$L$66*'Debt Calculations'!DM3</f>
        <v>23591.634393600001</v>
      </c>
      <c r="DN7" s="3">
        <f>Inputs!$L$66*'Debt Calculations'!DN3</f>
        <v>23591.634393600001</v>
      </c>
      <c r="DO7" s="3">
        <f>Inputs!$L$66*'Debt Calculations'!DO3</f>
        <v>23591.634393600001</v>
      </c>
      <c r="DP7" s="3">
        <f>Inputs!$L$66*'Debt Calculations'!DP3</f>
        <v>11795.817196800001</v>
      </c>
      <c r="DQ7" s="3">
        <f>Inputs!$L$66*'Debt Calculations'!DQ3</f>
        <v>11795.817196800001</v>
      </c>
      <c r="DR7" s="3">
        <f>Inputs!$L$66*'Debt Calculations'!DR3</f>
        <v>11795.817196800001</v>
      </c>
      <c r="DS7" s="3">
        <f>Inputs!$L$66*'Debt Calculations'!DS3</f>
        <v>11795.817196800001</v>
      </c>
    </row>
    <row r="8" spans="1:123" s="3" customFormat="1" x14ac:dyDescent="0.2">
      <c r="A8" s="16" t="s">
        <v>20</v>
      </c>
      <c r="B8" s="17"/>
      <c r="D8" s="3">
        <f>-Inputs!$C$69*'Debt Calculations'!D3</f>
        <v>-2522</v>
      </c>
      <c r="E8" s="3">
        <f>-Inputs!$C$69*'Debt Calculations'!E3</f>
        <v>-2522</v>
      </c>
      <c r="F8" s="3">
        <f>-Inputs!$C$69*'Debt Calculations'!F3</f>
        <v>-2522</v>
      </c>
      <c r="G8" s="3">
        <f>-Inputs!$C$69*'Debt Calculations'!G3</f>
        <v>-2522</v>
      </c>
      <c r="H8" s="3">
        <f>-Inputs!$C$69*'Debt Calculations'!H3</f>
        <v>-2522</v>
      </c>
      <c r="I8" s="3">
        <f>-Inputs!$C$69*'Debt Calculations'!I3</f>
        <v>-2522</v>
      </c>
      <c r="J8" s="3">
        <f>-Inputs!$C$69*'Debt Calculations'!J3</f>
        <v>-2522</v>
      </c>
      <c r="K8" s="3">
        <f>-Inputs!$C$69*'Debt Calculations'!K3</f>
        <v>-2522</v>
      </c>
      <c r="L8" s="3">
        <f>-Inputs!$C$69*'Debt Calculations'!L3</f>
        <v>-1261</v>
      </c>
      <c r="M8" s="3">
        <f>-Inputs!$C$69*'Debt Calculations'!M3</f>
        <v>-1261</v>
      </c>
      <c r="N8" s="3">
        <f>-Inputs!$C$69*'Debt Calculations'!N3</f>
        <v>-1261</v>
      </c>
      <c r="O8" s="3">
        <f>-Inputs!$C$69*'Debt Calculations'!O3</f>
        <v>-1261</v>
      </c>
      <c r="P8" s="3">
        <f>-Inputs!$D$69*'Debt Calculations'!P3</f>
        <v>-2446.3399999999997</v>
      </c>
      <c r="Q8" s="3">
        <f>-Inputs!$D$69*'Debt Calculations'!Q3</f>
        <v>-2446.3399999999997</v>
      </c>
      <c r="R8" s="3">
        <f>-Inputs!$D$69*'Debt Calculations'!R3</f>
        <v>-2446.3399999999997</v>
      </c>
      <c r="S8" s="3">
        <f>-Inputs!$D$69*'Debt Calculations'!S3</f>
        <v>-2446.3399999999997</v>
      </c>
      <c r="T8" s="3">
        <f>-Inputs!$D$69*'Debt Calculations'!T3</f>
        <v>-2446.3399999999997</v>
      </c>
      <c r="U8" s="3">
        <f>-Inputs!$D$69*'Debt Calculations'!U3</f>
        <v>-2446.3399999999997</v>
      </c>
      <c r="V8" s="3">
        <f>-Inputs!$D$69*'Debt Calculations'!V3</f>
        <v>-2446.3399999999997</v>
      </c>
      <c r="W8" s="3">
        <f>-Inputs!$D$69*'Debt Calculations'!W3</f>
        <v>-2446.3399999999997</v>
      </c>
      <c r="X8" s="3">
        <f>-Inputs!$D$69*'Debt Calculations'!X3</f>
        <v>-1223.1699999999998</v>
      </c>
      <c r="Y8" s="3">
        <f>-Inputs!$D$69*'Debt Calculations'!Y3</f>
        <v>-1223.1699999999998</v>
      </c>
      <c r="Z8" s="3">
        <f>-Inputs!$D$69*'Debt Calculations'!Z3</f>
        <v>-1223.1699999999998</v>
      </c>
      <c r="AA8" s="3">
        <f>-Inputs!$D$69*'Debt Calculations'!AA3</f>
        <v>-1223.1699999999998</v>
      </c>
      <c r="AB8" s="3">
        <f>-Inputs!$E$69*'Debt Calculations'!AB3</f>
        <v>-2372.9497999999999</v>
      </c>
      <c r="AC8" s="3">
        <f>-Inputs!$E$69*'Debt Calculations'!AC3</f>
        <v>-2372.9497999999999</v>
      </c>
      <c r="AD8" s="3">
        <f>-Inputs!$E$69*'Debt Calculations'!AD3</f>
        <v>-2372.9497999999999</v>
      </c>
      <c r="AE8" s="3">
        <f>-Inputs!$E$69*'Debt Calculations'!AE3</f>
        <v>-2372.9497999999999</v>
      </c>
      <c r="AF8" s="3">
        <f>-Inputs!$E$69*'Debt Calculations'!AF3</f>
        <v>-2372.9497999999999</v>
      </c>
      <c r="AG8" s="3">
        <f>-Inputs!$E$69*'Debt Calculations'!AG3</f>
        <v>-2372.9497999999999</v>
      </c>
      <c r="AH8" s="3">
        <f>-Inputs!$E$69*'Debt Calculations'!AH3</f>
        <v>-2372.9497999999999</v>
      </c>
      <c r="AI8" s="3">
        <f>-Inputs!$E$69*'Debt Calculations'!AI3</f>
        <v>-2372.9497999999999</v>
      </c>
      <c r="AJ8" s="3">
        <f>-Inputs!$E$69*'Debt Calculations'!AJ3</f>
        <v>-1186.4748999999999</v>
      </c>
      <c r="AK8" s="3">
        <f>-Inputs!$E$69*'Debt Calculations'!AK3</f>
        <v>-1186.4748999999999</v>
      </c>
      <c r="AL8" s="3">
        <f>-Inputs!$E$69*'Debt Calculations'!AL3</f>
        <v>-1186.4748999999999</v>
      </c>
      <c r="AM8" s="3">
        <f>-Inputs!$E$69*'Debt Calculations'!AM3</f>
        <v>-1186.4748999999999</v>
      </c>
      <c r="AN8" s="3">
        <f>-Inputs!$F$69*'Debt Calculations'!AN3</f>
        <v>-2325.4908039999996</v>
      </c>
      <c r="AO8" s="3">
        <f>-Inputs!$F$69*'Debt Calculations'!AO3</f>
        <v>-2325.4908039999996</v>
      </c>
      <c r="AP8" s="3">
        <f>-Inputs!$F$69*'Debt Calculations'!AP3</f>
        <v>-2325.4908039999996</v>
      </c>
      <c r="AQ8" s="3">
        <f>-Inputs!$F$69*'Debt Calculations'!AQ3</f>
        <v>-2325.4908039999996</v>
      </c>
      <c r="AR8" s="3">
        <f>-Inputs!$F$69*'Debt Calculations'!AR3</f>
        <v>-2325.4908039999996</v>
      </c>
      <c r="AS8" s="3">
        <f>-Inputs!$F$69*'Debt Calculations'!AS3</f>
        <v>-2325.4908039999996</v>
      </c>
      <c r="AT8" s="3">
        <f>-Inputs!$F$69*'Debt Calculations'!AT3</f>
        <v>-2325.4908039999996</v>
      </c>
      <c r="AU8" s="3">
        <f>-Inputs!$F$69*'Debt Calculations'!AU3</f>
        <v>-2325.4908039999996</v>
      </c>
      <c r="AV8" s="3">
        <f>-Inputs!$F$69*'Debt Calculations'!AV3</f>
        <v>-1162.7454019999998</v>
      </c>
      <c r="AW8" s="3">
        <f>-Inputs!$F$69*'Debt Calculations'!AW3</f>
        <v>-1162.7454019999998</v>
      </c>
      <c r="AX8" s="3">
        <f>-Inputs!$F$69*'Debt Calculations'!AX3</f>
        <v>-1162.7454019999998</v>
      </c>
      <c r="AY8" s="3">
        <f>-Inputs!$F$69*'Debt Calculations'!AY3</f>
        <v>-1162.7454019999998</v>
      </c>
      <c r="AZ8" s="3">
        <f>-Inputs!$G$69*'Debt Calculations'!AZ3</f>
        <v>-2325.4908039999996</v>
      </c>
      <c r="BA8" s="3">
        <f>-Inputs!$G$69*'Debt Calculations'!BA3</f>
        <v>-2325.4908039999996</v>
      </c>
      <c r="BB8" s="3">
        <f>-Inputs!$G$69*'Debt Calculations'!BB3</f>
        <v>-2325.4908039999996</v>
      </c>
      <c r="BC8" s="3">
        <f>-Inputs!$G$69*'Debt Calculations'!BC3</f>
        <v>-2325.4908039999996</v>
      </c>
      <c r="BD8" s="3">
        <f>-Inputs!$G$69*'Debt Calculations'!BD3</f>
        <v>-2325.4908039999996</v>
      </c>
      <c r="BE8" s="3">
        <f>-Inputs!$G$69*'Debt Calculations'!BE3</f>
        <v>-2325.4908039999996</v>
      </c>
      <c r="BF8" s="3">
        <f>-Inputs!$G$69*'Debt Calculations'!BF3</f>
        <v>-2325.4908039999996</v>
      </c>
      <c r="BG8" s="3">
        <f>-Inputs!$G$69*'Debt Calculations'!BG3</f>
        <v>-2325.4908039999996</v>
      </c>
      <c r="BH8" s="3">
        <f>-Inputs!$G$69*'Debt Calculations'!BH3</f>
        <v>-1162.7454019999998</v>
      </c>
      <c r="BI8" s="3">
        <f>-Inputs!$G$69*'Debt Calculations'!BI3</f>
        <v>-1162.7454019999998</v>
      </c>
      <c r="BJ8" s="3">
        <f>-Inputs!$G$69*'Debt Calculations'!BJ3</f>
        <v>-1162.7454019999998</v>
      </c>
      <c r="BK8" s="3">
        <f>-Inputs!$G$69*'Debt Calculations'!BK3</f>
        <v>-1162.7454019999998</v>
      </c>
      <c r="BL8" s="3">
        <f>-Inputs!$H$69*'Debt Calculations'!BL3</f>
        <v>-2325.4908039999996</v>
      </c>
      <c r="BM8" s="3">
        <f>-Inputs!$H$69*'Debt Calculations'!BM3</f>
        <v>-2325.4908039999996</v>
      </c>
      <c r="BN8" s="3">
        <f>-Inputs!$H$69*'Debt Calculations'!BN3</f>
        <v>-2325.4908039999996</v>
      </c>
      <c r="BO8" s="3">
        <f>-Inputs!$H$69*'Debt Calculations'!BO3</f>
        <v>-2325.4908039999996</v>
      </c>
      <c r="BP8" s="3">
        <f>-Inputs!$H$69*'Debt Calculations'!BP3</f>
        <v>-2325.4908039999996</v>
      </c>
      <c r="BQ8" s="3">
        <f>-Inputs!$H$69*'Debt Calculations'!BQ3</f>
        <v>-2325.4908039999996</v>
      </c>
      <c r="BR8" s="3">
        <f>-Inputs!$H$69*'Debt Calculations'!BR3</f>
        <v>-2325.4908039999996</v>
      </c>
      <c r="BS8" s="3">
        <f>-Inputs!$H$69*'Debt Calculations'!BS3</f>
        <v>-2325.4908039999996</v>
      </c>
      <c r="BT8" s="3">
        <f>-Inputs!$H$69*'Debt Calculations'!BT3</f>
        <v>-1162.7454019999998</v>
      </c>
      <c r="BU8" s="3">
        <f>-Inputs!$H$69*'Debt Calculations'!BU3</f>
        <v>-1162.7454019999998</v>
      </c>
      <c r="BV8" s="3">
        <f>-Inputs!$H$69*'Debt Calculations'!BV3</f>
        <v>-1162.7454019999998</v>
      </c>
      <c r="BW8" s="3">
        <f>-Inputs!$H$69*'Debt Calculations'!BW3</f>
        <v>-1162.7454019999998</v>
      </c>
      <c r="BX8" s="3">
        <f>-Inputs!$I$69*'Debt Calculations'!BX3</f>
        <v>-2325.4908039999996</v>
      </c>
      <c r="BY8" s="3">
        <f>-Inputs!$I$69*'Debt Calculations'!BY3</f>
        <v>-2325.4908039999996</v>
      </c>
      <c r="BZ8" s="3">
        <f>-Inputs!$I$69*'Debt Calculations'!BZ3</f>
        <v>-2325.4908039999996</v>
      </c>
      <c r="CA8" s="3">
        <f>-Inputs!$I$69*'Debt Calculations'!CA3</f>
        <v>-2325.4908039999996</v>
      </c>
      <c r="CB8" s="3">
        <f>-Inputs!$I$69*'Debt Calculations'!CB3</f>
        <v>-2325.4908039999996</v>
      </c>
      <c r="CC8" s="3">
        <f>-Inputs!$I$69*'Debt Calculations'!CC3</f>
        <v>-2325.4908039999996</v>
      </c>
      <c r="CD8" s="3">
        <f>-Inputs!$I$69*'Debt Calculations'!CD3</f>
        <v>-2325.4908039999996</v>
      </c>
      <c r="CE8" s="3">
        <f>-Inputs!$I$69*'Debt Calculations'!CE3</f>
        <v>-2325.4908039999996</v>
      </c>
      <c r="CF8" s="3">
        <f>-Inputs!$I$69*'Debt Calculations'!CF3</f>
        <v>-1162.7454019999998</v>
      </c>
      <c r="CG8" s="3">
        <f>-Inputs!$I$69*'Debt Calculations'!CG3</f>
        <v>-1162.7454019999998</v>
      </c>
      <c r="CH8" s="3">
        <f>-Inputs!$I$69*'Debt Calculations'!CH3</f>
        <v>-1162.7454019999998</v>
      </c>
      <c r="CI8" s="3">
        <f>-Inputs!$I$69*'Debt Calculations'!CI3</f>
        <v>-1162.7454019999998</v>
      </c>
      <c r="CJ8" s="3">
        <f>-Inputs!$J$69*'Debt Calculations'!CJ3</f>
        <v>-2325.4908039999996</v>
      </c>
      <c r="CK8" s="3">
        <f>-Inputs!$J$69*'Debt Calculations'!CK3</f>
        <v>-2325.4908039999996</v>
      </c>
      <c r="CL8" s="3">
        <f>-Inputs!$J$69*'Debt Calculations'!CL3</f>
        <v>-2325.4908039999996</v>
      </c>
      <c r="CM8" s="3">
        <f>-Inputs!$J$69*'Debt Calculations'!CM3</f>
        <v>-2325.4908039999996</v>
      </c>
      <c r="CN8" s="3">
        <f>-Inputs!$J$69*'Debt Calculations'!CN3</f>
        <v>-2325.4908039999996</v>
      </c>
      <c r="CO8" s="3">
        <f>-Inputs!$J$69*'Debt Calculations'!CO3</f>
        <v>-2325.4908039999996</v>
      </c>
      <c r="CP8" s="3">
        <f>-Inputs!$J$69*'Debt Calculations'!CP3</f>
        <v>-2325.4908039999996</v>
      </c>
      <c r="CQ8" s="3">
        <f>-Inputs!$J$69*'Debt Calculations'!CQ3</f>
        <v>-2325.4908039999996</v>
      </c>
      <c r="CR8" s="3">
        <f>-Inputs!$J$69*'Debt Calculations'!CR3</f>
        <v>-1162.7454019999998</v>
      </c>
      <c r="CS8" s="3">
        <f>-Inputs!$J$69*'Debt Calculations'!CS3</f>
        <v>-1162.7454019999998</v>
      </c>
      <c r="CT8" s="3">
        <f>-Inputs!$J$69*'Debt Calculations'!CT3</f>
        <v>-1162.7454019999998</v>
      </c>
      <c r="CU8" s="3">
        <f>-Inputs!$J$69*'Debt Calculations'!CU3</f>
        <v>-1162.7454019999998</v>
      </c>
      <c r="CV8" s="3">
        <f>-Inputs!$K$69*'Debt Calculations'!CV3</f>
        <v>-2325.4908039999996</v>
      </c>
      <c r="CW8" s="3">
        <f>-Inputs!$K$69*'Debt Calculations'!CW3</f>
        <v>-2325.4908039999996</v>
      </c>
      <c r="CX8" s="3">
        <f>-Inputs!$K$69*'Debt Calculations'!CX3</f>
        <v>-2325.4908039999996</v>
      </c>
      <c r="CY8" s="3">
        <f>-Inputs!$K$69*'Debt Calculations'!CY3</f>
        <v>-2325.4908039999996</v>
      </c>
      <c r="CZ8" s="3">
        <f>-Inputs!$K$69*'Debt Calculations'!CZ3</f>
        <v>-2325.4908039999996</v>
      </c>
      <c r="DA8" s="3">
        <f>-Inputs!$K$69*'Debt Calculations'!DA3</f>
        <v>-2325.4908039999996</v>
      </c>
      <c r="DB8" s="3">
        <f>-Inputs!$K$69*'Debt Calculations'!DB3</f>
        <v>-2325.4908039999996</v>
      </c>
      <c r="DC8" s="3">
        <f>-Inputs!$K$69*'Debt Calculations'!DC3</f>
        <v>-2325.4908039999996</v>
      </c>
      <c r="DD8" s="3">
        <f>-Inputs!$K$69*'Debt Calculations'!DD3</f>
        <v>-1162.7454019999998</v>
      </c>
      <c r="DE8" s="3">
        <f>-Inputs!$K$69*'Debt Calculations'!DE3</f>
        <v>-1162.7454019999998</v>
      </c>
      <c r="DF8" s="3">
        <f>-Inputs!$K$69*'Debt Calculations'!DF3</f>
        <v>-1162.7454019999998</v>
      </c>
      <c r="DG8" s="3">
        <f>-Inputs!$K$69*'Debt Calculations'!DG3</f>
        <v>-1162.7454019999998</v>
      </c>
      <c r="DH8" s="3">
        <f>-Inputs!$L$69*'Debt Calculations'!DH3</f>
        <v>-2325.4908039999996</v>
      </c>
      <c r="DI8" s="3">
        <f>-Inputs!$L$69*'Debt Calculations'!DI3</f>
        <v>-2325.4908039999996</v>
      </c>
      <c r="DJ8" s="3">
        <f>-Inputs!$L$69*'Debt Calculations'!DJ3</f>
        <v>-2325.4908039999996</v>
      </c>
      <c r="DK8" s="3">
        <f>-Inputs!$L$69*'Debt Calculations'!DK3</f>
        <v>-2325.4908039999996</v>
      </c>
      <c r="DL8" s="3">
        <f>-Inputs!$L$69*'Debt Calculations'!DL3</f>
        <v>-2325.4908039999996</v>
      </c>
      <c r="DM8" s="3">
        <f>-Inputs!$L$69*'Debt Calculations'!DM3</f>
        <v>-2325.4908039999996</v>
      </c>
      <c r="DN8" s="3">
        <f>-Inputs!$L$69*'Debt Calculations'!DN3</f>
        <v>-2325.4908039999996</v>
      </c>
      <c r="DO8" s="3">
        <f>-Inputs!$L$69*'Debt Calculations'!DO3</f>
        <v>-2325.4908039999996</v>
      </c>
      <c r="DP8" s="3">
        <f>-Inputs!$L$69*'Debt Calculations'!DP3</f>
        <v>-1162.7454019999998</v>
      </c>
      <c r="DQ8" s="3">
        <f>-Inputs!$L$69*'Debt Calculations'!DQ3</f>
        <v>-1162.7454019999998</v>
      </c>
      <c r="DR8" s="3">
        <f>-Inputs!$L$69*'Debt Calculations'!DR3</f>
        <v>-1162.7454019999998</v>
      </c>
      <c r="DS8" s="3">
        <f>-Inputs!$L$69*'Debt Calculations'!DS3</f>
        <v>-1162.7454019999998</v>
      </c>
    </row>
    <row r="9" spans="1:123" x14ac:dyDescent="0.2">
      <c r="A9" s="8" t="s">
        <v>28</v>
      </c>
      <c r="B9" s="8"/>
      <c r="D9" s="4">
        <f t="shared" ref="D9:AI9" si="125">D7+D8</f>
        <v>2028</v>
      </c>
      <c r="E9" s="4">
        <f t="shared" si="125"/>
        <v>2028</v>
      </c>
      <c r="F9" s="4">
        <f t="shared" si="125"/>
        <v>2028</v>
      </c>
      <c r="G9" s="4">
        <f t="shared" si="125"/>
        <v>2028</v>
      </c>
      <c r="H9" s="4">
        <f t="shared" si="125"/>
        <v>2028</v>
      </c>
      <c r="I9" s="4">
        <f t="shared" si="125"/>
        <v>2028</v>
      </c>
      <c r="J9" s="4">
        <f t="shared" si="125"/>
        <v>2028</v>
      </c>
      <c r="K9" s="4">
        <f t="shared" si="125"/>
        <v>2028</v>
      </c>
      <c r="L9" s="4">
        <f t="shared" si="125"/>
        <v>1014</v>
      </c>
      <c r="M9" s="4">
        <f t="shared" si="125"/>
        <v>1014</v>
      </c>
      <c r="N9" s="4">
        <f t="shared" si="125"/>
        <v>1014</v>
      </c>
      <c r="O9" s="4">
        <f t="shared" si="125"/>
        <v>1014</v>
      </c>
      <c r="P9" s="4">
        <f t="shared" si="125"/>
        <v>5743.66</v>
      </c>
      <c r="Q9" s="4">
        <f t="shared" si="125"/>
        <v>5743.66</v>
      </c>
      <c r="R9" s="4">
        <f t="shared" si="125"/>
        <v>5743.66</v>
      </c>
      <c r="S9" s="4">
        <f t="shared" si="125"/>
        <v>5743.66</v>
      </c>
      <c r="T9" s="4">
        <f t="shared" si="125"/>
        <v>5743.66</v>
      </c>
      <c r="U9" s="4">
        <f t="shared" si="125"/>
        <v>5743.66</v>
      </c>
      <c r="V9" s="4">
        <f t="shared" si="125"/>
        <v>5743.66</v>
      </c>
      <c r="W9" s="4">
        <f t="shared" si="125"/>
        <v>5743.66</v>
      </c>
      <c r="X9" s="4">
        <f t="shared" si="125"/>
        <v>2871.83</v>
      </c>
      <c r="Y9" s="4">
        <f t="shared" si="125"/>
        <v>2871.83</v>
      </c>
      <c r="Z9" s="4">
        <f t="shared" si="125"/>
        <v>2871.83</v>
      </c>
      <c r="AA9" s="4">
        <f t="shared" si="125"/>
        <v>2871.83</v>
      </c>
      <c r="AB9" s="4">
        <f t="shared" si="125"/>
        <v>7455.0501999999997</v>
      </c>
      <c r="AC9" s="4">
        <f t="shared" si="125"/>
        <v>7455.0501999999997</v>
      </c>
      <c r="AD9" s="4">
        <f t="shared" si="125"/>
        <v>7455.0501999999997</v>
      </c>
      <c r="AE9" s="4">
        <f t="shared" si="125"/>
        <v>7455.0501999999997</v>
      </c>
      <c r="AF9" s="4">
        <f t="shared" si="125"/>
        <v>7455.0501999999997</v>
      </c>
      <c r="AG9" s="4">
        <f t="shared" si="125"/>
        <v>7455.0501999999997</v>
      </c>
      <c r="AH9" s="4">
        <f t="shared" si="125"/>
        <v>7455.0501999999997</v>
      </c>
      <c r="AI9" s="4">
        <f t="shared" si="125"/>
        <v>7455.0501999999997</v>
      </c>
      <c r="AJ9" s="4">
        <f t="shared" ref="AJ9:BO9" si="126">AJ7+AJ8</f>
        <v>3727.5250999999998</v>
      </c>
      <c r="AK9" s="4">
        <f t="shared" si="126"/>
        <v>3727.5250999999998</v>
      </c>
      <c r="AL9" s="4">
        <f t="shared" si="126"/>
        <v>3727.5250999999998</v>
      </c>
      <c r="AM9" s="4">
        <f t="shared" si="126"/>
        <v>3727.5250999999998</v>
      </c>
      <c r="AN9" s="4">
        <f t="shared" si="126"/>
        <v>9468.1091960000012</v>
      </c>
      <c r="AO9" s="4">
        <f t="shared" si="126"/>
        <v>9468.1091960000012</v>
      </c>
      <c r="AP9" s="4">
        <f t="shared" si="126"/>
        <v>9468.1091960000012</v>
      </c>
      <c r="AQ9" s="4">
        <f t="shared" si="126"/>
        <v>9468.1091960000012</v>
      </c>
      <c r="AR9" s="4">
        <f t="shared" si="126"/>
        <v>9468.1091960000012</v>
      </c>
      <c r="AS9" s="4">
        <f t="shared" si="126"/>
        <v>9468.1091960000012</v>
      </c>
      <c r="AT9" s="4">
        <f t="shared" si="126"/>
        <v>9468.1091960000012</v>
      </c>
      <c r="AU9" s="4">
        <f t="shared" si="126"/>
        <v>9468.1091960000012</v>
      </c>
      <c r="AV9" s="4">
        <f t="shared" si="126"/>
        <v>4734.0545980000006</v>
      </c>
      <c r="AW9" s="4">
        <f t="shared" si="126"/>
        <v>4734.0545980000006</v>
      </c>
      <c r="AX9" s="4">
        <f t="shared" si="126"/>
        <v>4734.0545980000006</v>
      </c>
      <c r="AY9" s="4">
        <f t="shared" si="126"/>
        <v>4734.0545980000006</v>
      </c>
      <c r="AZ9" s="4">
        <f t="shared" si="126"/>
        <v>11826.829196000001</v>
      </c>
      <c r="BA9" s="4">
        <f t="shared" si="126"/>
        <v>11826.829196000001</v>
      </c>
      <c r="BB9" s="4">
        <f t="shared" si="126"/>
        <v>11826.829196000001</v>
      </c>
      <c r="BC9" s="4">
        <f t="shared" si="126"/>
        <v>11826.829196000001</v>
      </c>
      <c r="BD9" s="4">
        <f t="shared" si="126"/>
        <v>11826.829196000001</v>
      </c>
      <c r="BE9" s="4">
        <f t="shared" si="126"/>
        <v>11826.829196000001</v>
      </c>
      <c r="BF9" s="4">
        <f t="shared" si="126"/>
        <v>11826.829196000001</v>
      </c>
      <c r="BG9" s="4">
        <f t="shared" si="126"/>
        <v>11826.829196000001</v>
      </c>
      <c r="BH9" s="4">
        <f t="shared" si="126"/>
        <v>5913.4145980000003</v>
      </c>
      <c r="BI9" s="4">
        <f t="shared" si="126"/>
        <v>5913.4145980000003</v>
      </c>
      <c r="BJ9" s="4">
        <f t="shared" si="126"/>
        <v>5913.4145980000003</v>
      </c>
      <c r="BK9" s="4">
        <f t="shared" si="126"/>
        <v>5913.4145980000003</v>
      </c>
      <c r="BL9" s="4">
        <f t="shared" si="126"/>
        <v>14657.293195999997</v>
      </c>
      <c r="BM9" s="4">
        <f t="shared" si="126"/>
        <v>14657.293195999997</v>
      </c>
      <c r="BN9" s="4">
        <f t="shared" si="126"/>
        <v>14657.293195999997</v>
      </c>
      <c r="BO9" s="4">
        <f t="shared" si="126"/>
        <v>14657.293195999997</v>
      </c>
      <c r="BP9" s="4">
        <f t="shared" ref="BP9:CI9" si="127">BP7+BP8</f>
        <v>14657.293195999997</v>
      </c>
      <c r="BQ9" s="4">
        <f t="shared" si="127"/>
        <v>14657.293195999997</v>
      </c>
      <c r="BR9" s="4">
        <f t="shared" si="127"/>
        <v>14657.293195999997</v>
      </c>
      <c r="BS9" s="4">
        <f t="shared" si="127"/>
        <v>14657.293195999997</v>
      </c>
      <c r="BT9" s="4">
        <f t="shared" si="127"/>
        <v>7328.6465979999984</v>
      </c>
      <c r="BU9" s="4">
        <f t="shared" si="127"/>
        <v>7328.6465979999984</v>
      </c>
      <c r="BV9" s="4">
        <f t="shared" si="127"/>
        <v>7328.6465979999984</v>
      </c>
      <c r="BW9" s="4">
        <f t="shared" si="127"/>
        <v>7328.6465979999984</v>
      </c>
      <c r="BX9" s="4">
        <f t="shared" si="127"/>
        <v>18053.849995999997</v>
      </c>
      <c r="BY9" s="4">
        <f t="shared" si="127"/>
        <v>18053.849995999997</v>
      </c>
      <c r="BZ9" s="4">
        <f t="shared" si="127"/>
        <v>18053.849995999997</v>
      </c>
      <c r="CA9" s="4">
        <f t="shared" si="127"/>
        <v>18053.849995999997</v>
      </c>
      <c r="CB9" s="4">
        <f t="shared" si="127"/>
        <v>18053.849995999997</v>
      </c>
      <c r="CC9" s="4">
        <f t="shared" si="127"/>
        <v>18053.849995999997</v>
      </c>
      <c r="CD9" s="4">
        <f t="shared" si="127"/>
        <v>18053.849995999997</v>
      </c>
      <c r="CE9" s="4">
        <f t="shared" si="127"/>
        <v>18053.849995999997</v>
      </c>
      <c r="CF9" s="4">
        <f t="shared" si="127"/>
        <v>9026.9249979999986</v>
      </c>
      <c r="CG9" s="4">
        <f t="shared" si="127"/>
        <v>9026.9249979999986</v>
      </c>
      <c r="CH9" s="4">
        <f t="shared" si="127"/>
        <v>9026.9249979999986</v>
      </c>
      <c r="CI9" s="4">
        <f t="shared" si="127"/>
        <v>9026.9249979999986</v>
      </c>
      <c r="CJ9" s="4">
        <f t="shared" ref="CJ9" si="128">CJ7+CJ8</f>
        <v>19072.817035999997</v>
      </c>
      <c r="CK9" s="4">
        <f t="shared" ref="CK9" si="129">CK7+CK8</f>
        <v>19072.817035999997</v>
      </c>
      <c r="CL9" s="4">
        <f t="shared" ref="CL9" si="130">CL7+CL8</f>
        <v>19072.817035999997</v>
      </c>
      <c r="CM9" s="4">
        <f t="shared" ref="CM9" si="131">CM7+CM8</f>
        <v>19072.817035999997</v>
      </c>
      <c r="CN9" s="4">
        <f t="shared" ref="CN9" si="132">CN7+CN8</f>
        <v>19072.817035999997</v>
      </c>
      <c r="CO9" s="4">
        <f t="shared" ref="CO9" si="133">CO7+CO8</f>
        <v>19072.817035999997</v>
      </c>
      <c r="CP9" s="4">
        <f t="shared" ref="CP9" si="134">CP7+CP8</f>
        <v>19072.817035999997</v>
      </c>
      <c r="CQ9" s="4">
        <f t="shared" ref="CQ9" si="135">CQ7+CQ8</f>
        <v>19072.817035999997</v>
      </c>
      <c r="CR9" s="4">
        <f t="shared" ref="CR9" si="136">CR7+CR8</f>
        <v>9536.4085179999984</v>
      </c>
      <c r="CS9" s="4">
        <f t="shared" ref="CS9" si="137">CS7+CS8</f>
        <v>9536.4085179999984</v>
      </c>
      <c r="CT9" s="4">
        <f t="shared" ref="CT9" si="138">CT7+CT8</f>
        <v>9536.4085179999984</v>
      </c>
      <c r="CU9" s="4">
        <f t="shared" ref="CU9" si="139">CU7+CU8</f>
        <v>9536.4085179999984</v>
      </c>
      <c r="CV9" s="4">
        <f t="shared" ref="CV9" si="140">CV7+CV8</f>
        <v>20142.732427999999</v>
      </c>
      <c r="CW9" s="4">
        <f t="shared" ref="CW9" si="141">CW7+CW8</f>
        <v>20142.732427999999</v>
      </c>
      <c r="CX9" s="4">
        <f t="shared" ref="CX9" si="142">CX7+CX8</f>
        <v>20142.732427999999</v>
      </c>
      <c r="CY9" s="4">
        <f t="shared" ref="CY9" si="143">CY7+CY8</f>
        <v>20142.732427999999</v>
      </c>
      <c r="CZ9" s="4">
        <f t="shared" ref="CZ9" si="144">CZ7+CZ8</f>
        <v>20142.732427999999</v>
      </c>
      <c r="DA9" s="4">
        <f t="shared" ref="DA9" si="145">DA7+DA8</f>
        <v>20142.732427999999</v>
      </c>
      <c r="DB9" s="4">
        <f t="shared" ref="DB9" si="146">DB7+DB8</f>
        <v>20142.732427999999</v>
      </c>
      <c r="DC9" s="4">
        <f t="shared" ref="DC9" si="147">DC7+DC8</f>
        <v>20142.732427999999</v>
      </c>
      <c r="DD9" s="4">
        <f t="shared" ref="DD9" si="148">DD7+DD8</f>
        <v>10071.366214</v>
      </c>
      <c r="DE9" s="4">
        <f t="shared" ref="DE9" si="149">DE7+DE8</f>
        <v>10071.366214</v>
      </c>
      <c r="DF9" s="4">
        <f t="shared" ref="DF9" si="150">DF7+DF8</f>
        <v>10071.366214</v>
      </c>
      <c r="DG9" s="4">
        <f t="shared" ref="DG9" si="151">DG7+DG8</f>
        <v>10071.366214</v>
      </c>
      <c r="DH9" s="4">
        <f t="shared" ref="DH9" si="152">DH7+DH8</f>
        <v>21266.1435896</v>
      </c>
      <c r="DI9" s="4">
        <f t="shared" ref="DI9" si="153">DI7+DI8</f>
        <v>21266.1435896</v>
      </c>
      <c r="DJ9" s="4">
        <f t="shared" ref="DJ9" si="154">DJ7+DJ8</f>
        <v>21266.1435896</v>
      </c>
      <c r="DK9" s="4">
        <f t="shared" ref="DK9" si="155">DK7+DK8</f>
        <v>21266.1435896</v>
      </c>
      <c r="DL9" s="4">
        <f t="shared" ref="DL9" si="156">DL7+DL8</f>
        <v>21266.1435896</v>
      </c>
      <c r="DM9" s="4">
        <f t="shared" ref="DM9" si="157">DM7+DM8</f>
        <v>21266.1435896</v>
      </c>
      <c r="DN9" s="4">
        <f t="shared" ref="DN9" si="158">DN7+DN8</f>
        <v>21266.1435896</v>
      </c>
      <c r="DO9" s="4">
        <f t="shared" ref="DO9" si="159">DO7+DO8</f>
        <v>21266.1435896</v>
      </c>
      <c r="DP9" s="4">
        <f t="shared" ref="DP9" si="160">DP7+DP8</f>
        <v>10633.0717948</v>
      </c>
      <c r="DQ9" s="4">
        <f t="shared" ref="DQ9" si="161">DQ7+DQ8</f>
        <v>10633.0717948</v>
      </c>
      <c r="DR9" s="4">
        <f t="shared" ref="DR9" si="162">DR7+DR8</f>
        <v>10633.0717948</v>
      </c>
      <c r="DS9" s="4">
        <f t="shared" ref="DS9" si="163">DS7+DS8</f>
        <v>10633.0717948</v>
      </c>
    </row>
    <row r="10" spans="1:123" s="2" customFormat="1" x14ac:dyDescent="0.2">
      <c r="A10" s="18" t="s">
        <v>21</v>
      </c>
      <c r="B10" s="18"/>
      <c r="D10" s="3">
        <f>-Inputs!$C$72*D3</f>
        <v>-480</v>
      </c>
      <c r="E10" s="3">
        <f>-Inputs!$C$72*E3</f>
        <v>-480</v>
      </c>
      <c r="F10" s="3">
        <f>-Inputs!$C$72*F3</f>
        <v>-480</v>
      </c>
      <c r="G10" s="3">
        <f>-Inputs!$C$72*G3</f>
        <v>-480</v>
      </c>
      <c r="H10" s="3">
        <f>-Inputs!$C$72*H3</f>
        <v>-480</v>
      </c>
      <c r="I10" s="3">
        <f>-Inputs!$C$72*I3</f>
        <v>-480</v>
      </c>
      <c r="J10" s="3">
        <f>-Inputs!$C$72*J3</f>
        <v>-480</v>
      </c>
      <c r="K10" s="3">
        <f>-Inputs!$C$72*K3</f>
        <v>-480</v>
      </c>
      <c r="L10" s="3">
        <f>-Inputs!$C$72*L3</f>
        <v>-240</v>
      </c>
      <c r="M10" s="3">
        <f>-Inputs!$C$72*M3</f>
        <v>-240</v>
      </c>
      <c r="N10" s="3">
        <f>-Inputs!$C$72*N3</f>
        <v>-240</v>
      </c>
      <c r="O10" s="3">
        <f>-Inputs!$C$72*O3</f>
        <v>-240</v>
      </c>
      <c r="P10" s="3">
        <f>-Inputs!$D$72*P3</f>
        <v>-460.8</v>
      </c>
      <c r="Q10" s="3">
        <f>-Inputs!$D$72*Q3</f>
        <v>-460.8</v>
      </c>
      <c r="R10" s="3">
        <f>-Inputs!$D$72*R3</f>
        <v>-460.8</v>
      </c>
      <c r="S10" s="3">
        <f>-Inputs!$D$72*S3</f>
        <v>-460.8</v>
      </c>
      <c r="T10" s="3">
        <f>-Inputs!$D$72*T3</f>
        <v>-460.8</v>
      </c>
      <c r="U10" s="3">
        <f>-Inputs!$D$72*U3</f>
        <v>-460.8</v>
      </c>
      <c r="V10" s="3">
        <f>-Inputs!$D$72*V3</f>
        <v>-460.8</v>
      </c>
      <c r="W10" s="3">
        <f>-Inputs!$D$72*W3</f>
        <v>-460.8</v>
      </c>
      <c r="X10" s="3">
        <f>-Inputs!$D$72*X3</f>
        <v>-230.4</v>
      </c>
      <c r="Y10" s="3">
        <f>-Inputs!$D$72*Y3</f>
        <v>-230.4</v>
      </c>
      <c r="Z10" s="3">
        <f>-Inputs!$D$72*Z3</f>
        <v>-230.4</v>
      </c>
      <c r="AA10" s="3">
        <f>-Inputs!$D$72*AA3</f>
        <v>-230.4</v>
      </c>
      <c r="AB10" s="3">
        <f>-Inputs!$E$72*AB3</f>
        <v>-442.36800000000005</v>
      </c>
      <c r="AC10" s="3">
        <f>-Inputs!$E$72*AC3</f>
        <v>-442.36800000000005</v>
      </c>
      <c r="AD10" s="3">
        <f>-Inputs!$E$72*AD3</f>
        <v>-442.36800000000005</v>
      </c>
      <c r="AE10" s="3">
        <f>-Inputs!$E$72*AE3</f>
        <v>-442.36800000000005</v>
      </c>
      <c r="AF10" s="3">
        <f>-Inputs!$E$72*AF3</f>
        <v>-442.36800000000005</v>
      </c>
      <c r="AG10" s="3">
        <f>-Inputs!$E$72*AG3</f>
        <v>-442.36800000000005</v>
      </c>
      <c r="AH10" s="3">
        <f>-Inputs!$E$72*AH3</f>
        <v>-442.36800000000005</v>
      </c>
      <c r="AI10" s="3">
        <f>-Inputs!$E$72*AI3</f>
        <v>-442.36800000000005</v>
      </c>
      <c r="AJ10" s="3">
        <f>-Inputs!$E$72*AJ3</f>
        <v>-221.18400000000003</v>
      </c>
      <c r="AK10" s="3">
        <f>-Inputs!$E$72*AK3</f>
        <v>-221.18400000000003</v>
      </c>
      <c r="AL10" s="3">
        <f>-Inputs!$E$72*AL3</f>
        <v>-221.18400000000003</v>
      </c>
      <c r="AM10" s="3">
        <f>-Inputs!$E$72*AM3</f>
        <v>-221.18400000000003</v>
      </c>
      <c r="AN10" s="3">
        <f>-Inputs!$F$72*AN3</f>
        <v>-442.36800000000005</v>
      </c>
      <c r="AO10" s="3">
        <f>-Inputs!$F$72*AO3</f>
        <v>-442.36800000000005</v>
      </c>
      <c r="AP10" s="3">
        <f>-Inputs!$F$72*AP3</f>
        <v>-442.36800000000005</v>
      </c>
      <c r="AQ10" s="3">
        <f>-Inputs!$F$72*AQ3</f>
        <v>-442.36800000000005</v>
      </c>
      <c r="AR10" s="3">
        <f>-Inputs!$F$72*AR3</f>
        <v>-442.36800000000005</v>
      </c>
      <c r="AS10" s="3">
        <f>-Inputs!$F$72*AS3</f>
        <v>-442.36800000000005</v>
      </c>
      <c r="AT10" s="3">
        <f>-Inputs!$F$72*AT3</f>
        <v>-442.36800000000005</v>
      </c>
      <c r="AU10" s="3">
        <f>-Inputs!$F$72*AU3</f>
        <v>-442.36800000000005</v>
      </c>
      <c r="AV10" s="3">
        <f>-Inputs!$F$72*AV3</f>
        <v>-221.18400000000003</v>
      </c>
      <c r="AW10" s="3">
        <f>-Inputs!$F$72*AW3</f>
        <v>-221.18400000000003</v>
      </c>
      <c r="AX10" s="3">
        <f>-Inputs!$F$72*AX3</f>
        <v>-221.18400000000003</v>
      </c>
      <c r="AY10" s="3">
        <f>-Inputs!$F$72*AY3</f>
        <v>-221.18400000000003</v>
      </c>
      <c r="AZ10" s="3">
        <f>-Inputs!$G$72*AZ3</f>
        <v>-442.36800000000005</v>
      </c>
      <c r="BA10" s="3">
        <f>-Inputs!$G$72*BA3</f>
        <v>-442.36800000000005</v>
      </c>
      <c r="BB10" s="3">
        <f>-Inputs!$G$72*BB3</f>
        <v>-442.36800000000005</v>
      </c>
      <c r="BC10" s="3">
        <f>-Inputs!$G$72*BC3</f>
        <v>-442.36800000000005</v>
      </c>
      <c r="BD10" s="3">
        <f>-Inputs!$G$72*BD3</f>
        <v>-442.36800000000005</v>
      </c>
      <c r="BE10" s="3">
        <f>-Inputs!$G$72*BE3</f>
        <v>-442.36800000000005</v>
      </c>
      <c r="BF10" s="3">
        <f>-Inputs!$G$72*BF3</f>
        <v>-442.36800000000005</v>
      </c>
      <c r="BG10" s="3">
        <f>-Inputs!$G$72*BG3</f>
        <v>-442.36800000000005</v>
      </c>
      <c r="BH10" s="3">
        <f>-Inputs!$G$72*BH3</f>
        <v>-221.18400000000003</v>
      </c>
      <c r="BI10" s="3">
        <f>-Inputs!$G$72*BI3</f>
        <v>-221.18400000000003</v>
      </c>
      <c r="BJ10" s="3">
        <f>-Inputs!$G$72*BJ3</f>
        <v>-221.18400000000003</v>
      </c>
      <c r="BK10" s="3">
        <f>-Inputs!$G$72*BK3</f>
        <v>-221.18400000000003</v>
      </c>
      <c r="BL10" s="3">
        <f>-Inputs!$H$72*BL3</f>
        <v>-442.36800000000005</v>
      </c>
      <c r="BM10" s="3">
        <f>-Inputs!$H$72*BM3</f>
        <v>-442.36800000000005</v>
      </c>
      <c r="BN10" s="3">
        <f>-Inputs!$H$72*BN3</f>
        <v>-442.36800000000005</v>
      </c>
      <c r="BO10" s="3">
        <f>-Inputs!$H$72*BO3</f>
        <v>-442.36800000000005</v>
      </c>
      <c r="BP10" s="3">
        <f>-Inputs!$H$72*BP3</f>
        <v>-442.36800000000005</v>
      </c>
      <c r="BQ10" s="3">
        <f>-Inputs!$H$72*BQ3</f>
        <v>-442.36800000000005</v>
      </c>
      <c r="BR10" s="3">
        <f>-Inputs!$H$72*BR3</f>
        <v>-442.36800000000005</v>
      </c>
      <c r="BS10" s="3">
        <f>-Inputs!$H$72*BS3</f>
        <v>-442.36800000000005</v>
      </c>
      <c r="BT10" s="3">
        <f>-Inputs!$H$72*BT3</f>
        <v>-221.18400000000003</v>
      </c>
      <c r="BU10" s="3">
        <f>-Inputs!$H$72*BU3</f>
        <v>-221.18400000000003</v>
      </c>
      <c r="BV10" s="3">
        <f>-Inputs!$H$72*BV3</f>
        <v>-221.18400000000003</v>
      </c>
      <c r="BW10" s="3">
        <f>-Inputs!$H$72*BW3</f>
        <v>-221.18400000000003</v>
      </c>
      <c r="BX10" s="3">
        <f>-Inputs!$I$72*BX3</f>
        <v>-442.36800000000005</v>
      </c>
      <c r="BY10" s="3">
        <f>-Inputs!$I$72*BY3</f>
        <v>-442.36800000000005</v>
      </c>
      <c r="BZ10" s="3">
        <f>-Inputs!$I$72*BZ3</f>
        <v>-442.36800000000005</v>
      </c>
      <c r="CA10" s="3">
        <f>-Inputs!$I$72*CA3</f>
        <v>-442.36800000000005</v>
      </c>
      <c r="CB10" s="3">
        <f>-Inputs!$I$72*CB3</f>
        <v>-442.36800000000005</v>
      </c>
      <c r="CC10" s="3">
        <f>-Inputs!$I$72*CC3</f>
        <v>-442.36800000000005</v>
      </c>
      <c r="CD10" s="3">
        <f>-Inputs!$I$72*CD3</f>
        <v>-442.36800000000005</v>
      </c>
      <c r="CE10" s="3">
        <f>-Inputs!$I$72*CE3</f>
        <v>-442.36800000000005</v>
      </c>
      <c r="CF10" s="3">
        <f>-Inputs!$I$72*CF3</f>
        <v>-221.18400000000003</v>
      </c>
      <c r="CG10" s="3">
        <f>-Inputs!$I$72*CG3</f>
        <v>-221.18400000000003</v>
      </c>
      <c r="CH10" s="3">
        <f>-Inputs!$I$72*CH3</f>
        <v>-221.18400000000003</v>
      </c>
      <c r="CI10" s="3">
        <f>-Inputs!$I$72*CI3</f>
        <v>-221.18400000000003</v>
      </c>
      <c r="CJ10" s="3">
        <f>-Inputs!$J$72*CJ3</f>
        <v>-442.36800000000005</v>
      </c>
      <c r="CK10" s="3">
        <f>-Inputs!$J$72*CK3</f>
        <v>-442.36800000000005</v>
      </c>
      <c r="CL10" s="3">
        <f>-Inputs!$J$72*CL3</f>
        <v>-442.36800000000005</v>
      </c>
      <c r="CM10" s="3">
        <f>-Inputs!$J$72*CM3</f>
        <v>-442.36800000000005</v>
      </c>
      <c r="CN10" s="3">
        <f>-Inputs!$J$72*CN3</f>
        <v>-442.36800000000005</v>
      </c>
      <c r="CO10" s="3">
        <f>-Inputs!$J$72*CO3</f>
        <v>-442.36800000000005</v>
      </c>
      <c r="CP10" s="3">
        <f>-Inputs!$J$72*CP3</f>
        <v>-442.36800000000005</v>
      </c>
      <c r="CQ10" s="3">
        <f>-Inputs!$J$72*CQ3</f>
        <v>-442.36800000000005</v>
      </c>
      <c r="CR10" s="3">
        <f>-Inputs!$J$72*CR3</f>
        <v>-221.18400000000003</v>
      </c>
      <c r="CS10" s="3">
        <f>-Inputs!$J$72*CS3</f>
        <v>-221.18400000000003</v>
      </c>
      <c r="CT10" s="3">
        <f>-Inputs!$J$72*CT3</f>
        <v>-221.18400000000003</v>
      </c>
      <c r="CU10" s="3">
        <f>-Inputs!$J$72*CU3</f>
        <v>-221.18400000000003</v>
      </c>
      <c r="CV10" s="3">
        <f>-Inputs!$K$72*CV3</f>
        <v>-442.36800000000005</v>
      </c>
      <c r="CW10" s="3">
        <f>-Inputs!$K$72*CW3</f>
        <v>-442.36800000000005</v>
      </c>
      <c r="CX10" s="3">
        <f>-Inputs!$K$72*CX3</f>
        <v>-442.36800000000005</v>
      </c>
      <c r="CY10" s="3">
        <f>-Inputs!$K$72*CY3</f>
        <v>-442.36800000000005</v>
      </c>
      <c r="CZ10" s="3">
        <f>-Inputs!$K$72*CZ3</f>
        <v>-442.36800000000005</v>
      </c>
      <c r="DA10" s="3">
        <f>-Inputs!$K$72*DA3</f>
        <v>-442.36800000000005</v>
      </c>
      <c r="DB10" s="3">
        <f>-Inputs!$K$72*DB3</f>
        <v>-442.36800000000005</v>
      </c>
      <c r="DC10" s="3">
        <f>-Inputs!$K$72*DC3</f>
        <v>-442.36800000000005</v>
      </c>
      <c r="DD10" s="3">
        <f>-Inputs!$K$72*DD3</f>
        <v>-221.18400000000003</v>
      </c>
      <c r="DE10" s="3">
        <f>-Inputs!$K$72*DE3</f>
        <v>-221.18400000000003</v>
      </c>
      <c r="DF10" s="3">
        <f>-Inputs!$K$72*DF3</f>
        <v>-221.18400000000003</v>
      </c>
      <c r="DG10" s="3">
        <f>-Inputs!$K$72*DG3</f>
        <v>-221.18400000000003</v>
      </c>
      <c r="DH10" s="3">
        <f>-Inputs!$L$72*DH3</f>
        <v>-442.36800000000005</v>
      </c>
      <c r="DI10" s="3">
        <f>-Inputs!$L$72*DI3</f>
        <v>-442.36800000000005</v>
      </c>
      <c r="DJ10" s="3">
        <f>-Inputs!$L$72*DJ3</f>
        <v>-442.36800000000005</v>
      </c>
      <c r="DK10" s="3">
        <f>-Inputs!$L$72*DK3</f>
        <v>-442.36800000000005</v>
      </c>
      <c r="DL10" s="3">
        <f>-Inputs!$L$72*DL3</f>
        <v>-442.36800000000005</v>
      </c>
      <c r="DM10" s="3">
        <f>-Inputs!$L$72*DM3</f>
        <v>-442.36800000000005</v>
      </c>
      <c r="DN10" s="3">
        <f>-Inputs!$L$72*DN3</f>
        <v>-442.36800000000005</v>
      </c>
      <c r="DO10" s="3">
        <f>-Inputs!$L$72*DO3</f>
        <v>-442.36800000000005</v>
      </c>
      <c r="DP10" s="3">
        <f>-Inputs!$L$72*DP3</f>
        <v>-221.18400000000003</v>
      </c>
      <c r="DQ10" s="3">
        <f>-Inputs!$L$72*DQ3</f>
        <v>-221.18400000000003</v>
      </c>
      <c r="DR10" s="3">
        <f>-Inputs!$L$72*DR3</f>
        <v>-221.18400000000003</v>
      </c>
      <c r="DS10" s="3">
        <f>-Inputs!$L$72*DS3</f>
        <v>-221.18400000000003</v>
      </c>
    </row>
    <row r="11" spans="1:123" s="2" customFormat="1" x14ac:dyDescent="0.2">
      <c r="A11" s="18" t="s">
        <v>22</v>
      </c>
      <c r="B11" s="18"/>
      <c r="D11" s="3">
        <f>D9+D10</f>
        <v>1548</v>
      </c>
      <c r="E11" s="3">
        <f t="shared" ref="E11:BP11" si="164">E9+E10</f>
        <v>1548</v>
      </c>
      <c r="F11" s="3">
        <f t="shared" si="164"/>
        <v>1548</v>
      </c>
      <c r="G11" s="3">
        <f t="shared" si="164"/>
        <v>1548</v>
      </c>
      <c r="H11" s="3">
        <f t="shared" si="164"/>
        <v>1548</v>
      </c>
      <c r="I11" s="3">
        <f t="shared" si="164"/>
        <v>1548</v>
      </c>
      <c r="J11" s="3">
        <f t="shared" si="164"/>
        <v>1548</v>
      </c>
      <c r="K11" s="3">
        <f t="shared" si="164"/>
        <v>1548</v>
      </c>
      <c r="L11" s="3">
        <f t="shared" si="164"/>
        <v>774</v>
      </c>
      <c r="M11" s="3">
        <f t="shared" si="164"/>
        <v>774</v>
      </c>
      <c r="N11" s="3">
        <f t="shared" si="164"/>
        <v>774</v>
      </c>
      <c r="O11" s="3">
        <f t="shared" si="164"/>
        <v>774</v>
      </c>
      <c r="P11" s="3">
        <f t="shared" si="164"/>
        <v>5282.86</v>
      </c>
      <c r="Q11" s="3">
        <f t="shared" si="164"/>
        <v>5282.86</v>
      </c>
      <c r="R11" s="3">
        <f t="shared" si="164"/>
        <v>5282.86</v>
      </c>
      <c r="S11" s="3">
        <f t="shared" si="164"/>
        <v>5282.86</v>
      </c>
      <c r="T11" s="3">
        <f t="shared" si="164"/>
        <v>5282.86</v>
      </c>
      <c r="U11" s="3">
        <f t="shared" si="164"/>
        <v>5282.86</v>
      </c>
      <c r="V11" s="3">
        <f t="shared" si="164"/>
        <v>5282.86</v>
      </c>
      <c r="W11" s="3">
        <f t="shared" si="164"/>
        <v>5282.86</v>
      </c>
      <c r="X11" s="3">
        <f t="shared" si="164"/>
        <v>2641.43</v>
      </c>
      <c r="Y11" s="3">
        <f t="shared" si="164"/>
        <v>2641.43</v>
      </c>
      <c r="Z11" s="3">
        <f t="shared" si="164"/>
        <v>2641.43</v>
      </c>
      <c r="AA11" s="3">
        <f t="shared" si="164"/>
        <v>2641.43</v>
      </c>
      <c r="AB11" s="3">
        <f t="shared" si="164"/>
        <v>7012.6821999999993</v>
      </c>
      <c r="AC11" s="3">
        <f t="shared" si="164"/>
        <v>7012.6821999999993</v>
      </c>
      <c r="AD11" s="3">
        <f t="shared" si="164"/>
        <v>7012.6821999999993</v>
      </c>
      <c r="AE11" s="3">
        <f t="shared" si="164"/>
        <v>7012.6821999999993</v>
      </c>
      <c r="AF11" s="3">
        <f t="shared" si="164"/>
        <v>7012.6821999999993</v>
      </c>
      <c r="AG11" s="3">
        <f t="shared" si="164"/>
        <v>7012.6821999999993</v>
      </c>
      <c r="AH11" s="3">
        <f t="shared" si="164"/>
        <v>7012.6821999999993</v>
      </c>
      <c r="AI11" s="3">
        <f t="shared" si="164"/>
        <v>7012.6821999999993</v>
      </c>
      <c r="AJ11" s="3">
        <f t="shared" si="164"/>
        <v>3506.3410999999996</v>
      </c>
      <c r="AK11" s="3">
        <f t="shared" si="164"/>
        <v>3506.3410999999996</v>
      </c>
      <c r="AL11" s="3">
        <f t="shared" si="164"/>
        <v>3506.3410999999996</v>
      </c>
      <c r="AM11" s="3">
        <f t="shared" si="164"/>
        <v>3506.3410999999996</v>
      </c>
      <c r="AN11" s="3">
        <f t="shared" si="164"/>
        <v>9025.7411960000009</v>
      </c>
      <c r="AO11" s="3">
        <f t="shared" si="164"/>
        <v>9025.7411960000009</v>
      </c>
      <c r="AP11" s="3">
        <f t="shared" si="164"/>
        <v>9025.7411960000009</v>
      </c>
      <c r="AQ11" s="3">
        <f t="shared" si="164"/>
        <v>9025.7411960000009</v>
      </c>
      <c r="AR11" s="3">
        <f t="shared" si="164"/>
        <v>9025.7411960000009</v>
      </c>
      <c r="AS11" s="3">
        <f t="shared" si="164"/>
        <v>9025.7411960000009</v>
      </c>
      <c r="AT11" s="3">
        <f t="shared" si="164"/>
        <v>9025.7411960000009</v>
      </c>
      <c r="AU11" s="3">
        <f t="shared" si="164"/>
        <v>9025.7411960000009</v>
      </c>
      <c r="AV11" s="3">
        <f t="shared" si="164"/>
        <v>4512.8705980000004</v>
      </c>
      <c r="AW11" s="3">
        <f t="shared" si="164"/>
        <v>4512.8705980000004</v>
      </c>
      <c r="AX11" s="3">
        <f t="shared" si="164"/>
        <v>4512.8705980000004</v>
      </c>
      <c r="AY11" s="3">
        <f t="shared" si="164"/>
        <v>4512.8705980000004</v>
      </c>
      <c r="AZ11" s="3">
        <f t="shared" si="164"/>
        <v>11384.461196</v>
      </c>
      <c r="BA11" s="3">
        <f t="shared" si="164"/>
        <v>11384.461196</v>
      </c>
      <c r="BB11" s="3">
        <f t="shared" si="164"/>
        <v>11384.461196</v>
      </c>
      <c r="BC11" s="3">
        <f t="shared" si="164"/>
        <v>11384.461196</v>
      </c>
      <c r="BD11" s="3">
        <f t="shared" si="164"/>
        <v>11384.461196</v>
      </c>
      <c r="BE11" s="3">
        <f t="shared" si="164"/>
        <v>11384.461196</v>
      </c>
      <c r="BF11" s="3">
        <f t="shared" si="164"/>
        <v>11384.461196</v>
      </c>
      <c r="BG11" s="3">
        <f t="shared" si="164"/>
        <v>11384.461196</v>
      </c>
      <c r="BH11" s="3">
        <f t="shared" si="164"/>
        <v>5692.2305980000001</v>
      </c>
      <c r="BI11" s="3">
        <f t="shared" si="164"/>
        <v>5692.2305980000001</v>
      </c>
      <c r="BJ11" s="3">
        <f t="shared" si="164"/>
        <v>5692.2305980000001</v>
      </c>
      <c r="BK11" s="3">
        <f t="shared" si="164"/>
        <v>5692.2305980000001</v>
      </c>
      <c r="BL11" s="3">
        <f t="shared" si="164"/>
        <v>14214.925195999997</v>
      </c>
      <c r="BM11" s="3">
        <f t="shared" si="164"/>
        <v>14214.925195999997</v>
      </c>
      <c r="BN11" s="3">
        <f t="shared" si="164"/>
        <v>14214.925195999997</v>
      </c>
      <c r="BO11" s="3">
        <f t="shared" si="164"/>
        <v>14214.925195999997</v>
      </c>
      <c r="BP11" s="3">
        <f t="shared" si="164"/>
        <v>14214.925195999997</v>
      </c>
      <c r="BQ11" s="3">
        <f t="shared" ref="BQ11:CI11" si="165">BQ9+BQ10</f>
        <v>14214.925195999997</v>
      </c>
      <c r="BR11" s="3">
        <f t="shared" si="165"/>
        <v>14214.925195999997</v>
      </c>
      <c r="BS11" s="3">
        <f t="shared" si="165"/>
        <v>14214.925195999997</v>
      </c>
      <c r="BT11" s="3">
        <f t="shared" si="165"/>
        <v>7107.4625979999983</v>
      </c>
      <c r="BU11" s="3">
        <f t="shared" si="165"/>
        <v>7107.4625979999983</v>
      </c>
      <c r="BV11" s="3">
        <f t="shared" si="165"/>
        <v>7107.4625979999983</v>
      </c>
      <c r="BW11" s="3">
        <f t="shared" si="165"/>
        <v>7107.4625979999983</v>
      </c>
      <c r="BX11" s="3">
        <f t="shared" si="165"/>
        <v>17611.481995999999</v>
      </c>
      <c r="BY11" s="3">
        <f t="shared" si="165"/>
        <v>17611.481995999999</v>
      </c>
      <c r="BZ11" s="3">
        <f t="shared" si="165"/>
        <v>17611.481995999999</v>
      </c>
      <c r="CA11" s="3">
        <f t="shared" si="165"/>
        <v>17611.481995999999</v>
      </c>
      <c r="CB11" s="3">
        <f t="shared" si="165"/>
        <v>17611.481995999999</v>
      </c>
      <c r="CC11" s="3">
        <f t="shared" si="165"/>
        <v>17611.481995999999</v>
      </c>
      <c r="CD11" s="3">
        <f t="shared" si="165"/>
        <v>17611.481995999999</v>
      </c>
      <c r="CE11" s="3">
        <f t="shared" si="165"/>
        <v>17611.481995999999</v>
      </c>
      <c r="CF11" s="3">
        <f t="shared" si="165"/>
        <v>8805.7409979999993</v>
      </c>
      <c r="CG11" s="3">
        <f t="shared" si="165"/>
        <v>8805.7409979999993</v>
      </c>
      <c r="CH11" s="3">
        <f t="shared" si="165"/>
        <v>8805.7409979999993</v>
      </c>
      <c r="CI11" s="3">
        <f t="shared" si="165"/>
        <v>8805.7409979999993</v>
      </c>
      <c r="CJ11" s="3">
        <f t="shared" ref="CJ11:DS11" si="166">CJ9+CJ10</f>
        <v>18630.449035999998</v>
      </c>
      <c r="CK11" s="3">
        <f t="shared" si="166"/>
        <v>18630.449035999998</v>
      </c>
      <c r="CL11" s="3">
        <f t="shared" si="166"/>
        <v>18630.449035999998</v>
      </c>
      <c r="CM11" s="3">
        <f t="shared" si="166"/>
        <v>18630.449035999998</v>
      </c>
      <c r="CN11" s="3">
        <f t="shared" si="166"/>
        <v>18630.449035999998</v>
      </c>
      <c r="CO11" s="3">
        <f t="shared" si="166"/>
        <v>18630.449035999998</v>
      </c>
      <c r="CP11" s="3">
        <f t="shared" si="166"/>
        <v>18630.449035999998</v>
      </c>
      <c r="CQ11" s="3">
        <f t="shared" si="166"/>
        <v>18630.449035999998</v>
      </c>
      <c r="CR11" s="3">
        <f t="shared" si="166"/>
        <v>9315.2245179999991</v>
      </c>
      <c r="CS11" s="3">
        <f t="shared" si="166"/>
        <v>9315.2245179999991</v>
      </c>
      <c r="CT11" s="3">
        <f t="shared" si="166"/>
        <v>9315.2245179999991</v>
      </c>
      <c r="CU11" s="3">
        <f t="shared" si="166"/>
        <v>9315.2245179999991</v>
      </c>
      <c r="CV11" s="3">
        <f t="shared" si="166"/>
        <v>19700.364428000001</v>
      </c>
      <c r="CW11" s="3">
        <f t="shared" si="166"/>
        <v>19700.364428000001</v>
      </c>
      <c r="CX11" s="3">
        <f t="shared" si="166"/>
        <v>19700.364428000001</v>
      </c>
      <c r="CY11" s="3">
        <f t="shared" si="166"/>
        <v>19700.364428000001</v>
      </c>
      <c r="CZ11" s="3">
        <f t="shared" si="166"/>
        <v>19700.364428000001</v>
      </c>
      <c r="DA11" s="3">
        <f t="shared" si="166"/>
        <v>19700.364428000001</v>
      </c>
      <c r="DB11" s="3">
        <f t="shared" si="166"/>
        <v>19700.364428000001</v>
      </c>
      <c r="DC11" s="3">
        <f t="shared" si="166"/>
        <v>19700.364428000001</v>
      </c>
      <c r="DD11" s="3">
        <f t="shared" si="166"/>
        <v>9850.1822140000004</v>
      </c>
      <c r="DE11" s="3">
        <f t="shared" si="166"/>
        <v>9850.1822140000004</v>
      </c>
      <c r="DF11" s="3">
        <f t="shared" si="166"/>
        <v>9850.1822140000004</v>
      </c>
      <c r="DG11" s="3">
        <f t="shared" si="166"/>
        <v>9850.1822140000004</v>
      </c>
      <c r="DH11" s="3">
        <f t="shared" si="166"/>
        <v>20823.775589600002</v>
      </c>
      <c r="DI11" s="3">
        <f t="shared" si="166"/>
        <v>20823.775589600002</v>
      </c>
      <c r="DJ11" s="3">
        <f t="shared" si="166"/>
        <v>20823.775589600002</v>
      </c>
      <c r="DK11" s="3">
        <f t="shared" si="166"/>
        <v>20823.775589600002</v>
      </c>
      <c r="DL11" s="3">
        <f t="shared" si="166"/>
        <v>20823.775589600002</v>
      </c>
      <c r="DM11" s="3">
        <f t="shared" si="166"/>
        <v>20823.775589600002</v>
      </c>
      <c r="DN11" s="3">
        <f t="shared" si="166"/>
        <v>20823.775589600002</v>
      </c>
      <c r="DO11" s="3">
        <f t="shared" si="166"/>
        <v>20823.775589600002</v>
      </c>
      <c r="DP11" s="3">
        <f t="shared" si="166"/>
        <v>10411.887794800001</v>
      </c>
      <c r="DQ11" s="3">
        <f t="shared" si="166"/>
        <v>10411.887794800001</v>
      </c>
      <c r="DR11" s="3">
        <f t="shared" si="166"/>
        <v>10411.887794800001</v>
      </c>
      <c r="DS11" s="3">
        <f t="shared" si="166"/>
        <v>10411.887794800001</v>
      </c>
    </row>
    <row r="12" spans="1:123" s="2" customFormat="1" x14ac:dyDescent="0.2">
      <c r="A12" s="18" t="s">
        <v>74</v>
      </c>
      <c r="B12" s="18"/>
      <c r="D12" s="3">
        <f>-'Depreciation Schedule'!D8</f>
        <v>-138.88888888888889</v>
      </c>
      <c r="E12" s="3">
        <f>-'Depreciation Schedule'!E8</f>
        <v>-151.62037037037038</v>
      </c>
      <c r="F12" s="3">
        <f>-'Depreciation Schedule'!F8</f>
        <v>-164.24575617283955</v>
      </c>
      <c r="G12" s="3">
        <f>-'Depreciation Schedule'!G8</f>
        <v>-176.76593042695475</v>
      </c>
      <c r="H12" s="3">
        <f>-'Depreciation Schedule'!H8</f>
        <v>-189.18176989561906</v>
      </c>
      <c r="I12" s="3">
        <f>-'Depreciation Schedule'!I8</f>
        <v>-201.49414403537779</v>
      </c>
      <c r="J12" s="3">
        <f>-'Depreciation Schedule'!J8</f>
        <v>-213.70391505730518</v>
      </c>
      <c r="K12" s="3">
        <f>-'Depreciation Schedule'!K8</f>
        <v>-225.81193798738323</v>
      </c>
      <c r="L12" s="3">
        <f>-'Depreciation Schedule'!L8</f>
        <v>-237.81906072637727</v>
      </c>
      <c r="M12" s="3">
        <f>-'Depreciation Schedule'!M8</f>
        <v>-249.726124109213</v>
      </c>
      <c r="N12" s="3">
        <f>-'Depreciation Schedule'!N8</f>
        <v>-261.53396196385847</v>
      </c>
      <c r="O12" s="3">
        <f>-'Depreciation Schedule'!O8</f>
        <v>-273.24340116971518</v>
      </c>
      <c r="P12" s="3">
        <f>-'Depreciation Schedule'!P8</f>
        <v>-284.99415060441203</v>
      </c>
      <c r="Q12" s="3">
        <f>-'Depreciation Schedule'!Q8</f>
        <v>-296.64697712715304</v>
      </c>
      <c r="R12" s="3">
        <f>-'Depreciation Schedule'!R8</f>
        <v>-308.20269676220454</v>
      </c>
      <c r="S12" s="3">
        <f>-'Depreciation Schedule'!S8</f>
        <v>-319.66211873363062</v>
      </c>
      <c r="T12" s="3">
        <f>-'Depreciation Schedule'!T8</f>
        <v>-331.02604552196152</v>
      </c>
      <c r="U12" s="3">
        <f>-'Depreciation Schedule'!U8</f>
        <v>-342.29527292038966</v>
      </c>
      <c r="V12" s="3">
        <f>-'Depreciation Schedule'!V8</f>
        <v>-353.47059009049752</v>
      </c>
      <c r="W12" s="3">
        <f>-'Depreciation Schedule'!W8</f>
        <v>-364.5527796175212</v>
      </c>
      <c r="X12" s="3">
        <f>-'Depreciation Schedule'!X8</f>
        <v>-375.54261756515297</v>
      </c>
      <c r="Y12" s="3">
        <f>-'Depreciation Schedule'!Y8</f>
        <v>-386.44087352988782</v>
      </c>
      <c r="Z12" s="3">
        <f>-'Depreciation Schedule'!Z8</f>
        <v>-397.2483106949166</v>
      </c>
      <c r="AA12" s="3">
        <f>-'Depreciation Schedule'!AA8</f>
        <v>-407.96568588357007</v>
      </c>
      <c r="AB12" s="3">
        <f>-'Depreciation Schedule'!AB8</f>
        <v>-418.73402739009583</v>
      </c>
      <c r="AC12" s="3">
        <f>-'Depreciation Schedule'!AC8</f>
        <v>-429.41263271740058</v>
      </c>
      <c r="AD12" s="3">
        <f>-'Depreciation Schedule'!AD8</f>
        <v>-440.00224966697778</v>
      </c>
      <c r="AE12" s="3">
        <f>-'Depreciation Schedule'!AE8</f>
        <v>-450.50361980864182</v>
      </c>
      <c r="AF12" s="3">
        <f>-'Depreciation Schedule'!AF8</f>
        <v>-460.91747853245863</v>
      </c>
      <c r="AG12" s="3">
        <f>-'Depreciation Schedule'!AG8</f>
        <v>-471.2445551002437</v>
      </c>
      <c r="AH12" s="3">
        <f>-'Depreciation Schedule'!AH8</f>
        <v>-481.48557269663053</v>
      </c>
      <c r="AI12" s="3">
        <f>-'Depreciation Schedule'!AI8</f>
        <v>-491.64124847971414</v>
      </c>
      <c r="AJ12" s="3">
        <f>-'Depreciation Schedule'!AJ8</f>
        <v>-501.71229363127208</v>
      </c>
      <c r="AK12" s="3">
        <f>-'Depreciation Schedule'!AK8</f>
        <v>-511.69941340656703</v>
      </c>
      <c r="AL12" s="3">
        <f>-'Depreciation Schedule'!AL8</f>
        <v>-521.6033071837345</v>
      </c>
      <c r="AM12" s="3">
        <f>-'Depreciation Schedule'!AM8</f>
        <v>-531.4246685127589</v>
      </c>
      <c r="AN12" s="3">
        <f>-'Depreciation Schedule'!AN8</f>
        <v>-541.30586571959702</v>
      </c>
      <c r="AO12" s="3">
        <f>-'Depreciation Schedule'!AO8</f>
        <v>-551.10471961637813</v>
      </c>
      <c r="AP12" s="3">
        <f>-'Depreciation Schedule'!AP8</f>
        <v>-560.82191639735277</v>
      </c>
      <c r="AQ12" s="3">
        <f>-'Depreciation Schedule'!AQ8</f>
        <v>-570.45813653848586</v>
      </c>
      <c r="AR12" s="3">
        <f>-'Depreciation Schedule'!AR8</f>
        <v>-580.01405484510963</v>
      </c>
      <c r="AS12" s="3">
        <f>-'Depreciation Schedule'!AS8</f>
        <v>-589.49034049917816</v>
      </c>
      <c r="AT12" s="3">
        <f>-'Depreciation Schedule'!AT8</f>
        <v>-598.8876571061295</v>
      </c>
      <c r="AU12" s="3">
        <f>-'Depreciation Schedule'!AU8</f>
        <v>-608.20666274135624</v>
      </c>
      <c r="AV12" s="3">
        <f>-'Depreciation Schedule'!AV8</f>
        <v>-617.44800999628933</v>
      </c>
      <c r="AW12" s="3">
        <f>-'Depreciation Schedule'!AW8</f>
        <v>-626.61234602409797</v>
      </c>
      <c r="AX12" s="3">
        <f>-'Depreciation Schedule'!AX8</f>
        <v>-635.70031258500831</v>
      </c>
      <c r="AY12" s="3">
        <f>-'Depreciation Schedule'!AY8</f>
        <v>-644.71254609124446</v>
      </c>
      <c r="AZ12" s="3">
        <f>-'Depreciation Schedule'!AZ8</f>
        <v>-653.79277501270622</v>
      </c>
      <c r="BA12" s="3">
        <f>-'Depreciation Schedule'!BA8</f>
        <v>-662.79733535982257</v>
      </c>
      <c r="BB12" s="3">
        <f>-'Depreciation Schedule'!BB8</f>
        <v>-671.72685770404632</v>
      </c>
      <c r="BC12" s="3">
        <f>-'Depreciation Schedule'!BC8</f>
        <v>-680.5819673620681</v>
      </c>
      <c r="BD12" s="3">
        <f>-'Depreciation Schedule'!BD8</f>
        <v>-689.36328443960645</v>
      </c>
      <c r="BE12" s="3">
        <f>-'Depreciation Schedule'!BE8</f>
        <v>-698.07142387483191</v>
      </c>
      <c r="BF12" s="3">
        <f>-'Depreciation Schedule'!BF8</f>
        <v>-706.70699548143057</v>
      </c>
      <c r="BG12" s="3">
        <f>-'Depreciation Schedule'!BG8</f>
        <v>-715.27060399130755</v>
      </c>
      <c r="BH12" s="3">
        <f>-'Depreciation Schedule'!BH8</f>
        <v>-723.76284909693561</v>
      </c>
      <c r="BI12" s="3">
        <f>-'Depreciation Schedule'!BI8</f>
        <v>-732.18432549335</v>
      </c>
      <c r="BJ12" s="3">
        <f>-'Depreciation Schedule'!BJ8</f>
        <v>-740.53562291979438</v>
      </c>
      <c r="BK12" s="3">
        <f>-'Depreciation Schedule'!BK8</f>
        <v>-748.81732620101832</v>
      </c>
      <c r="BL12" s="3">
        <f>-'Depreciation Schedule'!BL8</f>
        <v>-757.17454362295416</v>
      </c>
      <c r="BM12" s="3">
        <f>-'Depreciation Schedule'!BM8</f>
        <v>-765.46211756637399</v>
      </c>
      <c r="BN12" s="3">
        <f>-'Depreciation Schedule'!BN8</f>
        <v>-773.68062839359857</v>
      </c>
      <c r="BO12" s="3">
        <f>-'Depreciation Schedule'!BO8</f>
        <v>-781.83065163059632</v>
      </c>
      <c r="BP12" s="3">
        <f>-'Depreciation Schedule'!BP8</f>
        <v>-789.91275800728579</v>
      </c>
      <c r="BQ12" s="3">
        <f>-'Depreciation Schedule'!BQ8</f>
        <v>-797.9275134975029</v>
      </c>
      <c r="BR12" s="3">
        <f>-'Depreciation Schedule'!BR8</f>
        <v>-805.87547935863472</v>
      </c>
      <c r="BS12" s="3">
        <f>-'Depreciation Schedule'!BS8</f>
        <v>-813.75721217092382</v>
      </c>
      <c r="BT12" s="3">
        <f>-'Depreciation Schedule'!BT8</f>
        <v>-821.57326387644389</v>
      </c>
      <c r="BU12" s="3">
        <f>-'Depreciation Schedule'!BU8</f>
        <v>-829.32418181775131</v>
      </c>
      <c r="BV12" s="3">
        <f>-'Depreciation Schedule'!BV8</f>
        <v>-837.01050877621446</v>
      </c>
      <c r="BW12" s="3">
        <f>-'Depreciation Schedule'!BW8</f>
        <v>-844.63278301002367</v>
      </c>
      <c r="BX12" s="3">
        <f>-'Depreciation Schedule'!BX8</f>
        <v>-852.33751190995406</v>
      </c>
      <c r="BY12" s="3">
        <f>-'Depreciation Schedule'!BY8</f>
        <v>-859.97803473571832</v>
      </c>
      <c r="BZ12" s="3">
        <f>-'Depreciation Schedule'!BZ8</f>
        <v>-867.55488653793452</v>
      </c>
      <c r="CA12" s="3">
        <f>-'Depreciation Schedule'!CA8</f>
        <v>-875.06859790846545</v>
      </c>
      <c r="CB12" s="3">
        <f>-'Depreciation Schedule'!CB8</f>
        <v>-882.51969501757549</v>
      </c>
      <c r="CC12" s="3">
        <f>-'Depreciation Schedule'!CC8</f>
        <v>-889.90869965077616</v>
      </c>
      <c r="CD12" s="3">
        <f>-'Depreciation Schedule'!CD8</f>
        <v>-897.23612924536678</v>
      </c>
      <c r="CE12" s="3">
        <f>-'Depreciation Schedule'!CE8</f>
        <v>-904.50249692666921</v>
      </c>
      <c r="CF12" s="3">
        <f>-'Depreciation Schedule'!CF8</f>
        <v>-911.7083115439608</v>
      </c>
      <c r="CG12" s="3">
        <f>-'Depreciation Schedule'!CG8</f>
        <v>-918.85407770610834</v>
      </c>
      <c r="CH12" s="3">
        <f>-'Depreciation Schedule'!CH8</f>
        <v>-925.94029581690461</v>
      </c>
      <c r="CI12" s="3">
        <f>-'Depreciation Schedule'!CI8</f>
        <v>-932.96746211011089</v>
      </c>
      <c r="CJ12" s="3">
        <f>-'Depreciation Schedule'!CJ8</f>
        <v>-940.08350203845725</v>
      </c>
      <c r="CK12" s="3">
        <f>-'Depreciation Schedule'!CK8</f>
        <v>-947.14024163406759</v>
      </c>
      <c r="CL12" s="3">
        <f>-'Depreciation Schedule'!CL8</f>
        <v>-954.138175066381</v>
      </c>
      <c r="CM12" s="3">
        <f>-'Depreciation Schedule'!CM8</f>
        <v>-961.07779238675857</v>
      </c>
      <c r="CN12" s="3">
        <f>-'Depreciation Schedule'!CN8</f>
        <v>-967.9595795627996</v>
      </c>
      <c r="CO12" s="3">
        <f>-'Depreciation Schedule'!CO8</f>
        <v>-974.78401851237368</v>
      </c>
      <c r="CP12" s="3">
        <f>-'Depreciation Schedule'!CP8</f>
        <v>-981.55158713736796</v>
      </c>
      <c r="CQ12" s="3">
        <f>-'Depreciation Schedule'!CQ8</f>
        <v>-988.26275935715398</v>
      </c>
      <c r="CR12" s="3">
        <f>-'Depreciation Schedule'!CR8</f>
        <v>-994.9180051417751</v>
      </c>
      <c r="CS12" s="3">
        <f>-'Depreciation Schedule'!CS8</f>
        <v>-1001.5177905448577</v>
      </c>
      <c r="CT12" s="3">
        <f>-'Depreciation Schedule'!CT8</f>
        <v>-1008.0625777362479</v>
      </c>
      <c r="CU12" s="3">
        <f>-'Depreciation Schedule'!CU8</f>
        <v>-1014.5528250343766</v>
      </c>
      <c r="CV12" s="3">
        <f>-'Depreciation Schedule'!CV8</f>
        <v>-1021.1378946261468</v>
      </c>
      <c r="CW12" s="3">
        <f>-'Depreciation Schedule'!CW8</f>
        <v>-1027.6680886379856</v>
      </c>
      <c r="CX12" s="3">
        <f>-'Depreciation Schedule'!CX8</f>
        <v>-1034.1438643663923</v>
      </c>
      <c r="CY12" s="3">
        <f>-'Depreciation Schedule'!CY8</f>
        <v>-1040.5656752970624</v>
      </c>
      <c r="CZ12" s="3">
        <f>-'Depreciation Schedule'!CZ8</f>
        <v>-1046.9339711366435</v>
      </c>
      <c r="DA12" s="3">
        <f>-'Depreciation Schedule'!DA8</f>
        <v>-1053.2491978442281</v>
      </c>
      <c r="DB12" s="3">
        <f>-'Depreciation Schedule'!DB8</f>
        <v>-1059.5117976625829</v>
      </c>
      <c r="DC12" s="3">
        <f>-'Depreciation Schedule'!DC8</f>
        <v>-1065.722209149118</v>
      </c>
      <c r="DD12" s="3">
        <f>-'Depreciation Schedule'!DD8</f>
        <v>-1071.8808672065986</v>
      </c>
      <c r="DE12" s="3">
        <f>-'Depreciation Schedule'!DE8</f>
        <v>-1077.9882031136005</v>
      </c>
      <c r="DF12" s="3">
        <f>-'Depreciation Schedule'!DF8</f>
        <v>-1084.0446445547104</v>
      </c>
      <c r="DG12" s="3">
        <f>-'Depreciation Schedule'!DG8</f>
        <v>-1090.0506156504778</v>
      </c>
      <c r="DH12" s="3">
        <f>-'Depreciation Schedule'!DH8</f>
        <v>-1096.1569337517842</v>
      </c>
      <c r="DI12" s="3">
        <f>-'Depreciation Schedule'!DI8</f>
        <v>-1102.2123658689131</v>
      </c>
      <c r="DJ12" s="3">
        <f>-'Depreciation Schedule'!DJ8</f>
        <v>-1108.2173360517329</v>
      </c>
      <c r="DK12" s="3">
        <f>-'Depreciation Schedule'!DK8</f>
        <v>-1114.1722648163625</v>
      </c>
      <c r="DL12" s="3">
        <f>-'Depreciation Schedule'!DL8</f>
        <v>-1120.0775691746201</v>
      </c>
      <c r="DM12" s="3">
        <f>-'Depreciation Schedule'!DM8</f>
        <v>-1125.9336626632255</v>
      </c>
      <c r="DN12" s="3">
        <f>-'Depreciation Schedule'!DN8</f>
        <v>-1131.7409553727593</v>
      </c>
      <c r="DO12" s="3">
        <f>-'Depreciation Schedule'!DO8</f>
        <v>-1137.4998539763803</v>
      </c>
      <c r="DP12" s="3">
        <f>-'Depreciation Schedule'!DP8</f>
        <v>-1143.2107617583044</v>
      </c>
      <c r="DQ12" s="3">
        <f>-'Depreciation Schedule'!DQ8</f>
        <v>-1148.8740786420458</v>
      </c>
      <c r="DR12" s="3">
        <f>-'Depreciation Schedule'!DR8</f>
        <v>-1154.4902012184225</v>
      </c>
      <c r="DS12" s="3">
        <f>-'Depreciation Schedule'!DS8</f>
        <v>-1160.0595227733295</v>
      </c>
    </row>
    <row r="13" spans="1:123" s="2" customFormat="1" x14ac:dyDescent="0.2">
      <c r="A13" s="18" t="s">
        <v>24</v>
      </c>
      <c r="B13" s="18"/>
      <c r="D13" s="3">
        <f>D11+D12</f>
        <v>1409.1111111111111</v>
      </c>
      <c r="E13" s="3">
        <f t="shared" ref="E13:BP13" si="167">E11+E12</f>
        <v>1396.3796296296296</v>
      </c>
      <c r="F13" s="3">
        <f t="shared" si="167"/>
        <v>1383.7542438271605</v>
      </c>
      <c r="G13" s="3">
        <f t="shared" si="167"/>
        <v>1371.2340695730452</v>
      </c>
      <c r="H13" s="3">
        <f t="shared" si="167"/>
        <v>1358.818230104381</v>
      </c>
      <c r="I13" s="3">
        <f t="shared" si="167"/>
        <v>1346.5058559646222</v>
      </c>
      <c r="J13" s="3">
        <f t="shared" si="167"/>
        <v>1334.2960849426947</v>
      </c>
      <c r="K13" s="3">
        <f t="shared" si="167"/>
        <v>1322.1880620126167</v>
      </c>
      <c r="L13" s="3">
        <f t="shared" si="167"/>
        <v>536.1809392736227</v>
      </c>
      <c r="M13" s="3">
        <f t="shared" si="167"/>
        <v>524.27387589078694</v>
      </c>
      <c r="N13" s="3">
        <f t="shared" si="167"/>
        <v>512.46603803614153</v>
      </c>
      <c r="O13" s="3">
        <f t="shared" si="167"/>
        <v>500.75659883028482</v>
      </c>
      <c r="P13" s="3">
        <f t="shared" si="167"/>
        <v>4997.8658493955872</v>
      </c>
      <c r="Q13" s="3">
        <f t="shared" si="167"/>
        <v>4986.2130228728465</v>
      </c>
      <c r="R13" s="3">
        <f t="shared" si="167"/>
        <v>4974.6573032377955</v>
      </c>
      <c r="S13" s="3">
        <f t="shared" si="167"/>
        <v>4963.1978812663692</v>
      </c>
      <c r="T13" s="3">
        <f t="shared" si="167"/>
        <v>4951.8339544780383</v>
      </c>
      <c r="U13" s="3">
        <f t="shared" si="167"/>
        <v>4940.5647270796098</v>
      </c>
      <c r="V13" s="3">
        <f t="shared" si="167"/>
        <v>4929.3894099095023</v>
      </c>
      <c r="W13" s="3">
        <f t="shared" si="167"/>
        <v>4918.3072203824786</v>
      </c>
      <c r="X13" s="3">
        <f t="shared" si="167"/>
        <v>2265.887382434847</v>
      </c>
      <c r="Y13" s="3">
        <f t="shared" si="167"/>
        <v>2254.9891264701118</v>
      </c>
      <c r="Z13" s="3">
        <f t="shared" si="167"/>
        <v>2244.1816893050832</v>
      </c>
      <c r="AA13" s="3">
        <f t="shared" si="167"/>
        <v>2233.4643141164297</v>
      </c>
      <c r="AB13" s="3">
        <f t="shared" si="167"/>
        <v>6593.9481726099038</v>
      </c>
      <c r="AC13" s="3">
        <f t="shared" si="167"/>
        <v>6583.2695672825985</v>
      </c>
      <c r="AD13" s="3">
        <f t="shared" si="167"/>
        <v>6572.6799503330212</v>
      </c>
      <c r="AE13" s="3">
        <f t="shared" si="167"/>
        <v>6562.1785801913575</v>
      </c>
      <c r="AF13" s="3">
        <f t="shared" si="167"/>
        <v>6551.7647214675408</v>
      </c>
      <c r="AG13" s="3">
        <f t="shared" si="167"/>
        <v>6541.4376448997555</v>
      </c>
      <c r="AH13" s="3">
        <f t="shared" si="167"/>
        <v>6531.1966273033686</v>
      </c>
      <c r="AI13" s="3">
        <f t="shared" si="167"/>
        <v>6521.0409515202855</v>
      </c>
      <c r="AJ13" s="3">
        <f t="shared" si="167"/>
        <v>3004.6288063687275</v>
      </c>
      <c r="AK13" s="3">
        <f t="shared" si="167"/>
        <v>2994.6416865934325</v>
      </c>
      <c r="AL13" s="3">
        <f t="shared" si="167"/>
        <v>2984.737792816265</v>
      </c>
      <c r="AM13" s="3">
        <f t="shared" si="167"/>
        <v>2974.9164314872405</v>
      </c>
      <c r="AN13" s="3">
        <f t="shared" si="167"/>
        <v>8484.4353302804047</v>
      </c>
      <c r="AO13" s="3">
        <f t="shared" si="167"/>
        <v>8474.6364763836227</v>
      </c>
      <c r="AP13" s="3">
        <f t="shared" si="167"/>
        <v>8464.9192796026473</v>
      </c>
      <c r="AQ13" s="3">
        <f t="shared" si="167"/>
        <v>8455.2830594615152</v>
      </c>
      <c r="AR13" s="3">
        <f t="shared" si="167"/>
        <v>8445.7271411548918</v>
      </c>
      <c r="AS13" s="3">
        <f t="shared" si="167"/>
        <v>8436.2508555008226</v>
      </c>
      <c r="AT13" s="3">
        <f t="shared" si="167"/>
        <v>8426.8535388938708</v>
      </c>
      <c r="AU13" s="3">
        <f t="shared" si="167"/>
        <v>8417.5345332586439</v>
      </c>
      <c r="AV13" s="3">
        <f t="shared" si="167"/>
        <v>3895.4225880037111</v>
      </c>
      <c r="AW13" s="3">
        <f t="shared" si="167"/>
        <v>3886.2582519759026</v>
      </c>
      <c r="AX13" s="3">
        <f t="shared" si="167"/>
        <v>3877.1702854149921</v>
      </c>
      <c r="AY13" s="3">
        <f t="shared" si="167"/>
        <v>3868.1580519087561</v>
      </c>
      <c r="AZ13" s="3">
        <f t="shared" si="167"/>
        <v>10730.668420987295</v>
      </c>
      <c r="BA13" s="3">
        <f t="shared" si="167"/>
        <v>10721.663860640178</v>
      </c>
      <c r="BB13" s="3">
        <f t="shared" si="167"/>
        <v>10712.734338295953</v>
      </c>
      <c r="BC13" s="3">
        <f t="shared" si="167"/>
        <v>10703.879228637932</v>
      </c>
      <c r="BD13" s="3">
        <f t="shared" si="167"/>
        <v>10695.097911560393</v>
      </c>
      <c r="BE13" s="3">
        <f t="shared" si="167"/>
        <v>10686.389772125169</v>
      </c>
      <c r="BF13" s="3">
        <f t="shared" si="167"/>
        <v>10677.75420051857</v>
      </c>
      <c r="BG13" s="3">
        <f t="shared" si="167"/>
        <v>10669.190592008692</v>
      </c>
      <c r="BH13" s="3">
        <f t="shared" si="167"/>
        <v>4968.4677489030646</v>
      </c>
      <c r="BI13" s="3">
        <f t="shared" si="167"/>
        <v>4960.04627250665</v>
      </c>
      <c r="BJ13" s="3">
        <f t="shared" si="167"/>
        <v>4951.6949750802059</v>
      </c>
      <c r="BK13" s="3">
        <f t="shared" si="167"/>
        <v>4943.4132717989814</v>
      </c>
      <c r="BL13" s="3">
        <f t="shared" si="167"/>
        <v>13457.750652377043</v>
      </c>
      <c r="BM13" s="3">
        <f t="shared" si="167"/>
        <v>13449.463078433622</v>
      </c>
      <c r="BN13" s="3">
        <f t="shared" si="167"/>
        <v>13441.244567606398</v>
      </c>
      <c r="BO13" s="3">
        <f t="shared" si="167"/>
        <v>13433.0945443694</v>
      </c>
      <c r="BP13" s="3">
        <f t="shared" si="167"/>
        <v>13425.012437992711</v>
      </c>
      <c r="BQ13" s="3">
        <f t="shared" ref="BQ13:CI13" si="168">BQ11+BQ12</f>
        <v>13416.997682502493</v>
      </c>
      <c r="BR13" s="3">
        <f t="shared" si="168"/>
        <v>13409.049716641362</v>
      </c>
      <c r="BS13" s="3">
        <f t="shared" si="168"/>
        <v>13401.167983829073</v>
      </c>
      <c r="BT13" s="3">
        <f t="shared" si="168"/>
        <v>6285.8893341235544</v>
      </c>
      <c r="BU13" s="3">
        <f t="shared" si="168"/>
        <v>6278.1384161822471</v>
      </c>
      <c r="BV13" s="3">
        <f t="shared" si="168"/>
        <v>6270.4520892237833</v>
      </c>
      <c r="BW13" s="3">
        <f t="shared" si="168"/>
        <v>6262.8298149899747</v>
      </c>
      <c r="BX13" s="3">
        <f t="shared" si="168"/>
        <v>16759.144484090044</v>
      </c>
      <c r="BY13" s="3">
        <f t="shared" si="168"/>
        <v>16751.503961264279</v>
      </c>
      <c r="BZ13" s="3">
        <f t="shared" si="168"/>
        <v>16743.927109462064</v>
      </c>
      <c r="CA13" s="3">
        <f t="shared" si="168"/>
        <v>16736.413398091532</v>
      </c>
      <c r="CB13" s="3">
        <f t="shared" si="168"/>
        <v>16728.962300982424</v>
      </c>
      <c r="CC13" s="3">
        <f t="shared" si="168"/>
        <v>16721.573296349223</v>
      </c>
      <c r="CD13" s="3">
        <f t="shared" si="168"/>
        <v>16714.245866754631</v>
      </c>
      <c r="CE13" s="3">
        <f t="shared" si="168"/>
        <v>16706.979499073328</v>
      </c>
      <c r="CF13" s="3">
        <f t="shared" si="168"/>
        <v>7894.0326864560384</v>
      </c>
      <c r="CG13" s="3">
        <f t="shared" si="168"/>
        <v>7886.8869202938913</v>
      </c>
      <c r="CH13" s="3">
        <f t="shared" si="168"/>
        <v>7879.8007021830945</v>
      </c>
      <c r="CI13" s="3">
        <f t="shared" si="168"/>
        <v>7872.7735358898881</v>
      </c>
      <c r="CJ13" s="3">
        <f t="shared" ref="CJ13:DS13" si="169">CJ11+CJ12</f>
        <v>17690.36553396154</v>
      </c>
      <c r="CK13" s="3">
        <f t="shared" si="169"/>
        <v>17683.30879436593</v>
      </c>
      <c r="CL13" s="3">
        <f t="shared" si="169"/>
        <v>17676.310860933616</v>
      </c>
      <c r="CM13" s="3">
        <f t="shared" si="169"/>
        <v>17669.371243613241</v>
      </c>
      <c r="CN13" s="3">
        <f t="shared" si="169"/>
        <v>17662.489456437197</v>
      </c>
      <c r="CO13" s="3">
        <f t="shared" si="169"/>
        <v>17655.665017487623</v>
      </c>
      <c r="CP13" s="3">
        <f t="shared" si="169"/>
        <v>17648.89744886263</v>
      </c>
      <c r="CQ13" s="3">
        <f t="shared" si="169"/>
        <v>17642.186276642846</v>
      </c>
      <c r="CR13" s="3">
        <f t="shared" si="169"/>
        <v>8320.3065128582239</v>
      </c>
      <c r="CS13" s="3">
        <f t="shared" si="169"/>
        <v>8313.7067274551409</v>
      </c>
      <c r="CT13" s="3">
        <f t="shared" si="169"/>
        <v>8307.1619402637516</v>
      </c>
      <c r="CU13" s="3">
        <f t="shared" si="169"/>
        <v>8300.6716929656232</v>
      </c>
      <c r="CV13" s="3">
        <f t="shared" si="169"/>
        <v>18679.226533373854</v>
      </c>
      <c r="CW13" s="3">
        <f t="shared" si="169"/>
        <v>18672.696339362014</v>
      </c>
      <c r="CX13" s="3">
        <f t="shared" si="169"/>
        <v>18666.220563633608</v>
      </c>
      <c r="CY13" s="3">
        <f t="shared" si="169"/>
        <v>18659.79875270294</v>
      </c>
      <c r="CZ13" s="3">
        <f t="shared" si="169"/>
        <v>18653.430456863356</v>
      </c>
      <c r="DA13" s="3">
        <f t="shared" si="169"/>
        <v>18647.115230155774</v>
      </c>
      <c r="DB13" s="3">
        <f t="shared" si="169"/>
        <v>18640.852630337416</v>
      </c>
      <c r="DC13" s="3">
        <f t="shared" si="169"/>
        <v>18634.642218850884</v>
      </c>
      <c r="DD13" s="3">
        <f t="shared" si="169"/>
        <v>8778.3013467934015</v>
      </c>
      <c r="DE13" s="3">
        <f t="shared" si="169"/>
        <v>8772.1940108864001</v>
      </c>
      <c r="DF13" s="3">
        <f t="shared" si="169"/>
        <v>8766.1375694452909</v>
      </c>
      <c r="DG13" s="3">
        <f t="shared" si="169"/>
        <v>8760.1315983495224</v>
      </c>
      <c r="DH13" s="3">
        <f t="shared" si="169"/>
        <v>19727.618655848219</v>
      </c>
      <c r="DI13" s="3">
        <f t="shared" si="169"/>
        <v>19721.563223731089</v>
      </c>
      <c r="DJ13" s="3">
        <f t="shared" si="169"/>
        <v>19715.558253548268</v>
      </c>
      <c r="DK13" s="3">
        <f t="shared" si="169"/>
        <v>19709.603324783639</v>
      </c>
      <c r="DL13" s="3">
        <f t="shared" si="169"/>
        <v>19703.698020425381</v>
      </c>
      <c r="DM13" s="3">
        <f t="shared" si="169"/>
        <v>19697.841926936777</v>
      </c>
      <c r="DN13" s="3">
        <f t="shared" si="169"/>
        <v>19692.034634227242</v>
      </c>
      <c r="DO13" s="3">
        <f t="shared" si="169"/>
        <v>19686.275735623622</v>
      </c>
      <c r="DP13" s="3">
        <f t="shared" si="169"/>
        <v>9268.6770330416966</v>
      </c>
      <c r="DQ13" s="3">
        <f t="shared" si="169"/>
        <v>9263.0137161579551</v>
      </c>
      <c r="DR13" s="3">
        <f t="shared" si="169"/>
        <v>9257.3975935815779</v>
      </c>
      <c r="DS13" s="3">
        <f t="shared" si="169"/>
        <v>9251.8282720266707</v>
      </c>
    </row>
    <row r="14" spans="1:123" s="2" customFormat="1" x14ac:dyDescent="0.2">
      <c r="A14" s="8" t="s">
        <v>25</v>
      </c>
      <c r="B14" s="18"/>
      <c r="D14" s="3">
        <f t="shared" ref="D14:AI14" si="170">-SUMIF($A$21:$A$46,$A$14,D21:D46)-SUMIF($A$21:$A$46,"Amortisation",D21:D46)</f>
        <v>-76.249999999999986</v>
      </c>
      <c r="E14" s="3">
        <f t="shared" si="170"/>
        <v>-805.86406250000005</v>
      </c>
      <c r="F14" s="3">
        <f t="shared" si="170"/>
        <v>-810.7498483072917</v>
      </c>
      <c r="G14" s="3">
        <f t="shared" si="170"/>
        <v>-815.66529023247608</v>
      </c>
      <c r="H14" s="3">
        <f t="shared" si="170"/>
        <v>-820.61056849270381</v>
      </c>
      <c r="I14" s="3">
        <f t="shared" si="170"/>
        <v>-825.58586440153601</v>
      </c>
      <c r="J14" s="3">
        <f t="shared" si="170"/>
        <v>-830.59136037562371</v>
      </c>
      <c r="K14" s="3">
        <f t="shared" si="170"/>
        <v>-835.62723994142539</v>
      </c>
      <c r="L14" s="3">
        <f t="shared" si="170"/>
        <v>-840.69368774196664</v>
      </c>
      <c r="M14" s="3">
        <f t="shared" si="170"/>
        <v>-845.7908895436417</v>
      </c>
      <c r="N14" s="3">
        <f t="shared" si="170"/>
        <v>-850.91903224305474</v>
      </c>
      <c r="O14" s="3">
        <f t="shared" si="170"/>
        <v>-856.07830387390436</v>
      </c>
      <c r="P14" s="3">
        <f t="shared" si="170"/>
        <v>-861.26889361390954</v>
      </c>
      <c r="Q14" s="3">
        <f t="shared" si="170"/>
        <v>-859.20115230511522</v>
      </c>
      <c r="R14" s="3">
        <f t="shared" si="170"/>
        <v>-857.11954942409875</v>
      </c>
      <c r="S14" s="3">
        <f t="shared" si="170"/>
        <v>-855.02399286326431</v>
      </c>
      <c r="T14" s="3">
        <f t="shared" si="170"/>
        <v>-852.91438990741926</v>
      </c>
      <c r="U14" s="3">
        <f t="shared" si="170"/>
        <v>-850.79064722979024</v>
      </c>
      <c r="V14" s="3">
        <f t="shared" si="170"/>
        <v>-848.6526708880134</v>
      </c>
      <c r="W14" s="3">
        <f t="shared" si="170"/>
        <v>-846.50036632009858</v>
      </c>
      <c r="X14" s="3">
        <f t="shared" si="170"/>
        <v>-844.33363834036766</v>
      </c>
      <c r="Y14" s="3">
        <f t="shared" si="170"/>
        <v>-842.15239113536495</v>
      </c>
      <c r="Z14" s="3">
        <f t="shared" si="170"/>
        <v>-839.95652825974298</v>
      </c>
      <c r="AA14" s="3">
        <f t="shared" si="170"/>
        <v>-837.74595263211904</v>
      </c>
      <c r="AB14" s="3">
        <f t="shared" si="170"/>
        <v>-835.52056653090767</v>
      </c>
      <c r="AC14" s="3">
        <f t="shared" si="170"/>
        <v>-833.28027159012242</v>
      </c>
      <c r="AD14" s="3">
        <f t="shared" si="170"/>
        <v>-831.02496879515343</v>
      </c>
      <c r="AE14" s="3">
        <f t="shared" si="170"/>
        <v>-828.75455847851549</v>
      </c>
      <c r="AF14" s="3">
        <f t="shared" si="170"/>
        <v>-826.46894031556985</v>
      </c>
      <c r="AG14" s="3">
        <f t="shared" si="170"/>
        <v>-824.16801332021623</v>
      </c>
      <c r="AH14" s="3">
        <f t="shared" si="170"/>
        <v>-821.85167584055876</v>
      </c>
      <c r="AI14" s="3">
        <f t="shared" si="170"/>
        <v>-819.51982555454197</v>
      </c>
      <c r="AJ14" s="3">
        <f t="shared" ref="AJ14:BO14" si="171">-SUMIF($A$21:$A$46,$A$14,AJ21:AJ46)-SUMIF($A$21:$A$46,"Amortisation",AJ21:AJ46)</f>
        <v>-817.17235946555957</v>
      </c>
      <c r="AK14" s="3">
        <f t="shared" si="171"/>
        <v>-814.80917389803426</v>
      </c>
      <c r="AL14" s="3">
        <f t="shared" si="171"/>
        <v>-812.43016449296806</v>
      </c>
      <c r="AM14" s="3">
        <f t="shared" si="171"/>
        <v>-810.03522620346439</v>
      </c>
      <c r="AN14" s="3">
        <f t="shared" si="171"/>
        <v>-807.62425329022096</v>
      </c>
      <c r="AO14" s="3">
        <f t="shared" si="171"/>
        <v>-798.49866734271427</v>
      </c>
      <c r="AP14" s="3">
        <f t="shared" si="171"/>
        <v>-789.31775877761879</v>
      </c>
      <c r="AQ14" s="3">
        <f t="shared" si="171"/>
        <v>-780.08119181695952</v>
      </c>
      <c r="AR14" s="3">
        <f t="shared" si="171"/>
        <v>-770.78862864241501</v>
      </c>
      <c r="AS14" s="3">
        <f t="shared" si="171"/>
        <v>-761.43972938290472</v>
      </c>
      <c r="AT14" s="3">
        <f t="shared" si="171"/>
        <v>-752.03415210210051</v>
      </c>
      <c r="AU14" s="3">
        <f t="shared" si="171"/>
        <v>-742.57155278586447</v>
      </c>
      <c r="AV14" s="3">
        <f t="shared" si="171"/>
        <v>-733.0515853296065</v>
      </c>
      <c r="AW14" s="3">
        <f t="shared" si="171"/>
        <v>-723.47390152556841</v>
      </c>
      <c r="AX14" s="3">
        <f t="shared" si="171"/>
        <v>-713.83815105002782</v>
      </c>
      <c r="AY14" s="3">
        <f t="shared" si="171"/>
        <v>-704.14398145042583</v>
      </c>
      <c r="AZ14" s="3">
        <f t="shared" si="171"/>
        <v>-694.3910381324165</v>
      </c>
      <c r="BA14" s="3">
        <f t="shared" si="171"/>
        <v>-684.57896434683585</v>
      </c>
      <c r="BB14" s="3">
        <f t="shared" si="171"/>
        <v>-674.70740117659204</v>
      </c>
      <c r="BC14" s="3">
        <f t="shared" si="171"/>
        <v>-664.7759875234774</v>
      </c>
      <c r="BD14" s="3">
        <f t="shared" si="171"/>
        <v>-654.78436009489792</v>
      </c>
      <c r="BE14" s="3">
        <f t="shared" si="171"/>
        <v>-644.73215339052274</v>
      </c>
      <c r="BF14" s="3">
        <f t="shared" si="171"/>
        <v>-634.61899968885268</v>
      </c>
      <c r="BG14" s="3">
        <f t="shared" si="171"/>
        <v>-624.44452903370643</v>
      </c>
      <c r="BH14" s="3">
        <f t="shared" si="171"/>
        <v>-614.20836922062495</v>
      </c>
      <c r="BI14" s="3">
        <f t="shared" si="171"/>
        <v>-603.91014578319266</v>
      </c>
      <c r="BJ14" s="3">
        <f t="shared" si="171"/>
        <v>-593.54948197927479</v>
      </c>
      <c r="BK14" s="3">
        <f t="shared" si="171"/>
        <v>-583.12599877717275</v>
      </c>
      <c r="BL14" s="3">
        <f t="shared" si="171"/>
        <v>-572.63931484169302</v>
      </c>
      <c r="BM14" s="3">
        <f t="shared" si="171"/>
        <v>-562.08904652013211</v>
      </c>
      <c r="BN14" s="3">
        <f t="shared" si="171"/>
        <v>-551.47480782817695</v>
      </c>
      <c r="BO14" s="3">
        <f t="shared" si="171"/>
        <v>-540.79621043571763</v>
      </c>
      <c r="BP14" s="3">
        <f t="shared" ref="BP14:CU14" si="172">-SUMIF($A$21:$A$46,$A$14,BP21:BP46)-SUMIF($A$21:$A$46,"Amortisation",BP21:BP46)</f>
        <v>-530.05286365257552</v>
      </c>
      <c r="BQ14" s="3">
        <f t="shared" si="172"/>
        <v>-519.24437441414307</v>
      </c>
      <c r="BR14" s="3">
        <f t="shared" si="172"/>
        <v>-508.37034726693696</v>
      </c>
      <c r="BS14" s="3">
        <f t="shared" si="172"/>
        <v>-497.43038435406311</v>
      </c>
      <c r="BT14" s="3">
        <f t="shared" si="172"/>
        <v>-486.42408540059262</v>
      </c>
      <c r="BU14" s="3">
        <f t="shared" si="172"/>
        <v>-475.35104769884964</v>
      </c>
      <c r="BV14" s="3">
        <f t="shared" si="172"/>
        <v>-464.2108660936085</v>
      </c>
      <c r="BW14" s="3">
        <f t="shared" si="172"/>
        <v>-453.0031329672014</v>
      </c>
      <c r="BX14" s="3">
        <f t="shared" si="172"/>
        <v>-441.72743822453526</v>
      </c>
      <c r="BY14" s="3">
        <f t="shared" si="172"/>
        <v>-430.38336927801731</v>
      </c>
      <c r="BZ14" s="3">
        <f t="shared" si="172"/>
        <v>-418.97051103238846</v>
      </c>
      <c r="CA14" s="3">
        <f t="shared" si="172"/>
        <v>-407.48844586946478</v>
      </c>
      <c r="CB14" s="3">
        <f t="shared" si="172"/>
        <v>-395.93675363278578</v>
      </c>
      <c r="CC14" s="3">
        <f t="shared" si="172"/>
        <v>-384.31501161216937</v>
      </c>
      <c r="CD14" s="3">
        <f t="shared" si="172"/>
        <v>-372.62279452817239</v>
      </c>
      <c r="CE14" s="3">
        <f t="shared" si="172"/>
        <v>-360.85967451645689</v>
      </c>
      <c r="CF14" s="3">
        <f t="shared" si="172"/>
        <v>-349.02522111206076</v>
      </c>
      <c r="CG14" s="3">
        <f t="shared" si="172"/>
        <v>-337.11900123357287</v>
      </c>
      <c r="CH14" s="3">
        <f t="shared" si="172"/>
        <v>-325.14057916721163</v>
      </c>
      <c r="CI14" s="3">
        <f t="shared" si="172"/>
        <v>-313.08951655080665</v>
      </c>
      <c r="CJ14" s="3">
        <f t="shared" si="172"/>
        <v>-300.96537235768278</v>
      </c>
      <c r="CK14" s="3">
        <f t="shared" si="172"/>
        <v>-288.76770288044582</v>
      </c>
      <c r="CL14" s="3">
        <f t="shared" si="172"/>
        <v>-276.49606171466985</v>
      </c>
      <c r="CM14" s="3">
        <f t="shared" si="172"/>
        <v>-264.14999974248462</v>
      </c>
      <c r="CN14" s="3">
        <f t="shared" si="172"/>
        <v>-251.72906511606362</v>
      </c>
      <c r="CO14" s="3">
        <f t="shared" si="172"/>
        <v>-239.23280324101086</v>
      </c>
      <c r="CP14" s="3">
        <f t="shared" si="172"/>
        <v>-226.66075675964694</v>
      </c>
      <c r="CQ14" s="3">
        <f t="shared" si="172"/>
        <v>-214.01246553419321</v>
      </c>
      <c r="CR14" s="3">
        <f t="shared" si="172"/>
        <v>-201.2874666298531</v>
      </c>
      <c r="CS14" s="3">
        <f t="shared" si="172"/>
        <v>-188.48529429779106</v>
      </c>
      <c r="CT14" s="3">
        <f t="shared" si="172"/>
        <v>-175.60547995800718</v>
      </c>
      <c r="CU14" s="3">
        <f t="shared" si="172"/>
        <v>-162.64755218210775</v>
      </c>
      <c r="CV14" s="3">
        <f t="shared" ref="CV14:DS14" si="173">-SUMIF($A$21:$A$46,$A$14,CV21:CV46)-SUMIF($A$21:$A$46,"Amortisation",CV21:CV46)</f>
        <v>-149.61103667597129</v>
      </c>
      <c r="CW14" s="3">
        <f t="shared" si="173"/>
        <v>-143.78529574896928</v>
      </c>
      <c r="CX14" s="3">
        <f t="shared" si="173"/>
        <v>-137.92557133322643</v>
      </c>
      <c r="CY14" s="3">
        <f t="shared" si="173"/>
        <v>-132.03166519172507</v>
      </c>
      <c r="CZ14" s="3">
        <f t="shared" si="173"/>
        <v>-126.10337793106495</v>
      </c>
      <c r="DA14" s="3">
        <f t="shared" si="173"/>
        <v>-120.14050899471765</v>
      </c>
      <c r="DB14" s="3">
        <f t="shared" si="173"/>
        <v>-114.14285665624165</v>
      </c>
      <c r="DC14" s="3">
        <f t="shared" si="173"/>
        <v>-108.11021801245789</v>
      </c>
      <c r="DD14" s="3">
        <f t="shared" si="173"/>
        <v>-102.04238897658537</v>
      </c>
      <c r="DE14" s="3">
        <f t="shared" si="173"/>
        <v>-95.939164271336935</v>
      </c>
      <c r="DF14" s="3">
        <f t="shared" si="173"/>
        <v>-89.800337421974575</v>
      </c>
      <c r="DG14" s="3">
        <f t="shared" si="173"/>
        <v>-83.625700749324253</v>
      </c>
      <c r="DH14" s="3">
        <f t="shared" si="173"/>
        <v>-77.415045362750149</v>
      </c>
      <c r="DI14" s="3">
        <f t="shared" si="173"/>
        <v>-71.168161153087681</v>
      </c>
      <c r="DJ14" s="3">
        <f t="shared" si="173"/>
        <v>-64.884836785535526</v>
      </c>
      <c r="DK14" s="3">
        <f t="shared" si="173"/>
        <v>-58.564859692505976</v>
      </c>
      <c r="DL14" s="3">
        <f t="shared" si="173"/>
        <v>-52.208016066433757</v>
      </c>
      <c r="DM14" s="3">
        <f t="shared" si="173"/>
        <v>-45.814090852542776</v>
      </c>
      <c r="DN14" s="3">
        <f t="shared" si="173"/>
        <v>-39.382867741570763</v>
      </c>
      <c r="DO14" s="3">
        <f t="shared" si="173"/>
        <v>-32.914129162451417</v>
      </c>
      <c r="DP14" s="3">
        <f t="shared" si="173"/>
        <v>-26.407656274953872</v>
      </c>
      <c r="DQ14" s="3">
        <f t="shared" si="173"/>
        <v>-19.863228962279262</v>
      </c>
      <c r="DR14" s="3">
        <f t="shared" si="173"/>
        <v>-13.280625823614049</v>
      </c>
      <c r="DS14" s="3">
        <f t="shared" si="173"/>
        <v>-6.659624166639956</v>
      </c>
    </row>
    <row r="15" spans="1:123" s="2" customFormat="1" x14ac:dyDescent="0.2">
      <c r="A15" s="18" t="s">
        <v>26</v>
      </c>
      <c r="B15" s="18"/>
      <c r="D15" s="3">
        <f>D13+D14</f>
        <v>1332.8611111111111</v>
      </c>
      <c r="E15" s="3">
        <f t="shared" ref="E15:BP15" si="174">E13+E14</f>
        <v>590.51556712962952</v>
      </c>
      <c r="F15" s="3">
        <f t="shared" si="174"/>
        <v>573.00439551986881</v>
      </c>
      <c r="G15" s="3">
        <f t="shared" si="174"/>
        <v>555.56877934056911</v>
      </c>
      <c r="H15" s="3">
        <f t="shared" si="174"/>
        <v>538.20766161167717</v>
      </c>
      <c r="I15" s="3">
        <f t="shared" si="174"/>
        <v>520.91999156308623</v>
      </c>
      <c r="J15" s="3">
        <f t="shared" si="174"/>
        <v>503.70472456707103</v>
      </c>
      <c r="K15" s="3">
        <f t="shared" si="174"/>
        <v>486.5608220711913</v>
      </c>
      <c r="L15" s="3">
        <f t="shared" si="174"/>
        <v>-304.51274846834394</v>
      </c>
      <c r="M15" s="3">
        <f t="shared" si="174"/>
        <v>-321.51701365285476</v>
      </c>
      <c r="N15" s="3">
        <f t="shared" si="174"/>
        <v>-338.45299420691322</v>
      </c>
      <c r="O15" s="3">
        <f t="shared" si="174"/>
        <v>-355.32170504361954</v>
      </c>
      <c r="P15" s="3">
        <f t="shared" si="174"/>
        <v>4136.5969557816779</v>
      </c>
      <c r="Q15" s="3">
        <f t="shared" si="174"/>
        <v>4127.0118705677314</v>
      </c>
      <c r="R15" s="3">
        <f t="shared" si="174"/>
        <v>4117.5377538136963</v>
      </c>
      <c r="S15" s="3">
        <f t="shared" si="174"/>
        <v>4108.1738884031047</v>
      </c>
      <c r="T15" s="3">
        <f t="shared" si="174"/>
        <v>4098.9195645706186</v>
      </c>
      <c r="U15" s="3">
        <f t="shared" si="174"/>
        <v>4089.7740798498198</v>
      </c>
      <c r="V15" s="3">
        <f t="shared" si="174"/>
        <v>4080.736739021489</v>
      </c>
      <c r="W15" s="3">
        <f t="shared" si="174"/>
        <v>4071.8068540623799</v>
      </c>
      <c r="X15" s="3">
        <f t="shared" si="174"/>
        <v>1421.5537440944795</v>
      </c>
      <c r="Y15" s="3">
        <f t="shared" si="174"/>
        <v>1412.8367353347469</v>
      </c>
      <c r="Z15" s="3">
        <f t="shared" si="174"/>
        <v>1404.2251610453402</v>
      </c>
      <c r="AA15" s="3">
        <f t="shared" si="174"/>
        <v>1395.7183614843107</v>
      </c>
      <c r="AB15" s="3">
        <f t="shared" si="174"/>
        <v>5758.4276060789962</v>
      </c>
      <c r="AC15" s="3">
        <f t="shared" si="174"/>
        <v>5749.9892956924759</v>
      </c>
      <c r="AD15" s="3">
        <f t="shared" si="174"/>
        <v>5741.6549815378676</v>
      </c>
      <c r="AE15" s="3">
        <f t="shared" si="174"/>
        <v>5733.4240217128417</v>
      </c>
      <c r="AF15" s="3">
        <f t="shared" si="174"/>
        <v>5725.2957811519709</v>
      </c>
      <c r="AG15" s="3">
        <f t="shared" si="174"/>
        <v>5717.2696315795392</v>
      </c>
      <c r="AH15" s="3">
        <f t="shared" si="174"/>
        <v>5709.3449514628101</v>
      </c>
      <c r="AI15" s="3">
        <f t="shared" si="174"/>
        <v>5701.5211259657435</v>
      </c>
      <c r="AJ15" s="3">
        <f t="shared" si="174"/>
        <v>2187.4564469031679</v>
      </c>
      <c r="AK15" s="3">
        <f t="shared" si="174"/>
        <v>2179.8325126953982</v>
      </c>
      <c r="AL15" s="3">
        <f t="shared" si="174"/>
        <v>2172.3076283232967</v>
      </c>
      <c r="AM15" s="3">
        <f t="shared" si="174"/>
        <v>2164.8812052837761</v>
      </c>
      <c r="AN15" s="3">
        <f t="shared" si="174"/>
        <v>7676.8110769901841</v>
      </c>
      <c r="AO15" s="3">
        <f t="shared" si="174"/>
        <v>7676.1378090409089</v>
      </c>
      <c r="AP15" s="3">
        <f t="shared" si="174"/>
        <v>7675.6015208250283</v>
      </c>
      <c r="AQ15" s="3">
        <f t="shared" si="174"/>
        <v>7675.2018676445559</v>
      </c>
      <c r="AR15" s="3">
        <f t="shared" si="174"/>
        <v>7674.9385125124772</v>
      </c>
      <c r="AS15" s="3">
        <f t="shared" si="174"/>
        <v>7674.8111261179183</v>
      </c>
      <c r="AT15" s="3">
        <f t="shared" si="174"/>
        <v>7674.8193867917707</v>
      </c>
      <c r="AU15" s="3">
        <f t="shared" si="174"/>
        <v>7674.9629804727792</v>
      </c>
      <c r="AV15" s="3">
        <f t="shared" si="174"/>
        <v>3162.3710026741046</v>
      </c>
      <c r="AW15" s="3">
        <f t="shared" si="174"/>
        <v>3162.7843504503344</v>
      </c>
      <c r="AX15" s="3">
        <f t="shared" si="174"/>
        <v>3163.3321343649641</v>
      </c>
      <c r="AY15" s="3">
        <f t="shared" si="174"/>
        <v>3164.01407045833</v>
      </c>
      <c r="AZ15" s="3">
        <f t="shared" si="174"/>
        <v>10036.277382854878</v>
      </c>
      <c r="BA15" s="3">
        <f t="shared" si="174"/>
        <v>10037.084896293341</v>
      </c>
      <c r="BB15" s="3">
        <f t="shared" si="174"/>
        <v>10038.026937119361</v>
      </c>
      <c r="BC15" s="3">
        <f t="shared" si="174"/>
        <v>10039.103241114455</v>
      </c>
      <c r="BD15" s="3">
        <f t="shared" si="174"/>
        <v>10040.313551465495</v>
      </c>
      <c r="BE15" s="3">
        <f t="shared" si="174"/>
        <v>10041.657618734645</v>
      </c>
      <c r="BF15" s="3">
        <f t="shared" si="174"/>
        <v>10043.135200829716</v>
      </c>
      <c r="BG15" s="3">
        <f t="shared" si="174"/>
        <v>10044.746062974986</v>
      </c>
      <c r="BH15" s="3">
        <f t="shared" si="174"/>
        <v>4354.2593796824394</v>
      </c>
      <c r="BI15" s="3">
        <f t="shared" si="174"/>
        <v>4356.136126723457</v>
      </c>
      <c r="BJ15" s="3">
        <f t="shared" si="174"/>
        <v>4358.1454931009312</v>
      </c>
      <c r="BK15" s="3">
        <f t="shared" si="174"/>
        <v>4360.2872730218087</v>
      </c>
      <c r="BL15" s="3">
        <f t="shared" si="174"/>
        <v>12885.111337535349</v>
      </c>
      <c r="BM15" s="3">
        <f t="shared" si="174"/>
        <v>12887.37403191349</v>
      </c>
      <c r="BN15" s="3">
        <f t="shared" si="174"/>
        <v>12889.769759778221</v>
      </c>
      <c r="BO15" s="3">
        <f t="shared" si="174"/>
        <v>12892.298333933682</v>
      </c>
      <c r="BP15" s="3">
        <f t="shared" si="174"/>
        <v>12894.959574340135</v>
      </c>
      <c r="BQ15" s="3">
        <f t="shared" ref="BQ15:CI15" si="175">BQ13+BQ14</f>
        <v>12897.75330808835</v>
      </c>
      <c r="BR15" s="3">
        <f t="shared" si="175"/>
        <v>12900.679369374426</v>
      </c>
      <c r="BS15" s="3">
        <f t="shared" si="175"/>
        <v>12903.737599475009</v>
      </c>
      <c r="BT15" s="3">
        <f t="shared" si="175"/>
        <v>5799.4652487229614</v>
      </c>
      <c r="BU15" s="3">
        <f t="shared" si="175"/>
        <v>5802.7873684833976</v>
      </c>
      <c r="BV15" s="3">
        <f t="shared" si="175"/>
        <v>5806.2412231301751</v>
      </c>
      <c r="BW15" s="3">
        <f t="shared" si="175"/>
        <v>5809.8266820227736</v>
      </c>
      <c r="BX15" s="3">
        <f t="shared" si="175"/>
        <v>16317.417045865508</v>
      </c>
      <c r="BY15" s="3">
        <f t="shared" si="175"/>
        <v>16321.120591986262</v>
      </c>
      <c r="BZ15" s="3">
        <f t="shared" si="175"/>
        <v>16324.956598429675</v>
      </c>
      <c r="CA15" s="3">
        <f t="shared" si="175"/>
        <v>16328.924952222067</v>
      </c>
      <c r="CB15" s="3">
        <f t="shared" si="175"/>
        <v>16333.025547349638</v>
      </c>
      <c r="CC15" s="3">
        <f t="shared" si="175"/>
        <v>16337.258284737054</v>
      </c>
      <c r="CD15" s="3">
        <f t="shared" si="175"/>
        <v>16341.623072226459</v>
      </c>
      <c r="CE15" s="3">
        <f t="shared" si="175"/>
        <v>16346.11982455687</v>
      </c>
      <c r="CF15" s="3">
        <f t="shared" si="175"/>
        <v>7545.0074653439779</v>
      </c>
      <c r="CG15" s="3">
        <f t="shared" si="175"/>
        <v>7549.7679190603185</v>
      </c>
      <c r="CH15" s="3">
        <f t="shared" si="175"/>
        <v>7554.6601230158831</v>
      </c>
      <c r="CI15" s="3">
        <f t="shared" si="175"/>
        <v>7559.6840193390817</v>
      </c>
      <c r="CJ15" s="3">
        <f t="shared" ref="CJ15" si="176">CJ13+CJ14</f>
        <v>17389.400161603859</v>
      </c>
      <c r="CK15" s="3">
        <f t="shared" ref="CK15" si="177">CK13+CK14</f>
        <v>17394.541091485484</v>
      </c>
      <c r="CL15" s="3">
        <f t="shared" ref="CL15" si="178">CL13+CL14</f>
        <v>17399.814799218948</v>
      </c>
      <c r="CM15" s="3">
        <f t="shared" ref="CM15" si="179">CM13+CM14</f>
        <v>17405.221243870757</v>
      </c>
      <c r="CN15" s="3">
        <f t="shared" ref="CN15" si="180">CN13+CN14</f>
        <v>17410.760391321135</v>
      </c>
      <c r="CO15" s="3">
        <f t="shared" ref="CO15" si="181">CO13+CO14</f>
        <v>17416.432214246612</v>
      </c>
      <c r="CP15" s="3">
        <f t="shared" ref="CP15" si="182">CP13+CP14</f>
        <v>17422.236692102982</v>
      </c>
      <c r="CQ15" s="3">
        <f t="shared" ref="CQ15" si="183">CQ13+CQ14</f>
        <v>17428.173811108652</v>
      </c>
      <c r="CR15" s="3">
        <f t="shared" ref="CR15" si="184">CR13+CR14</f>
        <v>8119.0190462283708</v>
      </c>
      <c r="CS15" s="3">
        <f t="shared" ref="CS15" si="185">CS13+CS14</f>
        <v>8125.2214331573496</v>
      </c>
      <c r="CT15" s="3">
        <f t="shared" ref="CT15" si="186">CT13+CT14</f>
        <v>8131.5564603057446</v>
      </c>
      <c r="CU15" s="3">
        <f t="shared" ref="CU15" si="187">CU13+CU14</f>
        <v>8138.0241407835156</v>
      </c>
      <c r="CV15" s="3">
        <f t="shared" ref="CV15" si="188">CV13+CV14</f>
        <v>18529.615496697883</v>
      </c>
      <c r="CW15" s="3">
        <f t="shared" ref="CW15" si="189">CW13+CW14</f>
        <v>18528.911043613043</v>
      </c>
      <c r="CX15" s="3">
        <f t="shared" ref="CX15" si="190">CX13+CX14</f>
        <v>18528.29499230038</v>
      </c>
      <c r="CY15" s="3">
        <f t="shared" ref="CY15" si="191">CY13+CY14</f>
        <v>18527.767087511216</v>
      </c>
      <c r="CZ15" s="3">
        <f t="shared" ref="CZ15" si="192">CZ13+CZ14</f>
        <v>18527.327078932292</v>
      </c>
      <c r="DA15" s="3">
        <f t="shared" ref="DA15" si="193">DA13+DA14</f>
        <v>18526.974721161056</v>
      </c>
      <c r="DB15" s="3">
        <f t="shared" ref="DB15" si="194">DB13+DB14</f>
        <v>18526.709773681174</v>
      </c>
      <c r="DC15" s="3">
        <f t="shared" ref="DC15" si="195">DC13+DC14</f>
        <v>18526.532000838426</v>
      </c>
      <c r="DD15" s="3">
        <f t="shared" ref="DD15" si="196">DD13+DD14</f>
        <v>8676.2589578168154</v>
      </c>
      <c r="DE15" s="3">
        <f t="shared" ref="DE15" si="197">DE13+DE14</f>
        <v>8676.2548466150638</v>
      </c>
      <c r="DF15" s="3">
        <f t="shared" ref="DF15" si="198">DF13+DF14</f>
        <v>8676.3372320233157</v>
      </c>
      <c r="DG15" s="3">
        <f t="shared" ref="DG15" si="199">DG13+DG14</f>
        <v>8676.5058976001983</v>
      </c>
      <c r="DH15" s="3">
        <f t="shared" ref="DH15" si="200">DH13+DH14</f>
        <v>19650.203610485467</v>
      </c>
      <c r="DI15" s="3">
        <f t="shared" ref="DI15" si="201">DI13+DI14</f>
        <v>19650.395062578002</v>
      </c>
      <c r="DJ15" s="3">
        <f t="shared" ref="DJ15" si="202">DJ13+DJ14</f>
        <v>19650.673416762733</v>
      </c>
      <c r="DK15" s="3">
        <f t="shared" ref="DK15" si="203">DK13+DK14</f>
        <v>19651.038465091133</v>
      </c>
      <c r="DL15" s="3">
        <f t="shared" ref="DL15" si="204">DL13+DL14</f>
        <v>19651.490004358948</v>
      </c>
      <c r="DM15" s="3">
        <f t="shared" ref="DM15" si="205">DM13+DM14</f>
        <v>19652.027836084235</v>
      </c>
      <c r="DN15" s="3">
        <f t="shared" ref="DN15" si="206">DN13+DN14</f>
        <v>19652.651766485673</v>
      </c>
      <c r="DO15" s="3">
        <f t="shared" ref="DO15" si="207">DO13+DO14</f>
        <v>19653.361606461171</v>
      </c>
      <c r="DP15" s="3">
        <f t="shared" ref="DP15" si="208">DP13+DP14</f>
        <v>9242.2693767667424</v>
      </c>
      <c r="DQ15" s="3">
        <f t="shared" ref="DQ15" si="209">DQ13+DQ14</f>
        <v>9243.1504871956749</v>
      </c>
      <c r="DR15" s="3">
        <f t="shared" ref="DR15" si="210">DR13+DR14</f>
        <v>9244.1169677579637</v>
      </c>
      <c r="DS15" s="3">
        <f t="shared" ref="DS15" si="211">DS13+DS14</f>
        <v>9245.1686478600313</v>
      </c>
    </row>
    <row r="16" spans="1:123" x14ac:dyDescent="0.2">
      <c r="A16" s="8" t="s">
        <v>71</v>
      </c>
      <c r="B16" s="19">
        <f>Inputs!C78</f>
        <v>0.3</v>
      </c>
      <c r="D16" s="4">
        <f>D10*$B$16</f>
        <v>-144</v>
      </c>
      <c r="E16" s="4">
        <f t="shared" ref="E16:AI16" si="212">E10*$B$16</f>
        <v>-144</v>
      </c>
      <c r="F16" s="4">
        <f t="shared" si="212"/>
        <v>-144</v>
      </c>
      <c r="G16" s="4">
        <f t="shared" si="212"/>
        <v>-144</v>
      </c>
      <c r="H16" s="4">
        <f t="shared" si="212"/>
        <v>-144</v>
      </c>
      <c r="I16" s="4">
        <f t="shared" si="212"/>
        <v>-144</v>
      </c>
      <c r="J16" s="4">
        <f t="shared" si="212"/>
        <v>-144</v>
      </c>
      <c r="K16" s="4">
        <f t="shared" si="212"/>
        <v>-144</v>
      </c>
      <c r="L16" s="4">
        <f t="shared" si="212"/>
        <v>-72</v>
      </c>
      <c r="M16" s="4">
        <f t="shared" si="212"/>
        <v>-72</v>
      </c>
      <c r="N16" s="4">
        <f t="shared" si="212"/>
        <v>-72</v>
      </c>
      <c r="O16" s="4">
        <f t="shared" si="212"/>
        <v>-72</v>
      </c>
      <c r="P16" s="4">
        <f t="shared" si="212"/>
        <v>-138.24</v>
      </c>
      <c r="Q16" s="4">
        <f t="shared" si="212"/>
        <v>-138.24</v>
      </c>
      <c r="R16" s="4">
        <f t="shared" si="212"/>
        <v>-138.24</v>
      </c>
      <c r="S16" s="4">
        <f t="shared" si="212"/>
        <v>-138.24</v>
      </c>
      <c r="T16" s="4">
        <f t="shared" si="212"/>
        <v>-138.24</v>
      </c>
      <c r="U16" s="4">
        <f t="shared" si="212"/>
        <v>-138.24</v>
      </c>
      <c r="V16" s="4">
        <f t="shared" si="212"/>
        <v>-138.24</v>
      </c>
      <c r="W16" s="4">
        <f t="shared" si="212"/>
        <v>-138.24</v>
      </c>
      <c r="X16" s="4">
        <f t="shared" si="212"/>
        <v>-69.12</v>
      </c>
      <c r="Y16" s="4">
        <f t="shared" si="212"/>
        <v>-69.12</v>
      </c>
      <c r="Z16" s="4">
        <f t="shared" si="212"/>
        <v>-69.12</v>
      </c>
      <c r="AA16" s="4">
        <f t="shared" si="212"/>
        <v>-69.12</v>
      </c>
      <c r="AB16" s="4">
        <f t="shared" si="212"/>
        <v>-132.71040000000002</v>
      </c>
      <c r="AC16" s="4">
        <f t="shared" si="212"/>
        <v>-132.71040000000002</v>
      </c>
      <c r="AD16" s="4">
        <f t="shared" si="212"/>
        <v>-132.71040000000002</v>
      </c>
      <c r="AE16" s="4">
        <f t="shared" si="212"/>
        <v>-132.71040000000002</v>
      </c>
      <c r="AF16" s="4">
        <f t="shared" si="212"/>
        <v>-132.71040000000002</v>
      </c>
      <c r="AG16" s="4">
        <f t="shared" si="212"/>
        <v>-132.71040000000002</v>
      </c>
      <c r="AH16" s="4">
        <f t="shared" si="212"/>
        <v>-132.71040000000002</v>
      </c>
      <c r="AI16" s="4">
        <f t="shared" si="212"/>
        <v>-132.71040000000002</v>
      </c>
      <c r="AJ16" s="4">
        <f t="shared" ref="AJ16:BO16" si="213">AJ10*$B$16</f>
        <v>-66.355200000000011</v>
      </c>
      <c r="AK16" s="4">
        <f t="shared" si="213"/>
        <v>-66.355200000000011</v>
      </c>
      <c r="AL16" s="4">
        <f t="shared" si="213"/>
        <v>-66.355200000000011</v>
      </c>
      <c r="AM16" s="4">
        <f t="shared" si="213"/>
        <v>-66.355200000000011</v>
      </c>
      <c r="AN16" s="4">
        <f t="shared" si="213"/>
        <v>-132.71040000000002</v>
      </c>
      <c r="AO16" s="4">
        <f t="shared" si="213"/>
        <v>-132.71040000000002</v>
      </c>
      <c r="AP16" s="4">
        <f t="shared" si="213"/>
        <v>-132.71040000000002</v>
      </c>
      <c r="AQ16" s="4">
        <f t="shared" si="213"/>
        <v>-132.71040000000002</v>
      </c>
      <c r="AR16" s="4">
        <f t="shared" si="213"/>
        <v>-132.71040000000002</v>
      </c>
      <c r="AS16" s="4">
        <f t="shared" si="213"/>
        <v>-132.71040000000002</v>
      </c>
      <c r="AT16" s="4">
        <f t="shared" si="213"/>
        <v>-132.71040000000002</v>
      </c>
      <c r="AU16" s="4">
        <f t="shared" si="213"/>
        <v>-132.71040000000002</v>
      </c>
      <c r="AV16" s="4">
        <f t="shared" si="213"/>
        <v>-66.355200000000011</v>
      </c>
      <c r="AW16" s="4">
        <f t="shared" si="213"/>
        <v>-66.355200000000011</v>
      </c>
      <c r="AX16" s="4">
        <f t="shared" si="213"/>
        <v>-66.355200000000011</v>
      </c>
      <c r="AY16" s="4">
        <f t="shared" si="213"/>
        <v>-66.355200000000011</v>
      </c>
      <c r="AZ16" s="4">
        <f t="shared" si="213"/>
        <v>-132.71040000000002</v>
      </c>
      <c r="BA16" s="4">
        <f t="shared" si="213"/>
        <v>-132.71040000000002</v>
      </c>
      <c r="BB16" s="4">
        <f t="shared" si="213"/>
        <v>-132.71040000000002</v>
      </c>
      <c r="BC16" s="4">
        <f t="shared" si="213"/>
        <v>-132.71040000000002</v>
      </c>
      <c r="BD16" s="4">
        <f t="shared" si="213"/>
        <v>-132.71040000000002</v>
      </c>
      <c r="BE16" s="4">
        <f t="shared" si="213"/>
        <v>-132.71040000000002</v>
      </c>
      <c r="BF16" s="4">
        <f t="shared" si="213"/>
        <v>-132.71040000000002</v>
      </c>
      <c r="BG16" s="4">
        <f t="shared" si="213"/>
        <v>-132.71040000000002</v>
      </c>
      <c r="BH16" s="4">
        <f t="shared" si="213"/>
        <v>-66.355200000000011</v>
      </c>
      <c r="BI16" s="4">
        <f t="shared" si="213"/>
        <v>-66.355200000000011</v>
      </c>
      <c r="BJ16" s="4">
        <f t="shared" si="213"/>
        <v>-66.355200000000011</v>
      </c>
      <c r="BK16" s="4">
        <f t="shared" si="213"/>
        <v>-66.355200000000011</v>
      </c>
      <c r="BL16" s="4">
        <f t="shared" si="213"/>
        <v>-132.71040000000002</v>
      </c>
      <c r="BM16" s="4">
        <f t="shared" si="213"/>
        <v>-132.71040000000002</v>
      </c>
      <c r="BN16" s="4">
        <f t="shared" si="213"/>
        <v>-132.71040000000002</v>
      </c>
      <c r="BO16" s="4">
        <f t="shared" si="213"/>
        <v>-132.71040000000002</v>
      </c>
      <c r="BP16" s="4">
        <f t="shared" ref="BP16:CI16" si="214">BP10*$B$16</f>
        <v>-132.71040000000002</v>
      </c>
      <c r="BQ16" s="4">
        <f t="shared" si="214"/>
        <v>-132.71040000000002</v>
      </c>
      <c r="BR16" s="4">
        <f t="shared" si="214"/>
        <v>-132.71040000000002</v>
      </c>
      <c r="BS16" s="4">
        <f t="shared" si="214"/>
        <v>-132.71040000000002</v>
      </c>
      <c r="BT16" s="4">
        <f t="shared" si="214"/>
        <v>-66.355200000000011</v>
      </c>
      <c r="BU16" s="4">
        <f t="shared" si="214"/>
        <v>-66.355200000000011</v>
      </c>
      <c r="BV16" s="4">
        <f t="shared" si="214"/>
        <v>-66.355200000000011</v>
      </c>
      <c r="BW16" s="4">
        <f t="shared" si="214"/>
        <v>-66.355200000000011</v>
      </c>
      <c r="BX16" s="4">
        <f t="shared" si="214"/>
        <v>-132.71040000000002</v>
      </c>
      <c r="BY16" s="4">
        <f t="shared" si="214"/>
        <v>-132.71040000000002</v>
      </c>
      <c r="BZ16" s="4">
        <f t="shared" si="214"/>
        <v>-132.71040000000002</v>
      </c>
      <c r="CA16" s="4">
        <f t="shared" si="214"/>
        <v>-132.71040000000002</v>
      </c>
      <c r="CB16" s="4">
        <f t="shared" si="214"/>
        <v>-132.71040000000002</v>
      </c>
      <c r="CC16" s="4">
        <f t="shared" si="214"/>
        <v>-132.71040000000002</v>
      </c>
      <c r="CD16" s="4">
        <f t="shared" si="214"/>
        <v>-132.71040000000002</v>
      </c>
      <c r="CE16" s="4">
        <f t="shared" si="214"/>
        <v>-132.71040000000002</v>
      </c>
      <c r="CF16" s="4">
        <f t="shared" si="214"/>
        <v>-66.355200000000011</v>
      </c>
      <c r="CG16" s="4">
        <f t="shared" si="214"/>
        <v>-66.355200000000011</v>
      </c>
      <c r="CH16" s="4">
        <f t="shared" si="214"/>
        <v>-66.355200000000011</v>
      </c>
      <c r="CI16" s="4">
        <f t="shared" si="214"/>
        <v>-66.355200000000011</v>
      </c>
      <c r="CJ16" s="4">
        <f t="shared" ref="CJ16:DS16" si="215">CJ10*$B$16</f>
        <v>-132.71040000000002</v>
      </c>
      <c r="CK16" s="4">
        <f t="shared" si="215"/>
        <v>-132.71040000000002</v>
      </c>
      <c r="CL16" s="4">
        <f t="shared" si="215"/>
        <v>-132.71040000000002</v>
      </c>
      <c r="CM16" s="4">
        <f t="shared" si="215"/>
        <v>-132.71040000000002</v>
      </c>
      <c r="CN16" s="4">
        <f t="shared" si="215"/>
        <v>-132.71040000000002</v>
      </c>
      <c r="CO16" s="4">
        <f t="shared" si="215"/>
        <v>-132.71040000000002</v>
      </c>
      <c r="CP16" s="4">
        <f t="shared" si="215"/>
        <v>-132.71040000000002</v>
      </c>
      <c r="CQ16" s="4">
        <f t="shared" si="215"/>
        <v>-132.71040000000002</v>
      </c>
      <c r="CR16" s="4">
        <f t="shared" si="215"/>
        <v>-66.355200000000011</v>
      </c>
      <c r="CS16" s="4">
        <f t="shared" si="215"/>
        <v>-66.355200000000011</v>
      </c>
      <c r="CT16" s="4">
        <f t="shared" si="215"/>
        <v>-66.355200000000011</v>
      </c>
      <c r="CU16" s="4">
        <f t="shared" si="215"/>
        <v>-66.355200000000011</v>
      </c>
      <c r="CV16" s="4">
        <f t="shared" si="215"/>
        <v>-132.71040000000002</v>
      </c>
      <c r="CW16" s="4">
        <f t="shared" si="215"/>
        <v>-132.71040000000002</v>
      </c>
      <c r="CX16" s="4">
        <f t="shared" si="215"/>
        <v>-132.71040000000002</v>
      </c>
      <c r="CY16" s="4">
        <f t="shared" si="215"/>
        <v>-132.71040000000002</v>
      </c>
      <c r="CZ16" s="4">
        <f t="shared" si="215"/>
        <v>-132.71040000000002</v>
      </c>
      <c r="DA16" s="4">
        <f t="shared" si="215"/>
        <v>-132.71040000000002</v>
      </c>
      <c r="DB16" s="4">
        <f t="shared" si="215"/>
        <v>-132.71040000000002</v>
      </c>
      <c r="DC16" s="4">
        <f t="shared" si="215"/>
        <v>-132.71040000000002</v>
      </c>
      <c r="DD16" s="4">
        <f t="shared" si="215"/>
        <v>-66.355200000000011</v>
      </c>
      <c r="DE16" s="4">
        <f t="shared" si="215"/>
        <v>-66.355200000000011</v>
      </c>
      <c r="DF16" s="4">
        <f t="shared" si="215"/>
        <v>-66.355200000000011</v>
      </c>
      <c r="DG16" s="4">
        <f t="shared" si="215"/>
        <v>-66.355200000000011</v>
      </c>
      <c r="DH16" s="4">
        <f t="shared" si="215"/>
        <v>-132.71040000000002</v>
      </c>
      <c r="DI16" s="4">
        <f t="shared" si="215"/>
        <v>-132.71040000000002</v>
      </c>
      <c r="DJ16" s="4">
        <f t="shared" si="215"/>
        <v>-132.71040000000002</v>
      </c>
      <c r="DK16" s="4">
        <f t="shared" si="215"/>
        <v>-132.71040000000002</v>
      </c>
      <c r="DL16" s="4">
        <f t="shared" si="215"/>
        <v>-132.71040000000002</v>
      </c>
      <c r="DM16" s="4">
        <f t="shared" si="215"/>
        <v>-132.71040000000002</v>
      </c>
      <c r="DN16" s="4">
        <f t="shared" si="215"/>
        <v>-132.71040000000002</v>
      </c>
      <c r="DO16" s="4">
        <f t="shared" si="215"/>
        <v>-132.71040000000002</v>
      </c>
      <c r="DP16" s="4">
        <f t="shared" si="215"/>
        <v>-66.355200000000011</v>
      </c>
      <c r="DQ16" s="4">
        <f t="shared" si="215"/>
        <v>-66.355200000000011</v>
      </c>
      <c r="DR16" s="4">
        <f t="shared" si="215"/>
        <v>-66.355200000000011</v>
      </c>
      <c r="DS16" s="4">
        <f t="shared" si="215"/>
        <v>-66.355200000000011</v>
      </c>
    </row>
    <row r="17" spans="1:123" s="57" customFormat="1" x14ac:dyDescent="0.2">
      <c r="A17" s="57" t="s">
        <v>35</v>
      </c>
      <c r="D17" s="88">
        <f>D15+D16</f>
        <v>1188.8611111111111</v>
      </c>
      <c r="E17" s="88">
        <f>E15+E16</f>
        <v>446.51556712962952</v>
      </c>
      <c r="F17" s="88">
        <f t="shared" ref="F17:BP17" si="216">F15+F16</f>
        <v>429.00439551986881</v>
      </c>
      <c r="G17" s="88">
        <f>G15+G16</f>
        <v>411.56877934056911</v>
      </c>
      <c r="H17" s="88">
        <f>H15+H16</f>
        <v>394.20766161167717</v>
      </c>
      <c r="I17" s="88">
        <f t="shared" si="216"/>
        <v>376.91999156308623</v>
      </c>
      <c r="J17" s="88">
        <f t="shared" si="216"/>
        <v>359.70472456707103</v>
      </c>
      <c r="K17" s="88">
        <f t="shared" si="216"/>
        <v>342.5608220711913</v>
      </c>
      <c r="L17" s="88">
        <f t="shared" si="216"/>
        <v>-376.51274846834394</v>
      </c>
      <c r="M17" s="88">
        <f t="shared" si="216"/>
        <v>-393.51701365285476</v>
      </c>
      <c r="N17" s="88">
        <f t="shared" si="216"/>
        <v>-410.45299420691322</v>
      </c>
      <c r="O17" s="88">
        <f t="shared" si="216"/>
        <v>-427.32170504361954</v>
      </c>
      <c r="P17" s="88">
        <f t="shared" si="216"/>
        <v>3998.3569557816782</v>
      </c>
      <c r="Q17" s="88">
        <f t="shared" si="216"/>
        <v>3988.7718705677316</v>
      </c>
      <c r="R17" s="88">
        <f t="shared" si="216"/>
        <v>3979.2977538136965</v>
      </c>
      <c r="S17" s="88">
        <f t="shared" si="216"/>
        <v>3969.9338884031049</v>
      </c>
      <c r="T17" s="88">
        <f t="shared" si="216"/>
        <v>3960.6795645706188</v>
      </c>
      <c r="U17" s="88">
        <f t="shared" si="216"/>
        <v>3951.53407984982</v>
      </c>
      <c r="V17" s="88">
        <f t="shared" si="216"/>
        <v>3942.4967390214888</v>
      </c>
      <c r="W17" s="88">
        <f t="shared" si="216"/>
        <v>3933.5668540623801</v>
      </c>
      <c r="X17" s="88">
        <f t="shared" si="216"/>
        <v>1352.4337440944796</v>
      </c>
      <c r="Y17" s="88">
        <f t="shared" si="216"/>
        <v>1343.7167353347468</v>
      </c>
      <c r="Z17" s="88">
        <f t="shared" si="216"/>
        <v>1335.1051610453401</v>
      </c>
      <c r="AA17" s="88">
        <f t="shared" si="216"/>
        <v>1326.5983614843108</v>
      </c>
      <c r="AB17" s="88">
        <f t="shared" si="216"/>
        <v>5625.7172060789962</v>
      </c>
      <c r="AC17" s="88">
        <f t="shared" si="216"/>
        <v>5617.278895692476</v>
      </c>
      <c r="AD17" s="88">
        <f t="shared" si="216"/>
        <v>5608.9445815378676</v>
      </c>
      <c r="AE17" s="88">
        <f t="shared" si="216"/>
        <v>5600.7136217128418</v>
      </c>
      <c r="AF17" s="88">
        <f t="shared" si="216"/>
        <v>5592.585381151971</v>
      </c>
      <c r="AG17" s="88">
        <f t="shared" si="216"/>
        <v>5584.5592315795393</v>
      </c>
      <c r="AH17" s="88">
        <f t="shared" si="216"/>
        <v>5576.6345514628101</v>
      </c>
      <c r="AI17" s="88">
        <f t="shared" si="216"/>
        <v>5568.8107259657436</v>
      </c>
      <c r="AJ17" s="88">
        <f t="shared" si="216"/>
        <v>2121.101246903168</v>
      </c>
      <c r="AK17" s="88">
        <f t="shared" si="216"/>
        <v>2113.4773126953983</v>
      </c>
      <c r="AL17" s="88">
        <f t="shared" si="216"/>
        <v>2105.9524283232968</v>
      </c>
      <c r="AM17" s="88">
        <f t="shared" si="216"/>
        <v>2098.5260052837762</v>
      </c>
      <c r="AN17" s="88">
        <f t="shared" si="216"/>
        <v>7544.1006769901842</v>
      </c>
      <c r="AO17" s="88">
        <f t="shared" si="216"/>
        <v>7543.427409040909</v>
      </c>
      <c r="AP17" s="88">
        <f t="shared" si="216"/>
        <v>7542.8911208250283</v>
      </c>
      <c r="AQ17" s="88">
        <f t="shared" si="216"/>
        <v>7542.491467644556</v>
      </c>
      <c r="AR17" s="88">
        <f t="shared" si="216"/>
        <v>7542.2281125124773</v>
      </c>
      <c r="AS17" s="88">
        <f t="shared" si="216"/>
        <v>7542.1007261179184</v>
      </c>
      <c r="AT17" s="88">
        <f t="shared" si="216"/>
        <v>7542.1089867917708</v>
      </c>
      <c r="AU17" s="88">
        <f t="shared" si="216"/>
        <v>7542.2525804727793</v>
      </c>
      <c r="AV17" s="88">
        <f t="shared" si="216"/>
        <v>3096.0158026741046</v>
      </c>
      <c r="AW17" s="88">
        <f t="shared" si="216"/>
        <v>3096.4291504503344</v>
      </c>
      <c r="AX17" s="88">
        <f t="shared" si="216"/>
        <v>3096.9769343649641</v>
      </c>
      <c r="AY17" s="88">
        <f t="shared" si="216"/>
        <v>3097.6588704583301</v>
      </c>
      <c r="AZ17" s="88">
        <f t="shared" si="216"/>
        <v>9903.566982854878</v>
      </c>
      <c r="BA17" s="88">
        <f t="shared" si="216"/>
        <v>9904.3744962933415</v>
      </c>
      <c r="BB17" s="88">
        <f t="shared" si="216"/>
        <v>9905.3165371193609</v>
      </c>
      <c r="BC17" s="88">
        <f t="shared" si="216"/>
        <v>9906.3928411144552</v>
      </c>
      <c r="BD17" s="88">
        <f t="shared" si="216"/>
        <v>9907.6031514654951</v>
      </c>
      <c r="BE17" s="88">
        <f t="shared" si="216"/>
        <v>9908.9472187346455</v>
      </c>
      <c r="BF17" s="88">
        <f t="shared" si="216"/>
        <v>9910.4248008297163</v>
      </c>
      <c r="BG17" s="88">
        <f t="shared" si="216"/>
        <v>9912.0356629749858</v>
      </c>
      <c r="BH17" s="88">
        <f t="shared" si="216"/>
        <v>4287.9041796824395</v>
      </c>
      <c r="BI17" s="88">
        <f t="shared" si="216"/>
        <v>4289.780926723457</v>
      </c>
      <c r="BJ17" s="88">
        <f t="shared" si="216"/>
        <v>4291.7902931009312</v>
      </c>
      <c r="BK17" s="88">
        <f t="shared" si="216"/>
        <v>4293.9320730218087</v>
      </c>
      <c r="BL17" s="88">
        <f t="shared" si="216"/>
        <v>12752.400937535349</v>
      </c>
      <c r="BM17" s="88">
        <f t="shared" si="216"/>
        <v>12754.66363191349</v>
      </c>
      <c r="BN17" s="88">
        <f t="shared" si="216"/>
        <v>12757.059359778221</v>
      </c>
      <c r="BO17" s="88">
        <f t="shared" si="216"/>
        <v>12759.587933933683</v>
      </c>
      <c r="BP17" s="88">
        <f t="shared" si="216"/>
        <v>12762.249174340135</v>
      </c>
      <c r="BQ17" s="88">
        <f t="shared" ref="BQ17:DS17" si="217">BQ15+BQ16</f>
        <v>12765.04290808835</v>
      </c>
      <c r="BR17" s="88">
        <f t="shared" si="217"/>
        <v>12767.968969374426</v>
      </c>
      <c r="BS17" s="88">
        <f t="shared" si="217"/>
        <v>12771.027199475009</v>
      </c>
      <c r="BT17" s="88">
        <f t="shared" si="217"/>
        <v>5733.1100487229614</v>
      </c>
      <c r="BU17" s="88">
        <f t="shared" si="217"/>
        <v>5736.4321684833976</v>
      </c>
      <c r="BV17" s="88">
        <f t="shared" si="217"/>
        <v>5739.8860231301751</v>
      </c>
      <c r="BW17" s="88">
        <f t="shared" si="217"/>
        <v>5743.4714820227737</v>
      </c>
      <c r="BX17" s="88">
        <f t="shared" si="217"/>
        <v>16184.706645865508</v>
      </c>
      <c r="BY17" s="88">
        <f t="shared" si="217"/>
        <v>16188.410191986262</v>
      </c>
      <c r="BZ17" s="88">
        <f t="shared" si="217"/>
        <v>16192.246198429675</v>
      </c>
      <c r="CA17" s="88">
        <f t="shared" si="217"/>
        <v>16196.214552222067</v>
      </c>
      <c r="CB17" s="88">
        <f t="shared" si="217"/>
        <v>16200.315147349638</v>
      </c>
      <c r="CC17" s="88">
        <f t="shared" si="217"/>
        <v>16204.547884737054</v>
      </c>
      <c r="CD17" s="88">
        <f t="shared" si="217"/>
        <v>16208.912672226459</v>
      </c>
      <c r="CE17" s="88">
        <f t="shared" si="217"/>
        <v>16213.40942455687</v>
      </c>
      <c r="CF17" s="88">
        <f t="shared" si="217"/>
        <v>7478.6522653439779</v>
      </c>
      <c r="CG17" s="88">
        <f t="shared" si="217"/>
        <v>7483.4127190603185</v>
      </c>
      <c r="CH17" s="88">
        <f t="shared" si="217"/>
        <v>7488.3049230158831</v>
      </c>
      <c r="CI17" s="88">
        <f t="shared" si="217"/>
        <v>7493.3288193390817</v>
      </c>
      <c r="CJ17" s="88">
        <f t="shared" si="217"/>
        <v>17256.689761603859</v>
      </c>
      <c r="CK17" s="88">
        <f t="shared" si="217"/>
        <v>17261.830691485484</v>
      </c>
      <c r="CL17" s="88">
        <f t="shared" si="217"/>
        <v>17267.104399218948</v>
      </c>
      <c r="CM17" s="88">
        <f t="shared" si="217"/>
        <v>17272.510843870758</v>
      </c>
      <c r="CN17" s="88">
        <f t="shared" si="217"/>
        <v>17278.049991321135</v>
      </c>
      <c r="CO17" s="88">
        <f t="shared" si="217"/>
        <v>17283.721814246612</v>
      </c>
      <c r="CP17" s="88">
        <f t="shared" si="217"/>
        <v>17289.526292102983</v>
      </c>
      <c r="CQ17" s="88">
        <f t="shared" si="217"/>
        <v>17295.463411108653</v>
      </c>
      <c r="CR17" s="88">
        <f t="shared" si="217"/>
        <v>8052.6638462283709</v>
      </c>
      <c r="CS17" s="88">
        <f t="shared" si="217"/>
        <v>8058.8662331573496</v>
      </c>
      <c r="CT17" s="88">
        <f t="shared" si="217"/>
        <v>8065.2012603057447</v>
      </c>
      <c r="CU17" s="88">
        <f t="shared" si="217"/>
        <v>8071.6689407835156</v>
      </c>
      <c r="CV17" s="88">
        <f t="shared" si="217"/>
        <v>18396.905096697883</v>
      </c>
      <c r="CW17" s="88">
        <f t="shared" si="217"/>
        <v>18396.200643613043</v>
      </c>
      <c r="CX17" s="88">
        <f t="shared" si="217"/>
        <v>18395.58459230038</v>
      </c>
      <c r="CY17" s="88">
        <f t="shared" si="217"/>
        <v>18395.056687511216</v>
      </c>
      <c r="CZ17" s="88">
        <f t="shared" si="217"/>
        <v>18394.616678932292</v>
      </c>
      <c r="DA17" s="88">
        <f t="shared" si="217"/>
        <v>18394.264321161056</v>
      </c>
      <c r="DB17" s="88">
        <f t="shared" si="217"/>
        <v>18393.999373681174</v>
      </c>
      <c r="DC17" s="88">
        <f t="shared" si="217"/>
        <v>18393.821600838426</v>
      </c>
      <c r="DD17" s="88">
        <f t="shared" si="217"/>
        <v>8609.9037578168154</v>
      </c>
      <c r="DE17" s="88">
        <f t="shared" si="217"/>
        <v>8609.8996466150638</v>
      </c>
      <c r="DF17" s="88">
        <f t="shared" si="217"/>
        <v>8609.9820320233157</v>
      </c>
      <c r="DG17" s="88">
        <f t="shared" si="217"/>
        <v>8610.1506976001983</v>
      </c>
      <c r="DH17" s="88">
        <f t="shared" si="217"/>
        <v>19517.493210485467</v>
      </c>
      <c r="DI17" s="88">
        <f t="shared" si="217"/>
        <v>19517.684662578002</v>
      </c>
      <c r="DJ17" s="88">
        <f t="shared" si="217"/>
        <v>19517.963016762733</v>
      </c>
      <c r="DK17" s="88">
        <f t="shared" si="217"/>
        <v>19518.328065091133</v>
      </c>
      <c r="DL17" s="88">
        <f t="shared" si="217"/>
        <v>19518.779604358948</v>
      </c>
      <c r="DM17" s="88">
        <f t="shared" si="217"/>
        <v>19519.317436084235</v>
      </c>
      <c r="DN17" s="88">
        <f t="shared" si="217"/>
        <v>19519.941366485673</v>
      </c>
      <c r="DO17" s="88">
        <f t="shared" si="217"/>
        <v>19520.651206461171</v>
      </c>
      <c r="DP17" s="88">
        <f t="shared" si="217"/>
        <v>9175.9141767667425</v>
      </c>
      <c r="DQ17" s="88">
        <f t="shared" si="217"/>
        <v>9176.795287195675</v>
      </c>
      <c r="DR17" s="88">
        <f t="shared" si="217"/>
        <v>9177.7617677579638</v>
      </c>
      <c r="DS17" s="88">
        <f t="shared" si="217"/>
        <v>9178.8134478600314</v>
      </c>
    </row>
    <row r="20" spans="1:123" x14ac:dyDescent="0.2">
      <c r="AD20">
        <v>1000</v>
      </c>
    </row>
    <row r="22" spans="1:123" x14ac:dyDescent="0.2">
      <c r="A22" s="7" t="s">
        <v>29</v>
      </c>
      <c r="C22" s="13" t="str">
        <f>Inputs!C43</f>
        <v>Individual</v>
      </c>
    </row>
    <row r="23" spans="1:123" s="77" customFormat="1" x14ac:dyDescent="0.2">
      <c r="C23" s="77" t="s">
        <v>5</v>
      </c>
      <c r="D23" s="86">
        <v>1</v>
      </c>
      <c r="E23" s="86">
        <f>D23+1</f>
        <v>2</v>
      </c>
      <c r="F23" s="86">
        <f t="shared" ref="F23:BQ23" si="218">E23+1</f>
        <v>3</v>
      </c>
      <c r="G23" s="86">
        <f t="shared" si="218"/>
        <v>4</v>
      </c>
      <c r="H23" s="86">
        <f t="shared" si="218"/>
        <v>5</v>
      </c>
      <c r="I23" s="86">
        <f t="shared" si="218"/>
        <v>6</v>
      </c>
      <c r="J23" s="86">
        <f t="shared" si="218"/>
        <v>7</v>
      </c>
      <c r="K23" s="86">
        <f t="shared" si="218"/>
        <v>8</v>
      </c>
      <c r="L23" s="86">
        <f t="shared" si="218"/>
        <v>9</v>
      </c>
      <c r="M23" s="86">
        <f t="shared" si="218"/>
        <v>10</v>
      </c>
      <c r="N23" s="86">
        <f t="shared" si="218"/>
        <v>11</v>
      </c>
      <c r="O23" s="86">
        <f t="shared" si="218"/>
        <v>12</v>
      </c>
      <c r="P23" s="86">
        <f t="shared" si="218"/>
        <v>13</v>
      </c>
      <c r="Q23" s="86">
        <f t="shared" si="218"/>
        <v>14</v>
      </c>
      <c r="R23" s="86">
        <f t="shared" si="218"/>
        <v>15</v>
      </c>
      <c r="S23" s="86">
        <f t="shared" si="218"/>
        <v>16</v>
      </c>
      <c r="T23" s="86">
        <f t="shared" si="218"/>
        <v>17</v>
      </c>
      <c r="U23" s="86">
        <f t="shared" si="218"/>
        <v>18</v>
      </c>
      <c r="V23" s="86">
        <f t="shared" si="218"/>
        <v>19</v>
      </c>
      <c r="W23" s="86">
        <f t="shared" si="218"/>
        <v>20</v>
      </c>
      <c r="X23" s="86">
        <f t="shared" si="218"/>
        <v>21</v>
      </c>
      <c r="Y23" s="86">
        <f t="shared" si="218"/>
        <v>22</v>
      </c>
      <c r="Z23" s="86">
        <f t="shared" si="218"/>
        <v>23</v>
      </c>
      <c r="AA23" s="86">
        <f t="shared" si="218"/>
        <v>24</v>
      </c>
      <c r="AB23" s="86">
        <f t="shared" si="218"/>
        <v>25</v>
      </c>
      <c r="AC23" s="86">
        <f t="shared" si="218"/>
        <v>26</v>
      </c>
      <c r="AD23" s="86">
        <f t="shared" si="218"/>
        <v>27</v>
      </c>
      <c r="AE23" s="86">
        <f t="shared" si="218"/>
        <v>28</v>
      </c>
      <c r="AF23" s="86">
        <f t="shared" si="218"/>
        <v>29</v>
      </c>
      <c r="AG23" s="86">
        <f t="shared" si="218"/>
        <v>30</v>
      </c>
      <c r="AH23" s="86">
        <f t="shared" si="218"/>
        <v>31</v>
      </c>
      <c r="AI23" s="86">
        <f t="shared" si="218"/>
        <v>32</v>
      </c>
      <c r="AJ23" s="86">
        <f t="shared" si="218"/>
        <v>33</v>
      </c>
      <c r="AK23" s="86">
        <f t="shared" si="218"/>
        <v>34</v>
      </c>
      <c r="AL23" s="86">
        <f t="shared" si="218"/>
        <v>35</v>
      </c>
      <c r="AM23" s="86">
        <f t="shared" si="218"/>
        <v>36</v>
      </c>
      <c r="AN23" s="86">
        <f t="shared" si="218"/>
        <v>37</v>
      </c>
      <c r="AO23" s="86">
        <f t="shared" si="218"/>
        <v>38</v>
      </c>
      <c r="AP23" s="86">
        <f t="shared" si="218"/>
        <v>39</v>
      </c>
      <c r="AQ23" s="86">
        <f t="shared" si="218"/>
        <v>40</v>
      </c>
      <c r="AR23" s="86">
        <f t="shared" si="218"/>
        <v>41</v>
      </c>
      <c r="AS23" s="86">
        <f t="shared" si="218"/>
        <v>42</v>
      </c>
      <c r="AT23" s="86">
        <f t="shared" si="218"/>
        <v>43</v>
      </c>
      <c r="AU23" s="86">
        <f t="shared" si="218"/>
        <v>44</v>
      </c>
      <c r="AV23" s="86">
        <f t="shared" si="218"/>
        <v>45</v>
      </c>
      <c r="AW23" s="86">
        <f t="shared" si="218"/>
        <v>46</v>
      </c>
      <c r="AX23" s="86">
        <f t="shared" si="218"/>
        <v>47</v>
      </c>
      <c r="AY23" s="86">
        <f t="shared" si="218"/>
        <v>48</v>
      </c>
      <c r="AZ23" s="86">
        <f t="shared" si="218"/>
        <v>49</v>
      </c>
      <c r="BA23" s="86">
        <f t="shared" si="218"/>
        <v>50</v>
      </c>
      <c r="BB23" s="86">
        <f t="shared" si="218"/>
        <v>51</v>
      </c>
      <c r="BC23" s="86">
        <f t="shared" si="218"/>
        <v>52</v>
      </c>
      <c r="BD23" s="86">
        <f t="shared" si="218"/>
        <v>53</v>
      </c>
      <c r="BE23" s="86">
        <f t="shared" si="218"/>
        <v>54</v>
      </c>
      <c r="BF23" s="86">
        <f t="shared" si="218"/>
        <v>55</v>
      </c>
      <c r="BG23" s="86">
        <f t="shared" si="218"/>
        <v>56</v>
      </c>
      <c r="BH23" s="86">
        <f t="shared" si="218"/>
        <v>57</v>
      </c>
      <c r="BI23" s="86">
        <f t="shared" si="218"/>
        <v>58</v>
      </c>
      <c r="BJ23" s="86">
        <f t="shared" si="218"/>
        <v>59</v>
      </c>
      <c r="BK23" s="86">
        <f t="shared" si="218"/>
        <v>60</v>
      </c>
      <c r="BL23" s="86">
        <f t="shared" si="218"/>
        <v>61</v>
      </c>
      <c r="BM23" s="86">
        <f t="shared" si="218"/>
        <v>62</v>
      </c>
      <c r="BN23" s="86">
        <f t="shared" si="218"/>
        <v>63</v>
      </c>
      <c r="BO23" s="86">
        <f t="shared" si="218"/>
        <v>64</v>
      </c>
      <c r="BP23" s="86">
        <f t="shared" si="218"/>
        <v>65</v>
      </c>
      <c r="BQ23" s="86">
        <f t="shared" si="218"/>
        <v>66</v>
      </c>
      <c r="BR23" s="86">
        <f t="shared" ref="BR23:DS23" si="219">BQ23+1</f>
        <v>67</v>
      </c>
      <c r="BS23" s="86">
        <f t="shared" si="219"/>
        <v>68</v>
      </c>
      <c r="BT23" s="86">
        <f t="shared" si="219"/>
        <v>69</v>
      </c>
      <c r="BU23" s="86">
        <f t="shared" si="219"/>
        <v>70</v>
      </c>
      <c r="BV23" s="86">
        <f t="shared" si="219"/>
        <v>71</v>
      </c>
      <c r="BW23" s="86">
        <f t="shared" si="219"/>
        <v>72</v>
      </c>
      <c r="BX23" s="86">
        <f t="shared" si="219"/>
        <v>73</v>
      </c>
      <c r="BY23" s="86">
        <f t="shared" si="219"/>
        <v>74</v>
      </c>
      <c r="BZ23" s="86">
        <f t="shared" si="219"/>
        <v>75</v>
      </c>
      <c r="CA23" s="86">
        <f t="shared" si="219"/>
        <v>76</v>
      </c>
      <c r="CB23" s="86">
        <f t="shared" si="219"/>
        <v>77</v>
      </c>
      <c r="CC23" s="86">
        <f t="shared" si="219"/>
        <v>78</v>
      </c>
      <c r="CD23" s="86">
        <f t="shared" si="219"/>
        <v>79</v>
      </c>
      <c r="CE23" s="86">
        <f t="shared" si="219"/>
        <v>80</v>
      </c>
      <c r="CF23" s="86">
        <f t="shared" si="219"/>
        <v>81</v>
      </c>
      <c r="CG23" s="86">
        <f t="shared" si="219"/>
        <v>82</v>
      </c>
      <c r="CH23" s="86">
        <f t="shared" si="219"/>
        <v>83</v>
      </c>
      <c r="CI23" s="86">
        <f t="shared" si="219"/>
        <v>84</v>
      </c>
      <c r="CJ23" s="86">
        <f t="shared" si="219"/>
        <v>85</v>
      </c>
      <c r="CK23" s="86">
        <f t="shared" si="219"/>
        <v>86</v>
      </c>
      <c r="CL23" s="86">
        <f t="shared" si="219"/>
        <v>87</v>
      </c>
      <c r="CM23" s="86">
        <f t="shared" si="219"/>
        <v>88</v>
      </c>
      <c r="CN23" s="86">
        <f t="shared" si="219"/>
        <v>89</v>
      </c>
      <c r="CO23" s="86">
        <f t="shared" si="219"/>
        <v>90</v>
      </c>
      <c r="CP23" s="86">
        <f t="shared" si="219"/>
        <v>91</v>
      </c>
      <c r="CQ23" s="86">
        <f t="shared" si="219"/>
        <v>92</v>
      </c>
      <c r="CR23" s="86">
        <f t="shared" si="219"/>
        <v>93</v>
      </c>
      <c r="CS23" s="86">
        <f t="shared" si="219"/>
        <v>94</v>
      </c>
      <c r="CT23" s="86">
        <f t="shared" si="219"/>
        <v>95</v>
      </c>
      <c r="CU23" s="86">
        <f t="shared" si="219"/>
        <v>96</v>
      </c>
      <c r="CV23" s="86">
        <f t="shared" si="219"/>
        <v>97</v>
      </c>
      <c r="CW23" s="86">
        <f t="shared" si="219"/>
        <v>98</v>
      </c>
      <c r="CX23" s="86">
        <f t="shared" si="219"/>
        <v>99</v>
      </c>
      <c r="CY23" s="86">
        <f t="shared" si="219"/>
        <v>100</v>
      </c>
      <c r="CZ23" s="86">
        <f t="shared" si="219"/>
        <v>101</v>
      </c>
      <c r="DA23" s="86">
        <f t="shared" si="219"/>
        <v>102</v>
      </c>
      <c r="DB23" s="86">
        <f t="shared" si="219"/>
        <v>103</v>
      </c>
      <c r="DC23" s="86">
        <f t="shared" si="219"/>
        <v>104</v>
      </c>
      <c r="DD23" s="86">
        <f t="shared" si="219"/>
        <v>105</v>
      </c>
      <c r="DE23" s="86">
        <f t="shared" si="219"/>
        <v>106</v>
      </c>
      <c r="DF23" s="86">
        <f t="shared" si="219"/>
        <v>107</v>
      </c>
      <c r="DG23" s="86">
        <f t="shared" si="219"/>
        <v>108</v>
      </c>
      <c r="DH23" s="86">
        <f t="shared" si="219"/>
        <v>109</v>
      </c>
      <c r="DI23" s="86">
        <f t="shared" si="219"/>
        <v>110</v>
      </c>
      <c r="DJ23" s="86">
        <f t="shared" si="219"/>
        <v>111</v>
      </c>
      <c r="DK23" s="86">
        <f t="shared" si="219"/>
        <v>112</v>
      </c>
      <c r="DL23" s="86">
        <f t="shared" si="219"/>
        <v>113</v>
      </c>
      <c r="DM23" s="86">
        <f t="shared" si="219"/>
        <v>114</v>
      </c>
      <c r="DN23" s="86">
        <f t="shared" si="219"/>
        <v>115</v>
      </c>
      <c r="DO23" s="86">
        <f t="shared" si="219"/>
        <v>116</v>
      </c>
      <c r="DP23" s="86">
        <f t="shared" si="219"/>
        <v>117</v>
      </c>
      <c r="DQ23" s="86">
        <f t="shared" si="219"/>
        <v>118</v>
      </c>
      <c r="DR23" s="86">
        <f t="shared" si="219"/>
        <v>119</v>
      </c>
      <c r="DS23" s="86">
        <f t="shared" si="219"/>
        <v>120</v>
      </c>
    </row>
    <row r="24" spans="1:123" s="36" customFormat="1" x14ac:dyDescent="0.2">
      <c r="C24" s="36" t="s">
        <v>4</v>
      </c>
      <c r="D24" s="85">
        <f t="shared" ref="D24:AI24" si="220">D4</f>
        <v>1</v>
      </c>
      <c r="E24" s="85">
        <f t="shared" si="220"/>
        <v>1</v>
      </c>
      <c r="F24" s="85">
        <f t="shared" si="220"/>
        <v>1</v>
      </c>
      <c r="G24" s="85">
        <f t="shared" si="220"/>
        <v>1</v>
      </c>
      <c r="H24" s="85">
        <f t="shared" si="220"/>
        <v>1</v>
      </c>
      <c r="I24" s="85">
        <f t="shared" si="220"/>
        <v>1</v>
      </c>
      <c r="J24" s="85">
        <f t="shared" si="220"/>
        <v>1</v>
      </c>
      <c r="K24" s="85">
        <f t="shared" si="220"/>
        <v>1</v>
      </c>
      <c r="L24" s="85">
        <f t="shared" si="220"/>
        <v>1</v>
      </c>
      <c r="M24" s="85">
        <f t="shared" si="220"/>
        <v>1</v>
      </c>
      <c r="N24" s="85">
        <f t="shared" si="220"/>
        <v>1</v>
      </c>
      <c r="O24" s="85">
        <f t="shared" si="220"/>
        <v>1</v>
      </c>
      <c r="P24" s="85">
        <f t="shared" si="220"/>
        <v>2</v>
      </c>
      <c r="Q24" s="85">
        <f t="shared" si="220"/>
        <v>2</v>
      </c>
      <c r="R24" s="85">
        <f t="shared" si="220"/>
        <v>2</v>
      </c>
      <c r="S24" s="85">
        <f t="shared" si="220"/>
        <v>2</v>
      </c>
      <c r="T24" s="85">
        <f t="shared" si="220"/>
        <v>2</v>
      </c>
      <c r="U24" s="85">
        <f t="shared" si="220"/>
        <v>2</v>
      </c>
      <c r="V24" s="85">
        <f t="shared" si="220"/>
        <v>2</v>
      </c>
      <c r="W24" s="85">
        <f t="shared" si="220"/>
        <v>2</v>
      </c>
      <c r="X24" s="85">
        <f t="shared" si="220"/>
        <v>2</v>
      </c>
      <c r="Y24" s="85">
        <f t="shared" si="220"/>
        <v>2</v>
      </c>
      <c r="Z24" s="85">
        <f t="shared" si="220"/>
        <v>2</v>
      </c>
      <c r="AA24" s="85">
        <f t="shared" si="220"/>
        <v>2</v>
      </c>
      <c r="AB24" s="85">
        <f t="shared" si="220"/>
        <v>3</v>
      </c>
      <c r="AC24" s="85">
        <f t="shared" si="220"/>
        <v>3</v>
      </c>
      <c r="AD24" s="85">
        <f t="shared" si="220"/>
        <v>3</v>
      </c>
      <c r="AE24" s="85">
        <f t="shared" si="220"/>
        <v>3</v>
      </c>
      <c r="AF24" s="85">
        <f t="shared" si="220"/>
        <v>3</v>
      </c>
      <c r="AG24" s="85">
        <f t="shared" si="220"/>
        <v>3</v>
      </c>
      <c r="AH24" s="85">
        <f t="shared" si="220"/>
        <v>3</v>
      </c>
      <c r="AI24" s="85">
        <f t="shared" si="220"/>
        <v>3</v>
      </c>
      <c r="AJ24" s="85">
        <f t="shared" ref="AJ24:BO24" si="221">AJ4</f>
        <v>3</v>
      </c>
      <c r="AK24" s="85">
        <f t="shared" si="221"/>
        <v>3</v>
      </c>
      <c r="AL24" s="85">
        <f t="shared" si="221"/>
        <v>3</v>
      </c>
      <c r="AM24" s="85">
        <f t="shared" si="221"/>
        <v>3</v>
      </c>
      <c r="AN24" s="85">
        <f t="shared" si="221"/>
        <v>4</v>
      </c>
      <c r="AO24" s="85">
        <f t="shared" si="221"/>
        <v>4</v>
      </c>
      <c r="AP24" s="85">
        <f t="shared" si="221"/>
        <v>4</v>
      </c>
      <c r="AQ24" s="85">
        <f t="shared" si="221"/>
        <v>4</v>
      </c>
      <c r="AR24" s="85">
        <f t="shared" si="221"/>
        <v>4</v>
      </c>
      <c r="AS24" s="85">
        <f t="shared" si="221"/>
        <v>4</v>
      </c>
      <c r="AT24" s="85">
        <f t="shared" si="221"/>
        <v>4</v>
      </c>
      <c r="AU24" s="85">
        <f t="shared" si="221"/>
        <v>4</v>
      </c>
      <c r="AV24" s="85">
        <f t="shared" si="221"/>
        <v>4</v>
      </c>
      <c r="AW24" s="85">
        <f t="shared" si="221"/>
        <v>4</v>
      </c>
      <c r="AX24" s="85">
        <f t="shared" si="221"/>
        <v>4</v>
      </c>
      <c r="AY24" s="85">
        <f t="shared" si="221"/>
        <v>4</v>
      </c>
      <c r="AZ24" s="85">
        <f t="shared" si="221"/>
        <v>5</v>
      </c>
      <c r="BA24" s="85">
        <f t="shared" si="221"/>
        <v>5</v>
      </c>
      <c r="BB24" s="85">
        <f t="shared" si="221"/>
        <v>5</v>
      </c>
      <c r="BC24" s="85">
        <f t="shared" si="221"/>
        <v>5</v>
      </c>
      <c r="BD24" s="85">
        <f t="shared" si="221"/>
        <v>5</v>
      </c>
      <c r="BE24" s="85">
        <f t="shared" si="221"/>
        <v>5</v>
      </c>
      <c r="BF24" s="85">
        <f t="shared" si="221"/>
        <v>5</v>
      </c>
      <c r="BG24" s="85">
        <f t="shared" si="221"/>
        <v>5</v>
      </c>
      <c r="BH24" s="85">
        <f t="shared" si="221"/>
        <v>5</v>
      </c>
      <c r="BI24" s="85">
        <f t="shared" si="221"/>
        <v>5</v>
      </c>
      <c r="BJ24" s="85">
        <f t="shared" si="221"/>
        <v>5</v>
      </c>
      <c r="BK24" s="85">
        <f t="shared" si="221"/>
        <v>5</v>
      </c>
      <c r="BL24" s="85">
        <f t="shared" si="221"/>
        <v>6</v>
      </c>
      <c r="BM24" s="85">
        <f t="shared" si="221"/>
        <v>6</v>
      </c>
      <c r="BN24" s="85">
        <f t="shared" si="221"/>
        <v>6</v>
      </c>
      <c r="BO24" s="85">
        <f t="shared" si="221"/>
        <v>6</v>
      </c>
      <c r="BP24" s="85">
        <f t="shared" ref="BP24:CU24" si="222">BP4</f>
        <v>6</v>
      </c>
      <c r="BQ24" s="85">
        <f t="shared" si="222"/>
        <v>6</v>
      </c>
      <c r="BR24" s="85">
        <f t="shared" si="222"/>
        <v>6</v>
      </c>
      <c r="BS24" s="85">
        <f t="shared" si="222"/>
        <v>6</v>
      </c>
      <c r="BT24" s="85">
        <f t="shared" si="222"/>
        <v>6</v>
      </c>
      <c r="BU24" s="85">
        <f t="shared" si="222"/>
        <v>6</v>
      </c>
      <c r="BV24" s="85">
        <f t="shared" si="222"/>
        <v>6</v>
      </c>
      <c r="BW24" s="85">
        <f t="shared" si="222"/>
        <v>6</v>
      </c>
      <c r="BX24" s="85">
        <f t="shared" si="222"/>
        <v>7</v>
      </c>
      <c r="BY24" s="85">
        <f t="shared" si="222"/>
        <v>7</v>
      </c>
      <c r="BZ24" s="85">
        <f t="shared" si="222"/>
        <v>7</v>
      </c>
      <c r="CA24" s="85">
        <f t="shared" si="222"/>
        <v>7</v>
      </c>
      <c r="CB24" s="85">
        <f t="shared" si="222"/>
        <v>7</v>
      </c>
      <c r="CC24" s="85">
        <f t="shared" si="222"/>
        <v>7</v>
      </c>
      <c r="CD24" s="85">
        <f t="shared" si="222"/>
        <v>7</v>
      </c>
      <c r="CE24" s="85">
        <f t="shared" si="222"/>
        <v>7</v>
      </c>
      <c r="CF24" s="85">
        <f t="shared" si="222"/>
        <v>7</v>
      </c>
      <c r="CG24" s="85">
        <f t="shared" si="222"/>
        <v>7</v>
      </c>
      <c r="CH24" s="85">
        <f t="shared" si="222"/>
        <v>7</v>
      </c>
      <c r="CI24" s="85">
        <f t="shared" si="222"/>
        <v>7</v>
      </c>
      <c r="CJ24" s="85">
        <f t="shared" si="222"/>
        <v>8</v>
      </c>
      <c r="CK24" s="85">
        <f t="shared" si="222"/>
        <v>8</v>
      </c>
      <c r="CL24" s="85">
        <f t="shared" si="222"/>
        <v>8</v>
      </c>
      <c r="CM24" s="85">
        <f t="shared" si="222"/>
        <v>8</v>
      </c>
      <c r="CN24" s="85">
        <f t="shared" si="222"/>
        <v>8</v>
      </c>
      <c r="CO24" s="85">
        <f t="shared" si="222"/>
        <v>8</v>
      </c>
      <c r="CP24" s="85">
        <f t="shared" si="222"/>
        <v>8</v>
      </c>
      <c r="CQ24" s="85">
        <f t="shared" si="222"/>
        <v>8</v>
      </c>
      <c r="CR24" s="85">
        <f t="shared" si="222"/>
        <v>8</v>
      </c>
      <c r="CS24" s="85">
        <f t="shared" si="222"/>
        <v>8</v>
      </c>
      <c r="CT24" s="85">
        <f t="shared" si="222"/>
        <v>8</v>
      </c>
      <c r="CU24" s="85">
        <f t="shared" si="222"/>
        <v>8</v>
      </c>
      <c r="CV24" s="85">
        <f t="shared" ref="CV24:DS24" si="223">CV4</f>
        <v>9</v>
      </c>
      <c r="CW24" s="85">
        <f t="shared" si="223"/>
        <v>9</v>
      </c>
      <c r="CX24" s="85">
        <f t="shared" si="223"/>
        <v>9</v>
      </c>
      <c r="CY24" s="85">
        <f t="shared" si="223"/>
        <v>9</v>
      </c>
      <c r="CZ24" s="85">
        <f t="shared" si="223"/>
        <v>9</v>
      </c>
      <c r="DA24" s="85">
        <f t="shared" si="223"/>
        <v>9</v>
      </c>
      <c r="DB24" s="85">
        <f t="shared" si="223"/>
        <v>9</v>
      </c>
      <c r="DC24" s="85">
        <f t="shared" si="223"/>
        <v>9</v>
      </c>
      <c r="DD24" s="85">
        <f t="shared" si="223"/>
        <v>9</v>
      </c>
      <c r="DE24" s="85">
        <f t="shared" si="223"/>
        <v>9</v>
      </c>
      <c r="DF24" s="85">
        <f t="shared" si="223"/>
        <v>9</v>
      </c>
      <c r="DG24" s="85">
        <f t="shared" si="223"/>
        <v>9</v>
      </c>
      <c r="DH24" s="85">
        <f t="shared" si="223"/>
        <v>10</v>
      </c>
      <c r="DI24" s="85">
        <f t="shared" si="223"/>
        <v>10</v>
      </c>
      <c r="DJ24" s="85">
        <f t="shared" si="223"/>
        <v>10</v>
      </c>
      <c r="DK24" s="85">
        <f t="shared" si="223"/>
        <v>10</v>
      </c>
      <c r="DL24" s="85">
        <f t="shared" si="223"/>
        <v>10</v>
      </c>
      <c r="DM24" s="85">
        <f t="shared" si="223"/>
        <v>10</v>
      </c>
      <c r="DN24" s="85">
        <f t="shared" si="223"/>
        <v>10</v>
      </c>
      <c r="DO24" s="85">
        <f t="shared" si="223"/>
        <v>10</v>
      </c>
      <c r="DP24" s="85">
        <f t="shared" si="223"/>
        <v>10</v>
      </c>
      <c r="DQ24" s="85">
        <f t="shared" si="223"/>
        <v>10</v>
      </c>
      <c r="DR24" s="85">
        <f t="shared" si="223"/>
        <v>10</v>
      </c>
      <c r="DS24" s="85">
        <f t="shared" si="223"/>
        <v>10</v>
      </c>
    </row>
    <row r="25" spans="1:123" s="65" customFormat="1" x14ac:dyDescent="0.2">
      <c r="C25" s="65" t="s">
        <v>5</v>
      </c>
      <c r="D25" s="83" t="str">
        <f t="shared" ref="D25:AI25" si="224">D5</f>
        <v>January</v>
      </c>
      <c r="E25" s="83" t="str">
        <f t="shared" si="224"/>
        <v>February</v>
      </c>
      <c r="F25" s="83" t="str">
        <f t="shared" si="224"/>
        <v>March</v>
      </c>
      <c r="G25" s="83" t="str">
        <f t="shared" si="224"/>
        <v xml:space="preserve">April </v>
      </c>
      <c r="H25" s="83" t="str">
        <f t="shared" si="224"/>
        <v>May</v>
      </c>
      <c r="I25" s="83" t="str">
        <f t="shared" si="224"/>
        <v>June</v>
      </c>
      <c r="J25" s="83" t="str">
        <f t="shared" si="224"/>
        <v>July</v>
      </c>
      <c r="K25" s="83" t="str">
        <f t="shared" si="224"/>
        <v>August</v>
      </c>
      <c r="L25" s="83" t="str">
        <f t="shared" si="224"/>
        <v>September</v>
      </c>
      <c r="M25" s="83" t="str">
        <f t="shared" si="224"/>
        <v>October</v>
      </c>
      <c r="N25" s="83" t="str">
        <f t="shared" si="224"/>
        <v>November</v>
      </c>
      <c r="O25" s="83" t="str">
        <f t="shared" si="224"/>
        <v>December</v>
      </c>
      <c r="P25" s="83" t="str">
        <f t="shared" si="224"/>
        <v>January</v>
      </c>
      <c r="Q25" s="83" t="str">
        <f t="shared" si="224"/>
        <v>February</v>
      </c>
      <c r="R25" s="83" t="str">
        <f t="shared" si="224"/>
        <v>March</v>
      </c>
      <c r="S25" s="83" t="str">
        <f t="shared" si="224"/>
        <v xml:space="preserve">April </v>
      </c>
      <c r="T25" s="83" t="str">
        <f t="shared" si="224"/>
        <v>May</v>
      </c>
      <c r="U25" s="83" t="str">
        <f t="shared" si="224"/>
        <v>June</v>
      </c>
      <c r="V25" s="83" t="str">
        <f t="shared" si="224"/>
        <v>July</v>
      </c>
      <c r="W25" s="83" t="str">
        <f t="shared" si="224"/>
        <v>August</v>
      </c>
      <c r="X25" s="83" t="str">
        <f t="shared" si="224"/>
        <v>September</v>
      </c>
      <c r="Y25" s="83" t="str">
        <f t="shared" si="224"/>
        <v>October</v>
      </c>
      <c r="Z25" s="83" t="str">
        <f t="shared" si="224"/>
        <v>November</v>
      </c>
      <c r="AA25" s="83" t="str">
        <f t="shared" si="224"/>
        <v>December</v>
      </c>
      <c r="AB25" s="83" t="str">
        <f t="shared" si="224"/>
        <v>January</v>
      </c>
      <c r="AC25" s="83" t="str">
        <f t="shared" si="224"/>
        <v>February</v>
      </c>
      <c r="AD25" s="83" t="str">
        <f t="shared" si="224"/>
        <v>March</v>
      </c>
      <c r="AE25" s="83" t="str">
        <f t="shared" si="224"/>
        <v xml:space="preserve">April </v>
      </c>
      <c r="AF25" s="83" t="str">
        <f t="shared" si="224"/>
        <v>May</v>
      </c>
      <c r="AG25" s="83" t="str">
        <f t="shared" si="224"/>
        <v>June</v>
      </c>
      <c r="AH25" s="83" t="str">
        <f t="shared" si="224"/>
        <v>July</v>
      </c>
      <c r="AI25" s="83" t="str">
        <f t="shared" si="224"/>
        <v>August</v>
      </c>
      <c r="AJ25" s="83" t="str">
        <f t="shared" ref="AJ25:BO25" si="225">AJ5</f>
        <v>September</v>
      </c>
      <c r="AK25" s="83" t="str">
        <f t="shared" si="225"/>
        <v>October</v>
      </c>
      <c r="AL25" s="83" t="str">
        <f t="shared" si="225"/>
        <v>November</v>
      </c>
      <c r="AM25" s="83" t="str">
        <f t="shared" si="225"/>
        <v>December</v>
      </c>
      <c r="AN25" s="83" t="str">
        <f t="shared" si="225"/>
        <v>January</v>
      </c>
      <c r="AO25" s="83" t="str">
        <f t="shared" si="225"/>
        <v>February</v>
      </c>
      <c r="AP25" s="83" t="str">
        <f t="shared" si="225"/>
        <v>March</v>
      </c>
      <c r="AQ25" s="83" t="str">
        <f t="shared" si="225"/>
        <v xml:space="preserve">April </v>
      </c>
      <c r="AR25" s="83" t="str">
        <f t="shared" si="225"/>
        <v>May</v>
      </c>
      <c r="AS25" s="83" t="str">
        <f t="shared" si="225"/>
        <v>June</v>
      </c>
      <c r="AT25" s="83" t="str">
        <f t="shared" si="225"/>
        <v>July</v>
      </c>
      <c r="AU25" s="83" t="str">
        <f t="shared" si="225"/>
        <v>August</v>
      </c>
      <c r="AV25" s="83" t="str">
        <f t="shared" si="225"/>
        <v>September</v>
      </c>
      <c r="AW25" s="83" t="str">
        <f t="shared" si="225"/>
        <v>October</v>
      </c>
      <c r="AX25" s="83" t="str">
        <f t="shared" si="225"/>
        <v>November</v>
      </c>
      <c r="AY25" s="83" t="str">
        <f t="shared" si="225"/>
        <v>December</v>
      </c>
      <c r="AZ25" s="83" t="str">
        <f t="shared" si="225"/>
        <v>January</v>
      </c>
      <c r="BA25" s="83" t="str">
        <f t="shared" si="225"/>
        <v>February</v>
      </c>
      <c r="BB25" s="83" t="str">
        <f t="shared" si="225"/>
        <v>March</v>
      </c>
      <c r="BC25" s="83" t="str">
        <f t="shared" si="225"/>
        <v xml:space="preserve">April </v>
      </c>
      <c r="BD25" s="83" t="str">
        <f t="shared" si="225"/>
        <v>May</v>
      </c>
      <c r="BE25" s="83" t="str">
        <f t="shared" si="225"/>
        <v>June</v>
      </c>
      <c r="BF25" s="83" t="str">
        <f t="shared" si="225"/>
        <v>July</v>
      </c>
      <c r="BG25" s="83" t="str">
        <f t="shared" si="225"/>
        <v>August</v>
      </c>
      <c r="BH25" s="83" t="str">
        <f t="shared" si="225"/>
        <v>September</v>
      </c>
      <c r="BI25" s="83" t="str">
        <f t="shared" si="225"/>
        <v>October</v>
      </c>
      <c r="BJ25" s="83" t="str">
        <f t="shared" si="225"/>
        <v>November</v>
      </c>
      <c r="BK25" s="83" t="str">
        <f t="shared" si="225"/>
        <v>December</v>
      </c>
      <c r="BL25" s="83" t="str">
        <f t="shared" si="225"/>
        <v>January</v>
      </c>
      <c r="BM25" s="83" t="str">
        <f t="shared" si="225"/>
        <v>February</v>
      </c>
      <c r="BN25" s="83" t="str">
        <f t="shared" si="225"/>
        <v>March</v>
      </c>
      <c r="BO25" s="83" t="str">
        <f t="shared" si="225"/>
        <v xml:space="preserve">April </v>
      </c>
      <c r="BP25" s="83" t="str">
        <f t="shared" ref="BP25:CU25" si="226">BP5</f>
        <v>May</v>
      </c>
      <c r="BQ25" s="83" t="str">
        <f t="shared" si="226"/>
        <v>June</v>
      </c>
      <c r="BR25" s="83" t="str">
        <f t="shared" si="226"/>
        <v>July</v>
      </c>
      <c r="BS25" s="83" t="str">
        <f t="shared" si="226"/>
        <v>August</v>
      </c>
      <c r="BT25" s="83" t="str">
        <f t="shared" si="226"/>
        <v>September</v>
      </c>
      <c r="BU25" s="83" t="str">
        <f t="shared" si="226"/>
        <v>October</v>
      </c>
      <c r="BV25" s="83" t="str">
        <f t="shared" si="226"/>
        <v>November</v>
      </c>
      <c r="BW25" s="83" t="str">
        <f t="shared" si="226"/>
        <v>December</v>
      </c>
      <c r="BX25" s="83" t="str">
        <f t="shared" si="226"/>
        <v>January</v>
      </c>
      <c r="BY25" s="83" t="str">
        <f t="shared" si="226"/>
        <v>February</v>
      </c>
      <c r="BZ25" s="83" t="str">
        <f t="shared" si="226"/>
        <v>March</v>
      </c>
      <c r="CA25" s="83" t="str">
        <f t="shared" si="226"/>
        <v xml:space="preserve">April </v>
      </c>
      <c r="CB25" s="83" t="str">
        <f t="shared" si="226"/>
        <v>May</v>
      </c>
      <c r="CC25" s="83" t="str">
        <f t="shared" si="226"/>
        <v>June</v>
      </c>
      <c r="CD25" s="83" t="str">
        <f t="shared" si="226"/>
        <v>July</v>
      </c>
      <c r="CE25" s="83" t="str">
        <f t="shared" si="226"/>
        <v>August</v>
      </c>
      <c r="CF25" s="83" t="str">
        <f t="shared" si="226"/>
        <v>September</v>
      </c>
      <c r="CG25" s="83" t="str">
        <f t="shared" si="226"/>
        <v>October</v>
      </c>
      <c r="CH25" s="83" t="str">
        <f t="shared" si="226"/>
        <v>November</v>
      </c>
      <c r="CI25" s="83" t="str">
        <f t="shared" si="226"/>
        <v>December</v>
      </c>
      <c r="CJ25" s="83" t="str">
        <f t="shared" si="226"/>
        <v>January</v>
      </c>
      <c r="CK25" s="83" t="str">
        <f t="shared" si="226"/>
        <v>February</v>
      </c>
      <c r="CL25" s="83" t="str">
        <f t="shared" si="226"/>
        <v>March</v>
      </c>
      <c r="CM25" s="83" t="str">
        <f t="shared" si="226"/>
        <v xml:space="preserve">April </v>
      </c>
      <c r="CN25" s="83" t="str">
        <f t="shared" si="226"/>
        <v>May</v>
      </c>
      <c r="CO25" s="83" t="str">
        <f t="shared" si="226"/>
        <v>June</v>
      </c>
      <c r="CP25" s="83" t="str">
        <f t="shared" si="226"/>
        <v>July</v>
      </c>
      <c r="CQ25" s="83" t="str">
        <f t="shared" si="226"/>
        <v>August</v>
      </c>
      <c r="CR25" s="83" t="str">
        <f t="shared" si="226"/>
        <v>September</v>
      </c>
      <c r="CS25" s="83" t="str">
        <f t="shared" si="226"/>
        <v>October</v>
      </c>
      <c r="CT25" s="83" t="str">
        <f t="shared" si="226"/>
        <v>November</v>
      </c>
      <c r="CU25" s="83" t="str">
        <f t="shared" si="226"/>
        <v>December</v>
      </c>
      <c r="CV25" s="83" t="str">
        <f t="shared" ref="CV25:DS25" si="227">CV5</f>
        <v>January</v>
      </c>
      <c r="CW25" s="83" t="str">
        <f t="shared" si="227"/>
        <v>February</v>
      </c>
      <c r="CX25" s="83" t="str">
        <f t="shared" si="227"/>
        <v>March</v>
      </c>
      <c r="CY25" s="83" t="str">
        <f t="shared" si="227"/>
        <v xml:space="preserve">April </v>
      </c>
      <c r="CZ25" s="83" t="str">
        <f t="shared" si="227"/>
        <v>May</v>
      </c>
      <c r="DA25" s="83" t="str">
        <f t="shared" si="227"/>
        <v>June</v>
      </c>
      <c r="DB25" s="83" t="str">
        <f t="shared" si="227"/>
        <v>July</v>
      </c>
      <c r="DC25" s="83" t="str">
        <f t="shared" si="227"/>
        <v>August</v>
      </c>
      <c r="DD25" s="83" t="str">
        <f t="shared" si="227"/>
        <v>September</v>
      </c>
      <c r="DE25" s="83" t="str">
        <f t="shared" si="227"/>
        <v>October</v>
      </c>
      <c r="DF25" s="83" t="str">
        <f t="shared" si="227"/>
        <v>November</v>
      </c>
      <c r="DG25" s="83" t="str">
        <f t="shared" si="227"/>
        <v>December</v>
      </c>
      <c r="DH25" s="83" t="str">
        <f t="shared" si="227"/>
        <v>January</v>
      </c>
      <c r="DI25" s="83" t="str">
        <f t="shared" si="227"/>
        <v>February</v>
      </c>
      <c r="DJ25" s="83" t="str">
        <f t="shared" si="227"/>
        <v>March</v>
      </c>
      <c r="DK25" s="83" t="str">
        <f t="shared" si="227"/>
        <v xml:space="preserve">April </v>
      </c>
      <c r="DL25" s="83" t="str">
        <f t="shared" si="227"/>
        <v>May</v>
      </c>
      <c r="DM25" s="83" t="str">
        <f t="shared" si="227"/>
        <v>June</v>
      </c>
      <c r="DN25" s="83" t="str">
        <f t="shared" si="227"/>
        <v>July</v>
      </c>
      <c r="DO25" s="83" t="str">
        <f t="shared" si="227"/>
        <v>August</v>
      </c>
      <c r="DP25" s="83" t="str">
        <f t="shared" si="227"/>
        <v>September</v>
      </c>
      <c r="DQ25" s="83" t="str">
        <f t="shared" si="227"/>
        <v>October</v>
      </c>
      <c r="DR25" s="83" t="str">
        <f t="shared" si="227"/>
        <v>November</v>
      </c>
      <c r="DS25" s="83" t="str">
        <f t="shared" si="227"/>
        <v>December</v>
      </c>
    </row>
    <row r="26" spans="1:123" x14ac:dyDescent="0.2">
      <c r="A26" t="s">
        <v>31</v>
      </c>
      <c r="C26" s="1">
        <f>Inputs!C44</f>
        <v>12000</v>
      </c>
      <c r="D26" s="1">
        <f>IF(C22&lt;&gt;"Consolidate",C26,0)</f>
        <v>12000</v>
      </c>
      <c r="E26" s="1">
        <f>D31</f>
        <v>62070</v>
      </c>
      <c r="F26" s="1">
        <f t="shared" ref="F26:BQ26" si="228">E31</f>
        <v>62432.074999999997</v>
      </c>
      <c r="G26" s="1">
        <f t="shared" si="228"/>
        <v>62796.262104166664</v>
      </c>
      <c r="H26" s="1">
        <f t="shared" si="228"/>
        <v>63162.573633107633</v>
      </c>
      <c r="I26" s="1">
        <f t="shared" si="228"/>
        <v>63531.021979300764</v>
      </c>
      <c r="J26" s="1">
        <f t="shared" si="228"/>
        <v>63901.619607513348</v>
      </c>
      <c r="K26" s="1">
        <f t="shared" si="228"/>
        <v>64274.379055223842</v>
      </c>
      <c r="L26" s="1">
        <f t="shared" si="228"/>
        <v>64649.312933045978</v>
      </c>
      <c r="M26" s="1">
        <f t="shared" si="228"/>
        <v>65026.433925155412</v>
      </c>
      <c r="N26" s="1">
        <f t="shared" si="228"/>
        <v>65405.75478971882</v>
      </c>
      <c r="O26" s="1">
        <f t="shared" si="228"/>
        <v>65787.28835932551</v>
      </c>
      <c r="P26" s="1">
        <f t="shared" si="228"/>
        <v>66171.047541421576</v>
      </c>
      <c r="Q26" s="1">
        <f t="shared" si="228"/>
        <v>66557.045318746532</v>
      </c>
      <c r="R26" s="1">
        <f t="shared" si="228"/>
        <v>66945.294749772554</v>
      </c>
      <c r="S26" s="1">
        <f t="shared" si="228"/>
        <v>67335.808969146223</v>
      </c>
      <c r="T26" s="1">
        <f t="shared" si="228"/>
        <v>67728.601188132903</v>
      </c>
      <c r="U26" s="1">
        <f t="shared" si="228"/>
        <v>68123.684695063683</v>
      </c>
      <c r="V26" s="1">
        <f t="shared" si="228"/>
        <v>68521.072855784892</v>
      </c>
      <c r="W26" s="1">
        <f t="shared" si="228"/>
        <v>68920.779114110308</v>
      </c>
      <c r="X26" s="1">
        <f t="shared" si="228"/>
        <v>69322.816992275955</v>
      </c>
      <c r="Y26" s="1">
        <f t="shared" si="228"/>
        <v>69727.200091397564</v>
      </c>
      <c r="Z26" s="1">
        <f t="shared" si="228"/>
        <v>70133.942091930716</v>
      </c>
      <c r="AA26" s="1">
        <f t="shared" si="228"/>
        <v>70543.05675413365</v>
      </c>
      <c r="AB26" s="1">
        <f t="shared" si="228"/>
        <v>70954.557918532766</v>
      </c>
      <c r="AC26" s="1">
        <f t="shared" si="228"/>
        <v>71368.459506390878</v>
      </c>
      <c r="AD26" s="1">
        <f t="shared" si="228"/>
        <v>71784.775520178155</v>
      </c>
      <c r="AE26" s="1">
        <f t="shared" si="228"/>
        <v>72203.520044045858</v>
      </c>
      <c r="AF26" s="1">
        <f t="shared" si="228"/>
        <v>72624.707244302786</v>
      </c>
      <c r="AG26" s="1">
        <f t="shared" si="228"/>
        <v>73048.351369894546</v>
      </c>
      <c r="AH26" s="1">
        <f t="shared" si="228"/>
        <v>73474.466752885593</v>
      </c>
      <c r="AI26" s="1">
        <f t="shared" si="228"/>
        <v>73903.067808944092</v>
      </c>
      <c r="AJ26" s="1">
        <f t="shared" si="228"/>
        <v>74334.169037829604</v>
      </c>
      <c r="AK26" s="1">
        <f t="shared" si="228"/>
        <v>74767.785023883611</v>
      </c>
      <c r="AL26" s="1">
        <f t="shared" si="228"/>
        <v>75203.930436522933</v>
      </c>
      <c r="AM26" s="1">
        <f t="shared" si="228"/>
        <v>75642.620030735983</v>
      </c>
      <c r="AN26" s="1">
        <f t="shared" si="228"/>
        <v>76083.868647581941</v>
      </c>
      <c r="AO26" s="1">
        <f t="shared" si="228"/>
        <v>75379.381733387956</v>
      </c>
      <c r="AP26" s="1">
        <f t="shared" si="228"/>
        <v>74670.785312194508</v>
      </c>
      <c r="AQ26" s="1">
        <f t="shared" si="228"/>
        <v>73958.055411877431</v>
      </c>
      <c r="AR26" s="1">
        <f t="shared" si="228"/>
        <v>73241.167920475171</v>
      </c>
      <c r="AS26" s="1">
        <f t="shared" si="228"/>
        <v>72520.098585373067</v>
      </c>
      <c r="AT26" s="1">
        <f t="shared" si="228"/>
        <v>71794.823012482855</v>
      </c>
      <c r="AU26" s="1">
        <f t="shared" si="228"/>
        <v>71065.316665417457</v>
      </c>
      <c r="AV26" s="1">
        <f t="shared" si="228"/>
        <v>70331.554864660837</v>
      </c>
      <c r="AW26" s="1">
        <f t="shared" si="228"/>
        <v>69593.512786733147</v>
      </c>
      <c r="AX26" s="1">
        <f t="shared" si="228"/>
        <v>68851.165463350873</v>
      </c>
      <c r="AY26" s="1">
        <f t="shared" si="228"/>
        <v>68104.487780582203</v>
      </c>
      <c r="AZ26" s="1">
        <f t="shared" si="228"/>
        <v>67353.45447799738</v>
      </c>
      <c r="BA26" s="1">
        <f t="shared" si="228"/>
        <v>66598.040147814158</v>
      </c>
      <c r="BB26" s="1">
        <f t="shared" si="228"/>
        <v>65838.219234038188</v>
      </c>
      <c r="BC26" s="1">
        <f t="shared" si="228"/>
        <v>65073.966031598517</v>
      </c>
      <c r="BD26" s="1">
        <f t="shared" si="228"/>
        <v>64305.25468547795</v>
      </c>
      <c r="BE26" s="1">
        <f t="shared" si="228"/>
        <v>63532.05918983835</v>
      </c>
      <c r="BF26" s="1">
        <f t="shared" si="228"/>
        <v>62754.353387140851</v>
      </c>
      <c r="BG26" s="1">
        <f t="shared" si="228"/>
        <v>61972.110967260953</v>
      </c>
      <c r="BH26" s="1">
        <f t="shared" si="228"/>
        <v>61185.305466598416</v>
      </c>
      <c r="BI26" s="1">
        <f t="shared" si="228"/>
        <v>60393.910267182022</v>
      </c>
      <c r="BJ26" s="1">
        <f t="shared" si="228"/>
        <v>59597.898595769031</v>
      </c>
      <c r="BK26" s="1">
        <f t="shared" si="228"/>
        <v>58797.243522939461</v>
      </c>
      <c r="BL26" s="1">
        <f t="shared" si="228"/>
        <v>57991.917962185056</v>
      </c>
      <c r="BM26" s="1">
        <f t="shared" si="228"/>
        <v>57181.894668992914</v>
      </c>
      <c r="BN26" s="1">
        <f t="shared" si="228"/>
        <v>56367.146239923815</v>
      </c>
      <c r="BO26" s="1">
        <f t="shared" si="228"/>
        <v>55547.645111685146</v>
      </c>
      <c r="BP26" s="1">
        <f t="shared" si="228"/>
        <v>54723.363560198421</v>
      </c>
      <c r="BQ26" s="1">
        <f t="shared" si="228"/>
        <v>53894.273699661353</v>
      </c>
      <c r="BR26" s="1">
        <f t="shared" ref="BR26:CI26" si="229">BQ31</f>
        <v>53060.347481604491</v>
      </c>
      <c r="BS26" s="1">
        <f t="shared" si="229"/>
        <v>52221.556693942293</v>
      </c>
      <c r="BT26" s="1">
        <f t="shared" si="229"/>
        <v>51377.872960018736</v>
      </c>
      <c r="BU26" s="1">
        <f t="shared" si="229"/>
        <v>50529.267737647293</v>
      </c>
      <c r="BV26" s="1">
        <f t="shared" si="229"/>
        <v>49675.71231814535</v>
      </c>
      <c r="BW26" s="1">
        <f t="shared" si="229"/>
        <v>48817.177825362975</v>
      </c>
      <c r="BX26" s="1">
        <f t="shared" si="229"/>
        <v>47953.635214706039</v>
      </c>
      <c r="BY26" s="1">
        <f t="shared" si="229"/>
        <v>47085.055272153601</v>
      </c>
      <c r="BZ26" s="1">
        <f t="shared" si="229"/>
        <v>46211.40861326961</v>
      </c>
      <c r="CA26" s="1">
        <f t="shared" si="229"/>
        <v>45332.665682208797</v>
      </c>
      <c r="CB26" s="1">
        <f t="shared" si="229"/>
        <v>44448.796750716792</v>
      </c>
      <c r="CC26" s="1">
        <f t="shared" si="229"/>
        <v>43559.771917124417</v>
      </c>
      <c r="CD26" s="1">
        <f t="shared" si="229"/>
        <v>42665.561105336084</v>
      </c>
      <c r="CE26" s="1">
        <f t="shared" si="229"/>
        <v>41766.134063812322</v>
      </c>
      <c r="CF26" s="1">
        <f t="shared" si="229"/>
        <v>40861.460364546336</v>
      </c>
      <c r="CG26" s="1">
        <f t="shared" si="229"/>
        <v>39951.509402034637</v>
      </c>
      <c r="CH26" s="1">
        <f t="shared" si="229"/>
        <v>39036.250392241614</v>
      </c>
      <c r="CI26" s="3">
        <f t="shared" si="229"/>
        <v>38115.652371558135</v>
      </c>
      <c r="CJ26" s="3">
        <f t="shared" ref="CJ26" si="230">CI31</f>
        <v>37189.684195754002</v>
      </c>
      <c r="CK26" s="3">
        <f t="shared" ref="CK26" si="231">CJ31</f>
        <v>36258.314538924344</v>
      </c>
      <c r="CL26" s="3">
        <f t="shared" ref="CL26" si="232">CK31</f>
        <v>35321.511892429844</v>
      </c>
      <c r="CM26" s="3">
        <f t="shared" ref="CM26" si="233">CL31</f>
        <v>34379.244563830798</v>
      </c>
      <c r="CN26" s="3">
        <f t="shared" ref="CN26" si="234">CM31</f>
        <v>33431.480675814921</v>
      </c>
      <c r="CO26" s="3">
        <f t="shared" ref="CO26" si="235">CN31</f>
        <v>32478.188165118954</v>
      </c>
      <c r="CP26" s="3">
        <f t="shared" ref="CP26" si="236">CO31</f>
        <v>31519.334781443926</v>
      </c>
      <c r="CQ26" s="3">
        <f t="shared" ref="CQ26" si="237">CP31</f>
        <v>30554.888086364128</v>
      </c>
      <c r="CR26" s="3">
        <f t="shared" ref="CR26" si="238">CQ31</f>
        <v>29584.815452229697</v>
      </c>
      <c r="CS26" s="3">
        <f t="shared" ref="CS26" si="239">CR31</f>
        <v>28609.084061062815</v>
      </c>
      <c r="CT26" s="3">
        <f t="shared" ref="CT26" si="240">CS31</f>
        <v>27627.66090344746</v>
      </c>
      <c r="CU26" s="3">
        <f t="shared" ref="CU26" si="241">CT31</f>
        <v>26640.512777412681</v>
      </c>
      <c r="CV26" s="3">
        <f t="shared" ref="CV26" si="242">CU31</f>
        <v>25647.606287309369</v>
      </c>
      <c r="CW26" s="3">
        <f t="shared" ref="CW26" si="243">CV31</f>
        <v>24648.907842680452</v>
      </c>
      <c r="CX26" s="3">
        <f t="shared" ref="CX26" si="244">CW31</f>
        <v>23644.383657124534</v>
      </c>
      <c r="CY26" s="3">
        <f t="shared" ref="CY26" si="245">CX31</f>
        <v>22633.999747152873</v>
      </c>
      <c r="CZ26" s="3">
        <f t="shared" ref="CZ26" si="246">CY31</f>
        <v>21617.721931039709</v>
      </c>
      <c r="DA26" s="3">
        <f t="shared" ref="DA26" si="247">CZ31</f>
        <v>20595.515827665884</v>
      </c>
      <c r="DB26" s="3">
        <f t="shared" ref="DB26" si="248">DA31</f>
        <v>19567.346855355714</v>
      </c>
      <c r="DC26" s="3">
        <f t="shared" ref="DC26" si="249">DB31</f>
        <v>18533.180230707068</v>
      </c>
      <c r="DD26" s="3">
        <f t="shared" ref="DD26" si="250">DC31</f>
        <v>17492.980967414638</v>
      </c>
      <c r="DE26" s="3">
        <f t="shared" ref="DE26" si="251">DD31</f>
        <v>16446.713875086334</v>
      </c>
      <c r="DF26" s="3">
        <f t="shared" ref="DF26" si="252">DE31</f>
        <v>15394.343558052786</v>
      </c>
      <c r="DG26" s="3">
        <f t="shared" ref="DG26" si="253">DF31</f>
        <v>14335.834414169874</v>
      </c>
      <c r="DH26" s="3">
        <f t="shared" ref="DH26" si="254">DG31</f>
        <v>13271.150633614312</v>
      </c>
      <c r="DI26" s="3">
        <f t="shared" ref="DI26" si="255">DH31</f>
        <v>12200.256197672175</v>
      </c>
      <c r="DJ26" s="3">
        <f t="shared" ref="DJ26" si="256">DI31</f>
        <v>11123.114877520376</v>
      </c>
      <c r="DK26" s="3">
        <f t="shared" ref="DK26" si="257">DJ31</f>
        <v>10039.690233001025</v>
      </c>
      <c r="DL26" s="3">
        <f t="shared" ref="DL26" si="258">DK31</f>
        <v>8949.9456113886445</v>
      </c>
      <c r="DM26" s="3">
        <f t="shared" ref="DM26" si="259">DL31</f>
        <v>7853.8441461501907</v>
      </c>
      <c r="DN26" s="3">
        <f t="shared" ref="DN26" si="260">DM31</f>
        <v>6751.3487556978462</v>
      </c>
      <c r="DO26" s="3">
        <f t="shared" ref="DO26" si="261">DN31</f>
        <v>5642.4221421345292</v>
      </c>
      <c r="DP26" s="3">
        <f t="shared" ref="DP26" si="262">DO31</f>
        <v>4527.0267899920927</v>
      </c>
      <c r="DQ26" s="3">
        <f t="shared" ref="DQ26" si="263">DP31</f>
        <v>3405.1249649621595</v>
      </c>
      <c r="DR26" s="3">
        <f t="shared" ref="DR26" si="264">DQ31</f>
        <v>2276.6787126195513</v>
      </c>
      <c r="DS26" s="3">
        <f t="shared" ref="DS26" si="265">DR31</f>
        <v>1141.6498571382783</v>
      </c>
    </row>
    <row r="27" spans="1:123" x14ac:dyDescent="0.2">
      <c r="A27" t="s">
        <v>82</v>
      </c>
      <c r="C27" s="1"/>
      <c r="D27" s="1">
        <f>IF(C22&lt;&gt;"Consolidate",Inputs!C45,0)</f>
        <v>50000</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row>
    <row r="28" spans="1:123" x14ac:dyDescent="0.2">
      <c r="A28" t="s">
        <v>70</v>
      </c>
      <c r="C28" s="1"/>
      <c r="D28" s="1">
        <f>IF(D23&lt;=Inputs!$C$54,'Debt Calculations'!D26*Inputs!$C$50,0)</f>
        <v>69.999999999999986</v>
      </c>
      <c r="E28" s="1">
        <f>IF(E23&lt;=Inputs!$C$54,'Debt Calculations'!E26*Inputs!$C$50,0)</f>
        <v>362.07499999999999</v>
      </c>
      <c r="F28" s="1">
        <f>IF(F23&lt;=Inputs!$C$54,'Debt Calculations'!F26*Inputs!$C$50,0)</f>
        <v>364.18710416666659</v>
      </c>
      <c r="G28" s="1">
        <f>IF(G23&lt;=Inputs!$C$54,'Debt Calculations'!G26*Inputs!$C$50,0)</f>
        <v>366.31152894097215</v>
      </c>
      <c r="H28" s="1">
        <f>IF(H23&lt;=Inputs!$C$54,'Debt Calculations'!H26*Inputs!$C$50,0)</f>
        <v>368.4483461931278</v>
      </c>
      <c r="I28" s="1">
        <f>IF(I23&lt;=Inputs!$C$54,'Debt Calculations'!I26*Inputs!$C$50,0)</f>
        <v>370.59762821258772</v>
      </c>
      <c r="J28" s="1">
        <f>IF(J23&lt;=Inputs!$C$54,'Debt Calculations'!J26*Inputs!$C$50,0)</f>
        <v>372.7594477104945</v>
      </c>
      <c r="K28" s="1">
        <f>IF(K23&lt;=Inputs!$C$54,'Debt Calculations'!K26*Inputs!$C$50,0)</f>
        <v>374.93387782213904</v>
      </c>
      <c r="L28" s="1">
        <f>IF(L23&lt;=Inputs!$C$54,'Debt Calculations'!L26*Inputs!$C$50,0)</f>
        <v>377.12099210943484</v>
      </c>
      <c r="M28" s="1">
        <f>IF(M23&lt;=Inputs!$C$54,'Debt Calculations'!M26*Inputs!$C$50,0)</f>
        <v>379.32086456340653</v>
      </c>
      <c r="N28" s="1">
        <f>IF(N23&lt;=Inputs!$C$54,'Debt Calculations'!N26*Inputs!$C$50,0)</f>
        <v>381.53356960669305</v>
      </c>
      <c r="O28" s="1">
        <f>IF(O23&lt;=Inputs!$C$54,'Debt Calculations'!O26*Inputs!$C$50,0)</f>
        <v>383.75918209606544</v>
      </c>
      <c r="P28" s="1">
        <f>IF(P23&lt;=Inputs!$C$54,'Debt Calculations'!P26*Inputs!$C$50,0)</f>
        <v>385.99777732495915</v>
      </c>
      <c r="Q28" s="1">
        <f>IF(Q23&lt;=Inputs!$C$54,'Debt Calculations'!Q26*Inputs!$C$50,0)</f>
        <v>388.2494310260214</v>
      </c>
      <c r="R28" s="1">
        <f>IF(R23&lt;=Inputs!$C$54,'Debt Calculations'!R26*Inputs!$C$50,0)</f>
        <v>390.5142193736732</v>
      </c>
      <c r="S28" s="1">
        <f>IF(S23&lt;=Inputs!$C$54,'Debt Calculations'!S26*Inputs!$C$50,0)</f>
        <v>392.79221898668624</v>
      </c>
      <c r="T28" s="1">
        <f>IF(T23&lt;=Inputs!$C$54,'Debt Calculations'!T26*Inputs!$C$50,0)</f>
        <v>395.08350693077523</v>
      </c>
      <c r="U28" s="1">
        <f>IF(U23&lt;=Inputs!$C$54,'Debt Calculations'!U26*Inputs!$C$50,0)</f>
        <v>397.38816072120477</v>
      </c>
      <c r="V28" s="1">
        <f>IF(V23&lt;=Inputs!$C$54,'Debt Calculations'!V26*Inputs!$C$50,0)</f>
        <v>399.70625832541185</v>
      </c>
      <c r="W28" s="1">
        <f>IF(W23&lt;=Inputs!$C$54,'Debt Calculations'!W26*Inputs!$C$50,0)</f>
        <v>402.03787816564341</v>
      </c>
      <c r="X28" s="1">
        <f>IF(X23&lt;=Inputs!$C$54,'Debt Calculations'!X26*Inputs!$C$50,0)</f>
        <v>404.38309912160969</v>
      </c>
      <c r="Y28" s="1">
        <f>IF(Y23&lt;=Inputs!$C$54,'Debt Calculations'!Y26*Inputs!$C$50,0)</f>
        <v>406.74200053315241</v>
      </c>
      <c r="Z28" s="1">
        <f>IF(Z23&lt;=Inputs!$C$54,'Debt Calculations'!Z26*Inputs!$C$50,0)</f>
        <v>409.11466220292914</v>
      </c>
      <c r="AA28" s="1">
        <f>IF(AA23&lt;=Inputs!$C$54,'Debt Calculations'!AA26*Inputs!$C$50,0)</f>
        <v>411.50116439911289</v>
      </c>
      <c r="AB28" s="1">
        <f>IF(AB23&lt;=Inputs!$C$54,'Debt Calculations'!AB26*Inputs!$C$50,0)</f>
        <v>413.90158785810775</v>
      </c>
      <c r="AC28" s="1">
        <f>IF(AC23&lt;=Inputs!$C$54,'Debt Calculations'!AC26*Inputs!$C$50,0)</f>
        <v>416.3160137872801</v>
      </c>
      <c r="AD28" s="1">
        <f>IF(AD23&lt;=Inputs!$C$54,'Debt Calculations'!AD26*Inputs!$C$50,0)</f>
        <v>418.74452386770588</v>
      </c>
      <c r="AE28" s="1">
        <f>IF(AE23&lt;=Inputs!$C$54,'Debt Calculations'!AE26*Inputs!$C$50,0)</f>
        <v>421.18720025693415</v>
      </c>
      <c r="AF28" s="1">
        <f>IF(AF23&lt;=Inputs!$C$54,'Debt Calculations'!AF26*Inputs!$C$50,0)</f>
        <v>423.64412559176623</v>
      </c>
      <c r="AG28" s="1">
        <f>IF(AG23&lt;=Inputs!$C$54,'Debt Calculations'!AG26*Inputs!$C$50,0)</f>
        <v>426.11538299105149</v>
      </c>
      <c r="AH28" s="1">
        <f>IF(AH23&lt;=Inputs!$C$54,'Debt Calculations'!AH26*Inputs!$C$50,0)</f>
        <v>428.60105605849924</v>
      </c>
      <c r="AI28" s="1">
        <f>IF(AI23&lt;=Inputs!$C$54,'Debt Calculations'!AI26*Inputs!$C$50,0)</f>
        <v>431.10122888550717</v>
      </c>
      <c r="AJ28" s="1">
        <f>IF(AJ23&lt;=Inputs!$C$54,'Debt Calculations'!AJ26*Inputs!$C$50,0)</f>
        <v>433.61598605400599</v>
      </c>
      <c r="AK28" s="1">
        <f>IF(AK23&lt;=Inputs!$C$54,'Debt Calculations'!AK26*Inputs!$C$50,0)</f>
        <v>436.14541263932102</v>
      </c>
      <c r="AL28" s="1">
        <f>IF(AL23&lt;=Inputs!$C$54,'Debt Calculations'!AL26*Inputs!$C$50,0)</f>
        <v>438.68959421305038</v>
      </c>
      <c r="AM28" s="1">
        <f>IF(AM23&lt;=Inputs!$C$54,'Debt Calculations'!AM26*Inputs!$C$50,0)</f>
        <v>441.24861684595987</v>
      </c>
      <c r="AN28" s="1">
        <f>IF(AN23&lt;=Inputs!$C$54,'Debt Calculations'!AN26*Inputs!$C$50,0)</f>
        <v>0</v>
      </c>
      <c r="AO28" s="1">
        <f>IF(AO23&lt;=Inputs!$C$54,'Debt Calculations'!AO26*Inputs!$C$50,0)</f>
        <v>0</v>
      </c>
      <c r="AP28" s="1">
        <f>IF(AP23&lt;=Inputs!$C$54,'Debt Calculations'!AP26*Inputs!$C$50,0)</f>
        <v>0</v>
      </c>
      <c r="AQ28" s="1">
        <f>IF(AQ23&lt;=Inputs!$C$54,'Debt Calculations'!AQ26*Inputs!$C$50,0)</f>
        <v>0</v>
      </c>
      <c r="AR28" s="1">
        <f>IF(AR23&lt;=Inputs!$C$54,'Debt Calculations'!AR26*Inputs!$C$50,0)</f>
        <v>0</v>
      </c>
      <c r="AS28" s="1">
        <f>IF(AS23&lt;=Inputs!$C$54,'Debt Calculations'!AS26*Inputs!$C$50,0)</f>
        <v>0</v>
      </c>
      <c r="AT28" s="1">
        <f>IF(AT23&lt;=Inputs!$C$54,'Debt Calculations'!AT26*Inputs!$C$50,0)</f>
        <v>0</v>
      </c>
      <c r="AU28" s="1">
        <f>IF(AU23&lt;=Inputs!$C$54,'Debt Calculations'!AU26*Inputs!$C$50,0)</f>
        <v>0</v>
      </c>
      <c r="AV28" s="1">
        <f>IF(AV23&lt;=Inputs!$C$54,'Debt Calculations'!AV26*Inputs!$C$50,0)</f>
        <v>0</v>
      </c>
      <c r="AW28" s="1">
        <f>IF(AW23&lt;=Inputs!$C$54,'Debt Calculations'!AW26*Inputs!$C$50,0)</f>
        <v>0</v>
      </c>
      <c r="AX28" s="1">
        <f>IF(AX23&lt;=Inputs!$C$54,'Debt Calculations'!AX26*Inputs!$C$50,0)</f>
        <v>0</v>
      </c>
      <c r="AY28" s="1">
        <f>IF(AY23&lt;=Inputs!$C$54,'Debt Calculations'!AY26*Inputs!$C$50,0)</f>
        <v>0</v>
      </c>
      <c r="AZ28" s="1">
        <f>IF(AZ23&lt;=Inputs!$C$54,'Debt Calculations'!AZ26*Inputs!$C$50,0)</f>
        <v>0</v>
      </c>
      <c r="BA28" s="1">
        <f>IF(BA23&lt;=Inputs!$C$54,'Debt Calculations'!BA26*Inputs!$C$50,0)</f>
        <v>0</v>
      </c>
      <c r="BB28" s="1">
        <f>IF(BB23&lt;=Inputs!$C$54,'Debt Calculations'!BB26*Inputs!$C$50,0)</f>
        <v>0</v>
      </c>
      <c r="BC28" s="1">
        <f>IF(BC23&lt;=Inputs!$C$54,'Debt Calculations'!BC26*Inputs!$C$50,0)</f>
        <v>0</v>
      </c>
      <c r="BD28" s="1">
        <f>IF(BD23&lt;=Inputs!$C$54,'Debt Calculations'!BD26*Inputs!$C$50,0)</f>
        <v>0</v>
      </c>
      <c r="BE28" s="1">
        <f>IF(BE23&lt;=Inputs!$C$54,'Debt Calculations'!BE26*Inputs!$C$50,0)</f>
        <v>0</v>
      </c>
      <c r="BF28" s="1">
        <f>IF(BF23&lt;=Inputs!$C$54,'Debt Calculations'!BF26*Inputs!$C$50,0)</f>
        <v>0</v>
      </c>
      <c r="BG28" s="1">
        <f>IF(BG23&lt;=Inputs!$C$54,'Debt Calculations'!BG26*Inputs!$C$50,0)</f>
        <v>0</v>
      </c>
      <c r="BH28" s="1">
        <f>IF(BH23&lt;=Inputs!$C$54,'Debt Calculations'!BH26*Inputs!$C$50,0)</f>
        <v>0</v>
      </c>
      <c r="BI28" s="1">
        <f>IF(BI23&lt;=Inputs!$C$54,'Debt Calculations'!BI26*Inputs!$C$50,0)</f>
        <v>0</v>
      </c>
      <c r="BJ28" s="1">
        <f>IF(BJ23&lt;=Inputs!$C$54,'Debt Calculations'!BJ26*Inputs!$C$50,0)</f>
        <v>0</v>
      </c>
      <c r="BK28" s="1">
        <f>IF(BK23&lt;=Inputs!$C$54,'Debt Calculations'!BK26*Inputs!$C$50,0)</f>
        <v>0</v>
      </c>
      <c r="BL28" s="1">
        <f>IF(BL23&lt;=Inputs!$C$54,'Debt Calculations'!BL26*Inputs!$C$50,0)</f>
        <v>0</v>
      </c>
      <c r="BM28" s="1">
        <f>IF(BM23&lt;=Inputs!$C$54,'Debt Calculations'!BM26*Inputs!$C$50,0)</f>
        <v>0</v>
      </c>
      <c r="BN28" s="1">
        <f>IF(BN23&lt;=Inputs!$C$54,'Debt Calculations'!BN26*Inputs!$C$50,0)</f>
        <v>0</v>
      </c>
      <c r="BO28" s="1">
        <f>IF(BO23&lt;=Inputs!$C$54,'Debt Calculations'!BO26*Inputs!$C$50,0)</f>
        <v>0</v>
      </c>
      <c r="BP28" s="1">
        <f>IF(BP23&lt;=Inputs!$C$54,'Debt Calculations'!BP26*Inputs!$C$50,0)</f>
        <v>0</v>
      </c>
      <c r="BQ28" s="1">
        <f>IF(BQ23&lt;=Inputs!$C$54,'Debt Calculations'!BQ26*Inputs!$C$50,0)</f>
        <v>0</v>
      </c>
      <c r="BR28" s="1">
        <f>IF(BR23&lt;=Inputs!$C$54,'Debt Calculations'!BR26*Inputs!$C$50,0)</f>
        <v>0</v>
      </c>
      <c r="BS28" s="1">
        <f>IF(BS23&lt;=Inputs!$C$54,'Debt Calculations'!BS26*Inputs!$C$50,0)</f>
        <v>0</v>
      </c>
      <c r="BT28" s="1">
        <f>IF(BT23&lt;=Inputs!$C$54,'Debt Calculations'!BT26*Inputs!$C$50,0)</f>
        <v>0</v>
      </c>
      <c r="BU28" s="1">
        <f>IF(BU23&lt;=Inputs!$C$54,'Debt Calculations'!BU26*Inputs!$C$50,0)</f>
        <v>0</v>
      </c>
      <c r="BV28" s="1">
        <f>IF(BV23&lt;=Inputs!$C$54,'Debt Calculations'!BV26*Inputs!$C$50,0)</f>
        <v>0</v>
      </c>
      <c r="BW28" s="1">
        <f>IF(BW23&lt;=Inputs!$C$54,'Debt Calculations'!BW26*Inputs!$C$50,0)</f>
        <v>0</v>
      </c>
      <c r="BX28" s="1">
        <f>IF(BX23&lt;=Inputs!$C$54,'Debt Calculations'!BX26*Inputs!$C$50,0)</f>
        <v>0</v>
      </c>
      <c r="BY28" s="1">
        <f>IF(BY23&lt;=Inputs!$C$54,'Debt Calculations'!BY26*Inputs!$C$50,0)</f>
        <v>0</v>
      </c>
      <c r="BZ28" s="1">
        <f>IF(BZ23&lt;=Inputs!$C$54,'Debt Calculations'!BZ26*Inputs!$C$50,0)</f>
        <v>0</v>
      </c>
      <c r="CA28" s="1">
        <f>IF(CA23&lt;=Inputs!$C$54,'Debt Calculations'!CA26*Inputs!$C$50,0)</f>
        <v>0</v>
      </c>
      <c r="CB28" s="1">
        <f>IF(CB23&lt;=Inputs!$C$54,'Debt Calculations'!CB26*Inputs!$C$50,0)</f>
        <v>0</v>
      </c>
      <c r="CC28" s="1">
        <f>IF(CC23&lt;=Inputs!$C$54,'Debt Calculations'!CC26*Inputs!$C$50,0)</f>
        <v>0</v>
      </c>
      <c r="CD28" s="1">
        <f>IF(CD23&lt;=Inputs!$C$54,'Debt Calculations'!CD26*Inputs!$C$50,0)</f>
        <v>0</v>
      </c>
      <c r="CE28" s="1">
        <f>IF(CE23&lt;=Inputs!$C$54,'Debt Calculations'!CE26*Inputs!$C$50,0)</f>
        <v>0</v>
      </c>
      <c r="CF28" s="1">
        <f>IF(CF23&lt;=Inputs!$C$54,'Debt Calculations'!CF26*Inputs!$C$50,0)</f>
        <v>0</v>
      </c>
      <c r="CG28" s="1">
        <f>IF(CG23&lt;=Inputs!$C$54,'Debt Calculations'!CG26*Inputs!$C$50,0)</f>
        <v>0</v>
      </c>
      <c r="CH28" s="1">
        <f>IF(CH23&lt;=Inputs!$C$54,'Debt Calculations'!CH26*Inputs!$C$50,0)</f>
        <v>0</v>
      </c>
      <c r="CI28" s="1">
        <f>IF(CI23&lt;=Inputs!$C$54,'Debt Calculations'!CI26*Inputs!$C$50,0)</f>
        <v>0</v>
      </c>
      <c r="CJ28" s="1">
        <f>IF(CJ23&lt;=Inputs!$C$54,'Debt Calculations'!CJ26*Inputs!$C$50,0)</f>
        <v>0</v>
      </c>
      <c r="CK28" s="1">
        <f>IF(CK23&lt;=Inputs!$C$54,'Debt Calculations'!CK26*Inputs!$C$50,0)</f>
        <v>0</v>
      </c>
      <c r="CL28" s="1">
        <f>IF(CL23&lt;=Inputs!$C$54,'Debt Calculations'!CL26*Inputs!$C$50,0)</f>
        <v>0</v>
      </c>
      <c r="CM28" s="1">
        <f>IF(CM23&lt;=Inputs!$C$54,'Debt Calculations'!CM26*Inputs!$C$50,0)</f>
        <v>0</v>
      </c>
      <c r="CN28" s="1">
        <f>IF(CN23&lt;=Inputs!$C$54,'Debt Calculations'!CN26*Inputs!$C$50,0)</f>
        <v>0</v>
      </c>
      <c r="CO28" s="1">
        <f>IF(CO23&lt;=Inputs!$C$54,'Debt Calculations'!CO26*Inputs!$C$50,0)</f>
        <v>0</v>
      </c>
      <c r="CP28" s="1">
        <f>IF(CP23&lt;=Inputs!$C$54,'Debt Calculations'!CP26*Inputs!$C$50,0)</f>
        <v>0</v>
      </c>
      <c r="CQ28" s="1">
        <f>IF(CQ23&lt;=Inputs!$C$54,'Debt Calculations'!CQ26*Inputs!$C$50,0)</f>
        <v>0</v>
      </c>
      <c r="CR28" s="1">
        <f>IF(CR23&lt;=Inputs!$C$54,'Debt Calculations'!CR26*Inputs!$C$50,0)</f>
        <v>0</v>
      </c>
      <c r="CS28" s="1">
        <f>IF(CS23&lt;=Inputs!$C$54,'Debt Calculations'!CS26*Inputs!$C$50,0)</f>
        <v>0</v>
      </c>
      <c r="CT28" s="1">
        <f>IF(CT23&lt;=Inputs!$C$54,'Debt Calculations'!CT26*Inputs!$C$50,0)</f>
        <v>0</v>
      </c>
      <c r="CU28" s="1">
        <f>IF(CU23&lt;=Inputs!$C$54,'Debt Calculations'!CU26*Inputs!$C$50,0)</f>
        <v>0</v>
      </c>
      <c r="CV28" s="1">
        <f>IF(CV23&lt;=Inputs!$C$54,'Debt Calculations'!CV26*Inputs!$C$50,0)</f>
        <v>0</v>
      </c>
      <c r="CW28" s="1">
        <f>IF(CW23&lt;=Inputs!$C$54,'Debt Calculations'!CW26*Inputs!$C$50,0)</f>
        <v>0</v>
      </c>
      <c r="CX28" s="1">
        <f>IF(CX23&lt;=Inputs!$C$54,'Debt Calculations'!CX26*Inputs!$C$50,0)</f>
        <v>0</v>
      </c>
      <c r="CY28" s="1">
        <f>IF(CY23&lt;=Inputs!$C$54,'Debt Calculations'!CY26*Inputs!$C$50,0)</f>
        <v>0</v>
      </c>
      <c r="CZ28" s="1">
        <f>IF(CZ23&lt;=Inputs!$C$54,'Debt Calculations'!CZ26*Inputs!$C$50,0)</f>
        <v>0</v>
      </c>
      <c r="DA28" s="1">
        <f>IF(DA23&lt;=Inputs!$C$54,'Debt Calculations'!DA26*Inputs!$C$50,0)</f>
        <v>0</v>
      </c>
      <c r="DB28" s="1">
        <f>IF(DB23&lt;=Inputs!$C$54,'Debt Calculations'!DB26*Inputs!$C$50,0)</f>
        <v>0</v>
      </c>
      <c r="DC28" s="1">
        <f>IF(DC23&lt;=Inputs!$C$54,'Debt Calculations'!DC26*Inputs!$C$50,0)</f>
        <v>0</v>
      </c>
      <c r="DD28" s="1">
        <f>IF(DD23&lt;=Inputs!$C$54,'Debt Calculations'!DD26*Inputs!$C$50,0)</f>
        <v>0</v>
      </c>
      <c r="DE28" s="1">
        <f>IF(DE23&lt;=Inputs!$C$54,'Debt Calculations'!DE26*Inputs!$C$50,0)</f>
        <v>0</v>
      </c>
      <c r="DF28" s="1">
        <f>IF(DF23&lt;=Inputs!$C$54,'Debt Calculations'!DF26*Inputs!$C$50,0)</f>
        <v>0</v>
      </c>
      <c r="DG28" s="1">
        <f>IF(DG23&lt;=Inputs!$C$54,'Debt Calculations'!DG26*Inputs!$C$50,0)</f>
        <v>0</v>
      </c>
      <c r="DH28" s="1">
        <f>IF(DH23&lt;=Inputs!$C$54,'Debt Calculations'!DH26*Inputs!$C$50,0)</f>
        <v>0</v>
      </c>
      <c r="DI28" s="1">
        <f>IF(DI23&lt;=Inputs!$C$54,'Debt Calculations'!DI26*Inputs!$C$50,0)</f>
        <v>0</v>
      </c>
      <c r="DJ28" s="1">
        <f>IF(DJ23&lt;=Inputs!$C$54,'Debt Calculations'!DJ26*Inputs!$C$50,0)</f>
        <v>0</v>
      </c>
      <c r="DK28" s="1">
        <f>IF(DK23&lt;=Inputs!$C$54,'Debt Calculations'!DK26*Inputs!$C$50,0)</f>
        <v>0</v>
      </c>
      <c r="DL28" s="1">
        <f>IF(DL23&lt;=Inputs!$C$54,'Debt Calculations'!DL26*Inputs!$C$50,0)</f>
        <v>0</v>
      </c>
      <c r="DM28" s="1">
        <f>IF(DM23&lt;=Inputs!$C$54,'Debt Calculations'!DM26*Inputs!$C$50,0)</f>
        <v>0</v>
      </c>
      <c r="DN28" s="1">
        <f>IF(DN23&lt;=Inputs!$C$54,'Debt Calculations'!DN26*Inputs!$C$50,0)</f>
        <v>0</v>
      </c>
      <c r="DO28" s="1">
        <f>IF(DO23&lt;=Inputs!$C$54,'Debt Calculations'!DO26*Inputs!$C$50,0)</f>
        <v>0</v>
      </c>
      <c r="DP28" s="1">
        <f>IF(DP23&lt;=Inputs!$C$54,'Debt Calculations'!DP26*Inputs!$C$50,0)</f>
        <v>0</v>
      </c>
      <c r="DQ28" s="1">
        <f>IF(DQ23&lt;=Inputs!$C$54,'Debt Calculations'!DQ26*Inputs!$C$50,0)</f>
        <v>0</v>
      </c>
      <c r="DR28" s="1">
        <f>IF(DR23&lt;=Inputs!$C$54,'Debt Calculations'!DR26*Inputs!$C$50,0)</f>
        <v>0</v>
      </c>
      <c r="DS28" s="1">
        <f>IF(DS23&lt;=Inputs!$C$54,'Debt Calculations'!DS26*Inputs!$C$50,0)</f>
        <v>0</v>
      </c>
    </row>
    <row r="29" spans="1:123" s="3" customFormat="1" x14ac:dyDescent="0.2">
      <c r="A29" s="3" t="s">
        <v>25</v>
      </c>
      <c r="D29" s="3">
        <f>IF(AND(D23&lt;=Inputs!$C$52,'Debt Calculations'!D23&gt;Inputs!$C$54),('Debt Calculations'!D26+D27)*Inputs!$C$50,0)</f>
        <v>0</v>
      </c>
      <c r="E29" s="3">
        <f>IF(AND(E23&lt;=Inputs!$C$52,'Debt Calculations'!E23&gt;Inputs!$C$54),'Debt Calculations'!E26*Inputs!$C$50,0)</f>
        <v>0</v>
      </c>
      <c r="F29" s="3">
        <f>IF(AND(F23&lt;=Inputs!$C$52,'Debt Calculations'!F23&gt;Inputs!$C$54),'Debt Calculations'!F26*Inputs!$C$50,0)</f>
        <v>0</v>
      </c>
      <c r="G29" s="3">
        <f>IF(AND(G23&lt;=Inputs!$C$52,'Debt Calculations'!G23&gt;Inputs!$C$54),'Debt Calculations'!G26*Inputs!$C$50,0)</f>
        <v>0</v>
      </c>
      <c r="H29" s="3">
        <f>IF(AND(H23&lt;=Inputs!$C$52,'Debt Calculations'!H23&gt;Inputs!$C$54),'Debt Calculations'!H26*Inputs!$C$50,0)</f>
        <v>0</v>
      </c>
      <c r="I29" s="3">
        <f>IF(AND(I23&lt;=Inputs!$C$52,'Debt Calculations'!I23&gt;Inputs!$C$54),'Debt Calculations'!I26*Inputs!$C$50,0)</f>
        <v>0</v>
      </c>
      <c r="J29" s="3">
        <f>IF(AND(J23&lt;=Inputs!$C$52,'Debt Calculations'!J23&gt;Inputs!$C$54),'Debt Calculations'!J26*Inputs!$C$50,0)</f>
        <v>0</v>
      </c>
      <c r="K29" s="3">
        <f>IF(AND(K23&lt;=Inputs!$C$52,'Debt Calculations'!K23&gt;Inputs!$C$54),'Debt Calculations'!K26*Inputs!$C$50,0)</f>
        <v>0</v>
      </c>
      <c r="L29" s="3">
        <f>IF(AND(L23&lt;=Inputs!$C$52,'Debt Calculations'!L23&gt;Inputs!$C$54),'Debt Calculations'!L26*Inputs!$C$50,0)</f>
        <v>0</v>
      </c>
      <c r="M29" s="3">
        <f>IF(AND(M23&lt;=Inputs!$C$52,'Debt Calculations'!M23&gt;Inputs!$C$54),'Debt Calculations'!M26*Inputs!$C$50,0)</f>
        <v>0</v>
      </c>
      <c r="N29" s="3">
        <f>IF(AND(N23&lt;=Inputs!$C$52,'Debt Calculations'!N23&gt;Inputs!$C$54),'Debt Calculations'!N26*Inputs!$C$50,0)</f>
        <v>0</v>
      </c>
      <c r="O29" s="3">
        <f>IF(AND(O23&lt;=Inputs!$C$52,'Debt Calculations'!O23&gt;Inputs!$C$54),'Debt Calculations'!O26*Inputs!$C$50,0)</f>
        <v>0</v>
      </c>
      <c r="P29" s="3">
        <f>IF(AND(P23&lt;=Inputs!$C$52,'Debt Calculations'!P23&gt;Inputs!$C$54),'Debt Calculations'!P26*Inputs!$C$50,0)</f>
        <v>0</v>
      </c>
      <c r="Q29" s="3">
        <f>IF(AND(Q23&lt;=Inputs!$C$52,'Debt Calculations'!Q23&gt;Inputs!$C$54),'Debt Calculations'!Q26*Inputs!$C$50,0)</f>
        <v>0</v>
      </c>
      <c r="R29" s="3">
        <f>IF(AND(R23&lt;=Inputs!$C$52,'Debt Calculations'!R23&gt;Inputs!$C$54),'Debt Calculations'!R26*Inputs!$C$50,0)</f>
        <v>0</v>
      </c>
      <c r="S29" s="3">
        <f>IF(AND(S23&lt;=Inputs!$C$52,'Debt Calculations'!S23&gt;Inputs!$C$54),'Debt Calculations'!S26*Inputs!$C$50,0)</f>
        <v>0</v>
      </c>
      <c r="T29" s="3">
        <f>IF(AND(T23&lt;=Inputs!$C$52,'Debt Calculations'!T23&gt;Inputs!$C$54),'Debt Calculations'!T26*Inputs!$C$50,0)</f>
        <v>0</v>
      </c>
      <c r="U29" s="3">
        <f>IF(AND(U23&lt;=Inputs!$C$52,'Debt Calculations'!U23&gt;Inputs!$C$54),'Debt Calculations'!U26*Inputs!$C$50,0)</f>
        <v>0</v>
      </c>
      <c r="V29" s="3">
        <f>IF(AND(V23&lt;=Inputs!$C$52,'Debt Calculations'!V23&gt;Inputs!$C$54),'Debt Calculations'!V26*Inputs!$C$50,0)</f>
        <v>0</v>
      </c>
      <c r="W29" s="3">
        <f>IF(AND(W23&lt;=Inputs!$C$52,'Debt Calculations'!W23&gt;Inputs!$C$54),'Debt Calculations'!W26*Inputs!$C$50,0)</f>
        <v>0</v>
      </c>
      <c r="X29" s="3">
        <f>IF(AND(X23&lt;=Inputs!$C$52,'Debt Calculations'!X23&gt;Inputs!$C$54),'Debt Calculations'!X26*Inputs!$C$50,0)</f>
        <v>0</v>
      </c>
      <c r="Y29" s="3">
        <f>IF(AND(Y23&lt;=Inputs!$C$52,'Debt Calculations'!Y23&gt;Inputs!$C$54),'Debt Calculations'!Y26*Inputs!$C$50,0)</f>
        <v>0</v>
      </c>
      <c r="Z29" s="3">
        <f>IF(AND(Z23&lt;=Inputs!$C$52,'Debt Calculations'!Z23&gt;Inputs!$C$54),'Debt Calculations'!Z26*Inputs!$C$50,0)</f>
        <v>0</v>
      </c>
      <c r="AA29" s="3">
        <f>IF(AND(AA23&lt;=Inputs!$C$52,'Debt Calculations'!AA23&gt;Inputs!$C$54),'Debt Calculations'!AA26*Inputs!$C$50,0)</f>
        <v>0</v>
      </c>
      <c r="AB29" s="3">
        <f>IF(AND(AB23&lt;=Inputs!$C$52,'Debt Calculations'!AB23&gt;Inputs!$C$54),'Debt Calculations'!AB26*Inputs!$C$50,0)</f>
        <v>0</v>
      </c>
      <c r="AC29" s="3">
        <f>IF(AND(AC23&lt;=Inputs!$C$52,'Debt Calculations'!AC23&gt;Inputs!$C$54),'Debt Calculations'!AC26*Inputs!$C$50,0)</f>
        <v>0</v>
      </c>
      <c r="AD29" s="3">
        <f>IF(AND(AD23&lt;=Inputs!$C$52,'Debt Calculations'!AD23&gt;Inputs!$C$54),'Debt Calculations'!AD26*Inputs!$C$50,0)</f>
        <v>0</v>
      </c>
      <c r="AE29" s="3">
        <f>IF(AND(AE23&lt;=Inputs!$C$52,'Debt Calculations'!AE23&gt;Inputs!$C$54),'Debt Calculations'!AE26*Inputs!$C$50,0)</f>
        <v>0</v>
      </c>
      <c r="AF29" s="3">
        <f>IF(AND(AF23&lt;=Inputs!$C$52,'Debt Calculations'!AF23&gt;Inputs!$C$54),'Debt Calculations'!AF26*Inputs!$C$50,0)</f>
        <v>0</v>
      </c>
      <c r="AG29" s="3">
        <f>IF(AND(AG23&lt;=Inputs!$C$52,'Debt Calculations'!AG23&gt;Inputs!$C$54),'Debt Calculations'!AG26*Inputs!$C$50,0)</f>
        <v>0</v>
      </c>
      <c r="AH29" s="3">
        <f>IF(AND(AH23&lt;=Inputs!$C$52,'Debt Calculations'!AH23&gt;Inputs!$C$54),'Debt Calculations'!AH26*Inputs!$C$50,0)</f>
        <v>0</v>
      </c>
      <c r="AI29" s="3">
        <f>IF(AND(AI23&lt;=Inputs!$C$52,'Debt Calculations'!AI23&gt;Inputs!$C$54),'Debt Calculations'!AI26*Inputs!$C$50,0)</f>
        <v>0</v>
      </c>
      <c r="AJ29" s="3">
        <f>IF(AND(AJ23&lt;=Inputs!$C$52,'Debt Calculations'!AJ23&gt;Inputs!$C$54),'Debt Calculations'!AJ26*Inputs!$C$50,0)</f>
        <v>0</v>
      </c>
      <c r="AK29" s="3">
        <f>IF(AND(AK23&lt;=Inputs!$C$52,'Debt Calculations'!AK23&gt;Inputs!$C$54),'Debt Calculations'!AK26*Inputs!$C$50,0)</f>
        <v>0</v>
      </c>
      <c r="AL29" s="3">
        <f>IF(AND(AL23&lt;=Inputs!$C$52,'Debt Calculations'!AL23&gt;Inputs!$C$54),'Debt Calculations'!AL26*Inputs!$C$50,0)</f>
        <v>0</v>
      </c>
      <c r="AM29" s="3">
        <f>IF(AND(AM23&lt;=Inputs!$C$52,'Debt Calculations'!AM23&gt;Inputs!$C$54),'Debt Calculations'!AM26*Inputs!$C$50,0)</f>
        <v>0</v>
      </c>
      <c r="AN29" s="3">
        <f>IF(AND(AN23&lt;=Inputs!$C$52,'Debt Calculations'!AN23&gt;Inputs!$C$54),'Debt Calculations'!AN26*Inputs!$C$50,0)</f>
        <v>443.82256711089462</v>
      </c>
      <c r="AO29" s="3">
        <f>IF(AND(AO23&lt;=Inputs!$C$52,'Debt Calculations'!AO23&gt;Inputs!$C$54),'Debt Calculations'!AO26*Inputs!$C$50,0)</f>
        <v>439.71306011142968</v>
      </c>
      <c r="AP29" s="3">
        <f>IF(AND(AP23&lt;=Inputs!$C$52,'Debt Calculations'!AP23&gt;Inputs!$C$54),'Debt Calculations'!AP26*Inputs!$C$50,0)</f>
        <v>435.57958098780125</v>
      </c>
      <c r="AQ29" s="3">
        <f>IF(AND(AQ23&lt;=Inputs!$C$52,'Debt Calculations'!AQ23&gt;Inputs!$C$54),'Debt Calculations'!AQ26*Inputs!$C$50,0)</f>
        <v>431.42198990261829</v>
      </c>
      <c r="AR29" s="3">
        <f>IF(AND(AR23&lt;=Inputs!$C$52,'Debt Calculations'!AR23&gt;Inputs!$C$54),'Debt Calculations'!AR26*Inputs!$C$50,0)</f>
        <v>427.24014620277177</v>
      </c>
      <c r="AS29" s="3">
        <f>IF(AND(AS23&lt;=Inputs!$C$52,'Debt Calculations'!AS23&gt;Inputs!$C$54),'Debt Calculations'!AS26*Inputs!$C$50,0)</f>
        <v>423.0339084146762</v>
      </c>
      <c r="AT29" s="3">
        <f>IF(AND(AT23&lt;=Inputs!$C$52,'Debt Calculations'!AT23&gt;Inputs!$C$54),'Debt Calculations'!AT26*Inputs!$C$50,0)</f>
        <v>418.80313423948326</v>
      </c>
      <c r="AU29" s="3">
        <f>IF(AND(AU23&lt;=Inputs!$C$52,'Debt Calculations'!AU23&gt;Inputs!$C$54),'Debt Calculations'!AU26*Inputs!$C$50,0)</f>
        <v>414.54768054826843</v>
      </c>
      <c r="AV29" s="3">
        <f>IF(AND(AV23&lt;=Inputs!$C$52,'Debt Calculations'!AV23&gt;Inputs!$C$54),'Debt Calculations'!AV26*Inputs!$C$50,0)</f>
        <v>410.26740337718815</v>
      </c>
      <c r="AW29" s="3">
        <f>IF(AND(AW23&lt;=Inputs!$C$52,'Debt Calculations'!AW23&gt;Inputs!$C$54),'Debt Calculations'!AW26*Inputs!$C$50,0)</f>
        <v>405.96215792261</v>
      </c>
      <c r="AX29" s="3">
        <f>IF(AND(AX23&lt;=Inputs!$C$52,'Debt Calculations'!AX23&gt;Inputs!$C$54),'Debt Calculations'!AX26*Inputs!$C$50,0)</f>
        <v>401.63179853621341</v>
      </c>
      <c r="AY29" s="3">
        <f>IF(AND(AY23&lt;=Inputs!$C$52,'Debt Calculations'!AY23&gt;Inputs!$C$54),'Debt Calculations'!AY26*Inputs!$C$50,0)</f>
        <v>397.27617872006283</v>
      </c>
      <c r="AZ29" s="3">
        <f>IF(AND(AZ23&lt;=Inputs!$C$52,'Debt Calculations'!AZ23&gt;Inputs!$C$54),'Debt Calculations'!AZ26*Inputs!$C$50,0)</f>
        <v>392.89515112165134</v>
      </c>
      <c r="BA29" s="3">
        <f>IF(AND(BA23&lt;=Inputs!$C$52,'Debt Calculations'!BA23&gt;Inputs!$C$54),'Debt Calculations'!BA26*Inputs!$C$50,0)</f>
        <v>388.48856752891589</v>
      </c>
      <c r="BB29" s="3">
        <f>IF(AND(BB23&lt;=Inputs!$C$52,'Debt Calculations'!BB23&gt;Inputs!$C$54),'Debt Calculations'!BB26*Inputs!$C$50,0)</f>
        <v>384.05627886522274</v>
      </c>
      <c r="BC29" s="3">
        <f>IF(AND(BC23&lt;=Inputs!$C$52,'Debt Calculations'!BC23&gt;Inputs!$C$54),'Debt Calculations'!BC26*Inputs!$C$50,0)</f>
        <v>379.59813518432463</v>
      </c>
      <c r="BD29" s="3">
        <f>IF(AND(BD23&lt;=Inputs!$C$52,'Debt Calculations'!BD23&gt;Inputs!$C$54),'Debt Calculations'!BD26*Inputs!$C$50,0)</f>
        <v>375.113985665288</v>
      </c>
      <c r="BE29" s="3">
        <f>IF(AND(BE23&lt;=Inputs!$C$52,'Debt Calculations'!BE23&gt;Inputs!$C$54),'Debt Calculations'!BE26*Inputs!$C$50,0)</f>
        <v>370.60367860739035</v>
      </c>
      <c r="BF29" s="3">
        <f>IF(AND(BF23&lt;=Inputs!$C$52,'Debt Calculations'!BF23&gt;Inputs!$C$54),'Debt Calculations'!BF26*Inputs!$C$50,0)</f>
        <v>366.06706142498825</v>
      </c>
      <c r="BG29" s="3">
        <f>IF(AND(BG23&lt;=Inputs!$C$52,'Debt Calculations'!BG23&gt;Inputs!$C$54),'Debt Calculations'!BG26*Inputs!$C$50,0)</f>
        <v>361.50398064235554</v>
      </c>
      <c r="BH29" s="3">
        <f>IF(AND(BH23&lt;=Inputs!$C$52,'Debt Calculations'!BH23&gt;Inputs!$C$54),'Debt Calculations'!BH26*Inputs!$C$50,0)</f>
        <v>356.91428188849073</v>
      </c>
      <c r="BI29" s="3">
        <f>IF(AND(BI23&lt;=Inputs!$C$52,'Debt Calculations'!BI23&gt;Inputs!$C$54),'Debt Calculations'!BI26*Inputs!$C$50,0)</f>
        <v>352.2978098918951</v>
      </c>
      <c r="BJ29" s="3">
        <f>IF(AND(BJ23&lt;=Inputs!$C$52,'Debt Calculations'!BJ23&gt;Inputs!$C$54),'Debt Calculations'!BJ26*Inputs!$C$50,0)</f>
        <v>347.65440847531931</v>
      </c>
      <c r="BK29" s="3">
        <f>IF(AND(BK23&lt;=Inputs!$C$52,'Debt Calculations'!BK23&gt;Inputs!$C$54),'Debt Calculations'!BK26*Inputs!$C$50,0)</f>
        <v>342.98392055048015</v>
      </c>
      <c r="BL29" s="3">
        <f>IF(AND(BL23&lt;=Inputs!$C$52,'Debt Calculations'!BL23&gt;Inputs!$C$54),'Debt Calculations'!BL26*Inputs!$C$50,0)</f>
        <v>338.28618811274612</v>
      </c>
      <c r="BM29" s="3">
        <f>IF(AND(BM23&lt;=Inputs!$C$52,'Debt Calculations'!BM23&gt;Inputs!$C$54),'Debt Calculations'!BM26*Inputs!$C$50,0)</f>
        <v>333.56105223579198</v>
      </c>
      <c r="BN29" s="3">
        <f>IF(AND(BN23&lt;=Inputs!$C$52,'Debt Calculations'!BN23&gt;Inputs!$C$54),'Debt Calculations'!BN26*Inputs!$C$50,0)</f>
        <v>328.8083530662222</v>
      </c>
      <c r="BO29" s="3">
        <f>IF(AND(BO23&lt;=Inputs!$C$52,'Debt Calculations'!BO23&gt;Inputs!$C$54),'Debt Calculations'!BO26*Inputs!$C$50,0)</f>
        <v>324.02792981816333</v>
      </c>
      <c r="BP29" s="3">
        <f>IF(AND(BP23&lt;=Inputs!$C$52,'Debt Calculations'!BP23&gt;Inputs!$C$54),'Debt Calculations'!BP26*Inputs!$C$50,0)</f>
        <v>319.2196207678241</v>
      </c>
      <c r="BQ29" s="3">
        <f>IF(AND(BQ23&lt;=Inputs!$C$52,'Debt Calculations'!BQ23&gt;Inputs!$C$54),'Debt Calculations'!BQ26*Inputs!$C$50,0)</f>
        <v>314.38326324802455</v>
      </c>
      <c r="BR29" s="3">
        <f>IF(AND(BR23&lt;=Inputs!$C$52,'Debt Calculations'!BR23&gt;Inputs!$C$54),'Debt Calculations'!BR26*Inputs!$C$50,0)</f>
        <v>309.51869364269282</v>
      </c>
      <c r="BS29" s="3">
        <f>IF(AND(BS23&lt;=Inputs!$C$52,'Debt Calculations'!BS23&gt;Inputs!$C$54),'Debt Calculations'!BS26*Inputs!$C$50,0)</f>
        <v>304.62574738133003</v>
      </c>
      <c r="BT29" s="3">
        <f>IF(AND(BT23&lt;=Inputs!$C$52,'Debt Calculations'!BT23&gt;Inputs!$C$54),'Debt Calculations'!BT26*Inputs!$C$50,0)</f>
        <v>299.70425893344259</v>
      </c>
      <c r="BU29" s="3">
        <f>IF(AND(BU23&lt;=Inputs!$C$52,'Debt Calculations'!BU23&gt;Inputs!$C$54),'Debt Calculations'!BU26*Inputs!$C$50,0)</f>
        <v>294.75406180294249</v>
      </c>
      <c r="BV29" s="3">
        <f>IF(AND(BV23&lt;=Inputs!$C$52,'Debt Calculations'!BV23&gt;Inputs!$C$54),'Debt Calculations'!BV26*Inputs!$C$50,0)</f>
        <v>289.77498852251449</v>
      </c>
      <c r="BW29" s="3">
        <f>IF(AND(BW23&lt;=Inputs!$C$52,'Debt Calculations'!BW23&gt;Inputs!$C$54),'Debt Calculations'!BW26*Inputs!$C$50,0)</f>
        <v>284.76687064795067</v>
      </c>
      <c r="BX29" s="3">
        <f>IF(AND(BX23&lt;=Inputs!$C$52,'Debt Calculations'!BX23&gt;Inputs!$C$54),'Debt Calculations'!BX26*Inputs!$C$50,0)</f>
        <v>279.72953875245184</v>
      </c>
      <c r="BY29" s="3">
        <f>IF(AND(BY23&lt;=Inputs!$C$52,'Debt Calculations'!BY23&gt;Inputs!$C$54),'Debt Calculations'!BY26*Inputs!$C$50,0)</f>
        <v>274.66282242089596</v>
      </c>
      <c r="BZ29" s="3">
        <f>IF(AND(BZ23&lt;=Inputs!$C$52,'Debt Calculations'!BZ23&gt;Inputs!$C$54),'Debt Calculations'!BZ26*Inputs!$C$50,0)</f>
        <v>269.56655024407269</v>
      </c>
      <c r="CA29" s="3">
        <f>IF(AND(CA23&lt;=Inputs!$C$52,'Debt Calculations'!CA23&gt;Inputs!$C$54),'Debt Calculations'!CA26*Inputs!$C$50,0)</f>
        <v>264.44054981288463</v>
      </c>
      <c r="CB29" s="3">
        <f>IF(AND(CB23&lt;=Inputs!$C$52,'Debt Calculations'!CB23&gt;Inputs!$C$54),'Debt Calculations'!CB26*Inputs!$C$50,0)</f>
        <v>259.28464771251458</v>
      </c>
      <c r="CC29" s="3">
        <f>IF(AND(CC23&lt;=Inputs!$C$52,'Debt Calculations'!CC23&gt;Inputs!$C$54),'Debt Calculations'!CC26*Inputs!$C$50,0)</f>
        <v>254.09866951655908</v>
      </c>
      <c r="CD29" s="3">
        <f>IF(AND(CD23&lt;=Inputs!$C$52,'Debt Calculations'!CD23&gt;Inputs!$C$54),'Debt Calculations'!CD26*Inputs!$C$50,0)</f>
        <v>248.88243978112715</v>
      </c>
      <c r="CE29" s="3">
        <f>IF(AND(CE23&lt;=Inputs!$C$52,'Debt Calculations'!CE23&gt;Inputs!$C$54),'Debt Calculations'!CE26*Inputs!$C$50,0)</f>
        <v>243.63578203890518</v>
      </c>
      <c r="CF29" s="3">
        <f>IF(AND(CF23&lt;=Inputs!$C$52,'Debt Calculations'!CF23&gt;Inputs!$C$54),'Debt Calculations'!CF26*Inputs!$C$50,0)</f>
        <v>238.35851879318693</v>
      </c>
      <c r="CG29" s="3">
        <f>IF(AND(CG23&lt;=Inputs!$C$52,'Debt Calculations'!CG23&gt;Inputs!$C$54),'Debt Calculations'!CG26*Inputs!$C$50,0)</f>
        <v>233.05047151186869</v>
      </c>
      <c r="CH29" s="3">
        <f>IF(AND(CH23&lt;=Inputs!$C$52,'Debt Calculations'!CH23&gt;Inputs!$C$54),'Debt Calculations'!CH26*Inputs!$C$50,0)</f>
        <v>227.7114606214094</v>
      </c>
      <c r="CI29" s="3">
        <f>IF(AND(CI23&lt;=Inputs!$C$52,'Debt Calculations'!CI23&gt;Inputs!$C$54),'Debt Calculations'!CI26*Inputs!$C$50,0)</f>
        <v>222.34130550075577</v>
      </c>
      <c r="CJ29" s="3">
        <f>IF(AND(CJ23&lt;=Inputs!$C$52,'Debt Calculations'!CJ23&gt;Inputs!$C$54),'Debt Calculations'!CJ26*Inputs!$C$50,0)</f>
        <v>216.93982447523166</v>
      </c>
      <c r="CK29" s="3">
        <f>IF(AND(CK23&lt;=Inputs!$C$52,'Debt Calculations'!CK23&gt;Inputs!$C$54),'Debt Calculations'!CK26*Inputs!$C$50,0)</f>
        <v>211.50683481039198</v>
      </c>
      <c r="CL29" s="3">
        <f>IF(AND(CL23&lt;=Inputs!$C$52,'Debt Calculations'!CL23&gt;Inputs!$C$54),'Debt Calculations'!CL26*Inputs!$C$50,0)</f>
        <v>206.04215270584075</v>
      </c>
      <c r="CM29" s="3">
        <f>IF(AND(CM23&lt;=Inputs!$C$52,'Debt Calculations'!CM23&gt;Inputs!$C$54),'Debt Calculations'!CM26*Inputs!$C$50,0)</f>
        <v>200.54559328901297</v>
      </c>
      <c r="CN29" s="3">
        <f>IF(AND(CN23&lt;=Inputs!$C$52,'Debt Calculations'!CN23&gt;Inputs!$C$54),'Debt Calculations'!CN26*Inputs!$C$50,0)</f>
        <v>195.01697060892036</v>
      </c>
      <c r="CO29" s="3">
        <f>IF(AND(CO23&lt;=Inputs!$C$52,'Debt Calculations'!CO23&gt;Inputs!$C$54),'Debt Calculations'!CO26*Inputs!$C$50,0)</f>
        <v>189.45609762986055</v>
      </c>
      <c r="CP29" s="3">
        <f>IF(AND(CP23&lt;=Inputs!$C$52,'Debt Calculations'!CP23&gt;Inputs!$C$54),'Debt Calculations'!CP26*Inputs!$C$50,0)</f>
        <v>183.86278622508954</v>
      </c>
      <c r="CQ29" s="3">
        <f>IF(AND(CQ23&lt;=Inputs!$C$52,'Debt Calculations'!CQ23&gt;Inputs!$C$54),'Debt Calculations'!CQ26*Inputs!$C$50,0)</f>
        <v>178.23684717045739</v>
      </c>
      <c r="CR29" s="3">
        <f>IF(AND(CR23&lt;=Inputs!$C$52,'Debt Calculations'!CR23&gt;Inputs!$C$54),'Debt Calculations'!CR26*Inputs!$C$50,0)</f>
        <v>172.57809013800656</v>
      </c>
      <c r="CS29" s="3">
        <f>IF(AND(CS23&lt;=Inputs!$C$52,'Debt Calculations'!CS23&gt;Inputs!$C$54),'Debt Calculations'!CS26*Inputs!$C$50,0)</f>
        <v>166.88632368953307</v>
      </c>
      <c r="CT29" s="3">
        <f>IF(AND(CT23&lt;=Inputs!$C$52,'Debt Calculations'!CT23&gt;Inputs!$C$54),'Debt Calculations'!CT26*Inputs!$C$50,0)</f>
        <v>161.16135527011016</v>
      </c>
      <c r="CU29" s="3">
        <f>IF(AND(CU23&lt;=Inputs!$C$52,'Debt Calculations'!CU23&gt;Inputs!$C$54),'Debt Calculations'!CU26*Inputs!$C$50,0)</f>
        <v>155.40299120157397</v>
      </c>
      <c r="CV29" s="3">
        <f>IF(AND(CV23&lt;=Inputs!$C$52,'Debt Calculations'!CV23&gt;Inputs!$C$54),'Debt Calculations'!CV26*Inputs!$C$50,0)</f>
        <v>149.61103667597129</v>
      </c>
      <c r="CW29" s="3">
        <f>IF(AND(CW23&lt;=Inputs!$C$52,'Debt Calculations'!CW23&gt;Inputs!$C$54),'Debt Calculations'!CW26*Inputs!$C$50,0)</f>
        <v>143.78529574896928</v>
      </c>
      <c r="CX29" s="3">
        <f>IF(AND(CX23&lt;=Inputs!$C$52,'Debt Calculations'!CX23&gt;Inputs!$C$54),'Debt Calculations'!CX26*Inputs!$C$50,0)</f>
        <v>137.92557133322643</v>
      </c>
      <c r="CY29" s="3">
        <f>IF(AND(CY23&lt;=Inputs!$C$52,'Debt Calculations'!CY23&gt;Inputs!$C$54),'Debt Calculations'!CY26*Inputs!$C$50,0)</f>
        <v>132.03166519172507</v>
      </c>
      <c r="CZ29" s="3">
        <f>IF(AND(CZ23&lt;=Inputs!$C$52,'Debt Calculations'!CZ23&gt;Inputs!$C$54),'Debt Calculations'!CZ26*Inputs!$C$50,0)</f>
        <v>126.10337793106495</v>
      </c>
      <c r="DA29" s="3">
        <f>IF(AND(DA23&lt;=Inputs!$C$52,'Debt Calculations'!DA23&gt;Inputs!$C$54),'Debt Calculations'!DA26*Inputs!$C$50,0)</f>
        <v>120.14050899471765</v>
      </c>
      <c r="DB29" s="3">
        <f>IF(AND(DB23&lt;=Inputs!$C$52,'Debt Calculations'!DB23&gt;Inputs!$C$54),'Debt Calculations'!DB26*Inputs!$C$50,0)</f>
        <v>114.14285665624165</v>
      </c>
      <c r="DC29" s="3">
        <f>IF(AND(DC23&lt;=Inputs!$C$52,'Debt Calculations'!DC23&gt;Inputs!$C$54),'Debt Calculations'!DC26*Inputs!$C$50,0)</f>
        <v>108.11021801245789</v>
      </c>
      <c r="DD29" s="3">
        <f>IF(AND(DD23&lt;=Inputs!$C$52,'Debt Calculations'!DD23&gt;Inputs!$C$54),'Debt Calculations'!DD26*Inputs!$C$50,0)</f>
        <v>102.04238897658537</v>
      </c>
      <c r="DE29" s="3">
        <f>IF(AND(DE23&lt;=Inputs!$C$52,'Debt Calculations'!DE23&gt;Inputs!$C$54),'Debt Calculations'!DE26*Inputs!$C$50,0)</f>
        <v>95.939164271336935</v>
      </c>
      <c r="DF29" s="3">
        <f>IF(AND(DF23&lt;=Inputs!$C$52,'Debt Calculations'!DF23&gt;Inputs!$C$54),'Debt Calculations'!DF26*Inputs!$C$50,0)</f>
        <v>89.800337421974575</v>
      </c>
      <c r="DG29" s="3">
        <f>IF(AND(DG23&lt;=Inputs!$C$52,'Debt Calculations'!DG23&gt;Inputs!$C$54),'Debt Calculations'!DG26*Inputs!$C$50,0)</f>
        <v>83.625700749324253</v>
      </c>
      <c r="DH29" s="3">
        <f>IF(AND(DH23&lt;=Inputs!$C$52,'Debt Calculations'!DH23&gt;Inputs!$C$54),'Debt Calculations'!DH26*Inputs!$C$50,0)</f>
        <v>77.415045362750149</v>
      </c>
      <c r="DI29" s="3">
        <f>IF(AND(DI23&lt;=Inputs!$C$52,'Debt Calculations'!DI23&gt;Inputs!$C$54),'Debt Calculations'!DI26*Inputs!$C$50,0)</f>
        <v>71.168161153087681</v>
      </c>
      <c r="DJ29" s="3">
        <f>IF(AND(DJ23&lt;=Inputs!$C$52,'Debt Calculations'!DJ23&gt;Inputs!$C$54),'Debt Calculations'!DJ26*Inputs!$C$50,0)</f>
        <v>64.884836785535526</v>
      </c>
      <c r="DK29" s="3">
        <f>IF(AND(DK23&lt;=Inputs!$C$52,'Debt Calculations'!DK23&gt;Inputs!$C$54),'Debt Calculations'!DK26*Inputs!$C$50,0)</f>
        <v>58.564859692505976</v>
      </c>
      <c r="DL29" s="3">
        <f>IF(AND(DL23&lt;=Inputs!$C$52,'Debt Calculations'!DL23&gt;Inputs!$C$54),'Debt Calculations'!DL26*Inputs!$C$50,0)</f>
        <v>52.208016066433757</v>
      </c>
      <c r="DM29" s="3">
        <f>IF(AND(DM23&lt;=Inputs!$C$52,'Debt Calculations'!DM23&gt;Inputs!$C$54),'Debt Calculations'!DM26*Inputs!$C$50,0)</f>
        <v>45.814090852542776</v>
      </c>
      <c r="DN29" s="3">
        <f>IF(AND(DN23&lt;=Inputs!$C$52,'Debt Calculations'!DN23&gt;Inputs!$C$54),'Debt Calculations'!DN26*Inputs!$C$50,0)</f>
        <v>39.382867741570763</v>
      </c>
      <c r="DO29" s="3">
        <f>IF(AND(DO23&lt;=Inputs!$C$52,'Debt Calculations'!DO23&gt;Inputs!$C$54),'Debt Calculations'!DO26*Inputs!$C$50,0)</f>
        <v>32.914129162451417</v>
      </c>
      <c r="DP29" s="3">
        <f>IF(AND(DP23&lt;=Inputs!$C$52,'Debt Calculations'!DP23&gt;Inputs!$C$54),'Debt Calculations'!DP26*Inputs!$C$50,0)</f>
        <v>26.407656274953872</v>
      </c>
      <c r="DQ29" s="3">
        <f>IF(AND(DQ23&lt;=Inputs!$C$52,'Debt Calculations'!DQ23&gt;Inputs!$C$54),'Debt Calculations'!DQ26*Inputs!$C$50,0)</f>
        <v>19.863228962279262</v>
      </c>
      <c r="DR29" s="3">
        <f>IF(AND(DR23&lt;=Inputs!$C$52,'Debt Calculations'!DR23&gt;Inputs!$C$54),'Debt Calculations'!DR26*Inputs!$C$50,0)</f>
        <v>13.280625823614049</v>
      </c>
      <c r="DS29" s="3">
        <f>IF(AND(DS23&lt;=Inputs!$C$52,'Debt Calculations'!DS23&gt;Inputs!$C$54),'Debt Calculations'!DS26*Inputs!$C$50,0)</f>
        <v>6.659624166639956</v>
      </c>
    </row>
    <row r="30" spans="1:123" x14ac:dyDescent="0.2">
      <c r="A30" t="s">
        <v>32</v>
      </c>
      <c r="D30" s="3">
        <f>IF(Inputs!C54&lt;&gt;0,0,IF(AND(D23&gt;Inputs!$C$54,'Debt Calculations'!C30=0),PMT(Inputs!$C$50,Inputs!$C$56,Inputs!$C$57),IF(C30&lt;&gt;0,C30,0)))</f>
        <v>0</v>
      </c>
      <c r="E30" s="3">
        <f>IF(D31&lt;1,0,IF(AND(E23&gt;Inputs!$C$54,'Debt Calculations'!D30=0),PMT(Inputs!$C$50,Inputs!$C$56,Inputs!$C$57),IF(D30&lt;&gt;0,D30,0)))</f>
        <v>0</v>
      </c>
      <c r="F30" s="3">
        <f>IF(E31&lt;1,0,IF(AND(F23&gt;Inputs!$C$54,'Debt Calculations'!E30=0),PMT(Inputs!$C$50,Inputs!$C$56,Inputs!$C$57),IF(E30&lt;&gt;0,E30,0)))</f>
        <v>0</v>
      </c>
      <c r="G30" s="3">
        <f>IF(F31&lt;1,0,IF(AND(G23&gt;Inputs!$C$54,'Debt Calculations'!F30=0),PMT(Inputs!$C$50,Inputs!$C$56,Inputs!$C$57),IF(F30&lt;&gt;0,F30,0)))</f>
        <v>0</v>
      </c>
      <c r="H30" s="3">
        <f>IF(G31&lt;1,0,IF(AND(H23&gt;Inputs!$C$54,'Debt Calculations'!G30=0),PMT(Inputs!$C$50,Inputs!$C$56,Inputs!$C$57),IF(G30&lt;&gt;0,G30,0)))</f>
        <v>0</v>
      </c>
      <c r="I30" s="3">
        <f>IF(H31&lt;1,0,IF(AND(I23&gt;Inputs!$C$54,'Debt Calculations'!H30=0),PMT(Inputs!$C$50,Inputs!$C$56,Inputs!$C$57),IF(H30&lt;&gt;0,H30,0)))</f>
        <v>0</v>
      </c>
      <c r="J30" s="3">
        <f>IF(I31&lt;1,0,IF(AND(J23&gt;Inputs!$C$54,'Debt Calculations'!I30=0),PMT(Inputs!$C$50,Inputs!$C$56,Inputs!$C$57),IF(I30&lt;&gt;0,I30,0)))</f>
        <v>0</v>
      </c>
      <c r="K30" s="3">
        <f>IF(J31&lt;1,0,IF(AND(K23&gt;Inputs!$C$54,'Debt Calculations'!J30=0),PMT(Inputs!$C$50,Inputs!$C$56,Inputs!$C$57),IF(J30&lt;&gt;0,J30,0)))</f>
        <v>0</v>
      </c>
      <c r="L30" s="3">
        <f>IF(K31&lt;1,0,IF(AND(L23&gt;Inputs!$C$54,'Debt Calculations'!K30=0),PMT(Inputs!$C$50,Inputs!$C$56,Inputs!$C$57),IF(K30&lt;&gt;0,K30,0)))</f>
        <v>0</v>
      </c>
      <c r="M30" s="3">
        <f>IF(L31&lt;1,0,IF(AND(M23&gt;Inputs!$C$54,'Debt Calculations'!L30=0),PMT(Inputs!$C$50,Inputs!$C$56,Inputs!$C$57),IF(L30&lt;&gt;0,L30,0)))</f>
        <v>0</v>
      </c>
      <c r="N30" s="3">
        <f>IF(M31&lt;1,0,IF(AND(N23&gt;Inputs!$C$54,'Debt Calculations'!M30=0),PMT(Inputs!$C$50,Inputs!$C$56,Inputs!$C$57),IF(M30&lt;&gt;0,M30,0)))</f>
        <v>0</v>
      </c>
      <c r="O30" s="3">
        <f>IF(N31&lt;1,0,IF(AND(O23&gt;Inputs!$C$54,'Debt Calculations'!N30=0),PMT(Inputs!$C$50,Inputs!$C$56,Inputs!$C$57),IF(N30&lt;&gt;0,N30,0)))</f>
        <v>0</v>
      </c>
      <c r="P30" s="3">
        <f>IF(O31&lt;1,0,IF(AND(P23&gt;Inputs!$C$54,'Debt Calculations'!O30=0),PMT(Inputs!$C$50,Inputs!$C$56,Inputs!$C$57),IF(O30&lt;&gt;0,O30,0)))</f>
        <v>0</v>
      </c>
      <c r="Q30" s="3">
        <f>IF(P31&lt;1,0,IF(AND(Q23&gt;Inputs!$C$54,'Debt Calculations'!P30=0),PMT(Inputs!$C$50,Inputs!$C$56,Inputs!$C$57),IF(P30&lt;&gt;0,P30,0)))</f>
        <v>0</v>
      </c>
      <c r="R30" s="3">
        <f>IF(Q31&lt;1,0,IF(AND(R23&gt;Inputs!$C$54,'Debt Calculations'!Q30=0),PMT(Inputs!$C$50,Inputs!$C$56,Inputs!$C$57),IF(Q30&lt;&gt;0,Q30,0)))</f>
        <v>0</v>
      </c>
      <c r="S30" s="3">
        <f>IF(R31&lt;1,0,IF(AND(S23&gt;Inputs!$C$54,'Debt Calculations'!R30=0),PMT(Inputs!$C$50,Inputs!$C$56,Inputs!$C$57),IF(R30&lt;&gt;0,R30,0)))</f>
        <v>0</v>
      </c>
      <c r="T30" s="3">
        <f>IF(S31&lt;1,0,IF(AND(T23&gt;Inputs!$C$54,'Debt Calculations'!S30=0),PMT(Inputs!$C$50,Inputs!$C$56,Inputs!$C$57),IF(S30&lt;&gt;0,S30,0)))</f>
        <v>0</v>
      </c>
      <c r="U30" s="3">
        <f>IF(T31&lt;1,0,IF(AND(U23&gt;Inputs!$C$54,'Debt Calculations'!T30=0),PMT(Inputs!$C$50,Inputs!$C$56,Inputs!$C$57),IF(T30&lt;&gt;0,T30,0)))</f>
        <v>0</v>
      </c>
      <c r="V30" s="3">
        <f>IF(U31&lt;1,0,IF(AND(V23&gt;Inputs!$C$54,'Debt Calculations'!U30=0),PMT(Inputs!$C$50,Inputs!$C$56,Inputs!$C$57),IF(U30&lt;&gt;0,U30,0)))</f>
        <v>0</v>
      </c>
      <c r="W30" s="3">
        <f>IF(V31&lt;1,0,IF(AND(W23&gt;Inputs!$C$54,'Debt Calculations'!V30=0),PMT(Inputs!$C$50,Inputs!$C$56,Inputs!$C$57),IF(V30&lt;&gt;0,V30,0)))</f>
        <v>0</v>
      </c>
      <c r="X30" s="3">
        <f>IF(W31&lt;1,0,IF(AND(X23&gt;Inputs!$C$54,'Debt Calculations'!W30=0),PMT(Inputs!$C$50,Inputs!$C$56,Inputs!$C$57),IF(W30&lt;&gt;0,W30,0)))</f>
        <v>0</v>
      </c>
      <c r="Y30" s="3">
        <f>IF(X31&lt;1,0,IF(AND(Y23&gt;Inputs!$C$54,'Debt Calculations'!X30=0),PMT(Inputs!$C$50,Inputs!$C$56,Inputs!$C$57),IF(X30&lt;&gt;0,X30,0)))</f>
        <v>0</v>
      </c>
      <c r="Z30" s="3">
        <f>IF(Y31&lt;1,0,IF(AND(Z23&gt;Inputs!$C$54,'Debt Calculations'!Y30=0),PMT(Inputs!$C$50,Inputs!$C$56,Inputs!$C$57),IF(Y30&lt;&gt;0,Y30,0)))</f>
        <v>0</v>
      </c>
      <c r="AA30" s="3">
        <f>IF(Z31&lt;1,0,IF(AND(AA23&gt;Inputs!$C$54,'Debt Calculations'!Z30=0),PMT(Inputs!$C$50,Inputs!$C$56,Inputs!$C$57),IF(Z30&lt;&gt;0,Z30,0)))</f>
        <v>0</v>
      </c>
      <c r="AB30" s="3">
        <f>IF(AA31&lt;1,0,IF(AND(AB23&gt;Inputs!$C$54,'Debt Calculations'!AA30=0),PMT(Inputs!$C$50,Inputs!$C$56,Inputs!$C$57),IF(AA30&lt;&gt;0,AA30,0)))</f>
        <v>0</v>
      </c>
      <c r="AC30" s="3">
        <f>IF(AB31&lt;1,0,IF(AND(AC23&gt;Inputs!$C$54,'Debt Calculations'!AB30=0),PMT(Inputs!$C$50,Inputs!$C$56,Inputs!$C$57),IF(AB30&lt;&gt;0,AB30,0)))</f>
        <v>0</v>
      </c>
      <c r="AD30" s="3">
        <f>IF(AC31&lt;1,0,IF(AND(AD23&gt;Inputs!$C$54,'Debt Calculations'!AC30=0),PMT(Inputs!$C$50,Inputs!$C$56,Inputs!$C$57),IF(AC30&lt;&gt;0,AC30,0)))</f>
        <v>0</v>
      </c>
      <c r="AE30" s="3">
        <f>IF(AD31&lt;1,0,IF(AND(AE23&gt;Inputs!$C$54,'Debt Calculations'!AD30=0),PMT(Inputs!$C$50,Inputs!$C$56,Inputs!$C$57),IF(AD30&lt;&gt;0,AD30,0)))</f>
        <v>0</v>
      </c>
      <c r="AF30" s="3">
        <f>IF(AE31&lt;1,0,IF(AND(AF23&gt;Inputs!$C$54,'Debt Calculations'!AE30=0),PMT(Inputs!$C$50,Inputs!$C$56,Inputs!$C$57),IF(AE30&lt;&gt;0,AE30,0)))</f>
        <v>0</v>
      </c>
      <c r="AG30" s="3">
        <f>IF(AF31&lt;1,0,IF(AND(AG23&gt;Inputs!$C$54,'Debt Calculations'!AF30=0),PMT(Inputs!$C$50,Inputs!$C$56,Inputs!$C$57),IF(AF30&lt;&gt;0,AF30,0)))</f>
        <v>0</v>
      </c>
      <c r="AH30" s="3">
        <f>IF(AG31&lt;1,0,IF(AND(AH23&gt;Inputs!$C$54,'Debt Calculations'!AG30=0),PMT(Inputs!$C$50,Inputs!$C$56,Inputs!$C$57),IF(AG30&lt;&gt;0,AG30,0)))</f>
        <v>0</v>
      </c>
      <c r="AI30" s="3">
        <f>IF(AH31&lt;1,0,IF(AND(AI23&gt;Inputs!$C$54,'Debt Calculations'!AH30=0),PMT(Inputs!$C$50,Inputs!$C$56,Inputs!$C$57),IF(AH30&lt;&gt;0,AH30,0)))</f>
        <v>0</v>
      </c>
      <c r="AJ30" s="3">
        <f>IF(AI31&lt;1,0,IF(AND(AJ23&gt;Inputs!$C$54,'Debt Calculations'!AI30=0),PMT(Inputs!$C$50,Inputs!$C$56,Inputs!$C$57),IF(AI30&lt;&gt;0,AI30,0)))</f>
        <v>0</v>
      </c>
      <c r="AK30" s="3">
        <f>IF(AJ31&lt;1,0,IF(AND(AK23&gt;Inputs!$C$54,'Debt Calculations'!AJ30=0),PMT(Inputs!$C$50,Inputs!$C$56,Inputs!$C$57),IF(AJ30&lt;&gt;0,AJ30,0)))</f>
        <v>0</v>
      </c>
      <c r="AL30" s="3">
        <f>IF(AK31&lt;1,0,IF(AND(AL23&gt;Inputs!$C$54,'Debt Calculations'!AK30=0),PMT(Inputs!$C$50,Inputs!$C$56,Inputs!$C$57),IF(AK30&lt;&gt;0,AK30,0)))</f>
        <v>0</v>
      </c>
      <c r="AM30" s="3">
        <f>IF(AL31&lt;1,0,IF(AND(AM23&gt;Inputs!$C$54,'Debt Calculations'!AL30=0),PMT(Inputs!$C$50,Inputs!$C$56,Inputs!$C$57),IF(AL30&lt;&gt;0,AL30,0)))</f>
        <v>0</v>
      </c>
      <c r="AN30" s="3">
        <f>IF(AM31&lt;1,0,IF(AND(AN23&gt;Inputs!$C$54,'Debt Calculations'!AM30=0),PMT(Inputs!$C$50,Inputs!$C$56,Inputs!$C$57),IF(AM30&lt;&gt;0,AM30,0)))</f>
        <v>-1148.3094813048872</v>
      </c>
      <c r="AO30" s="3">
        <f>IF(AN31&lt;1,0,IF(AND(AO23&gt;Inputs!$C$54,'Debt Calculations'!AN30=0),PMT(Inputs!$C$50,Inputs!$C$56,Inputs!$C$57),IF(AN30&lt;&gt;0,AN30,0)))</f>
        <v>-1148.3094813048872</v>
      </c>
      <c r="AP30" s="3">
        <f>IF(AO31&lt;1,0,IF(AND(AP23&gt;Inputs!$C$54,'Debt Calculations'!AO30=0),PMT(Inputs!$C$50,Inputs!$C$56,Inputs!$C$57),IF(AO30&lt;&gt;0,AO30,0)))</f>
        <v>-1148.3094813048872</v>
      </c>
      <c r="AQ30" s="3">
        <f>IF(AP31&lt;1,0,IF(AND(AQ23&gt;Inputs!$C$54,'Debt Calculations'!AP30=0),PMT(Inputs!$C$50,Inputs!$C$56,Inputs!$C$57),IF(AP30&lt;&gt;0,AP30,0)))</f>
        <v>-1148.3094813048872</v>
      </c>
      <c r="AR30" s="3">
        <f>IF(AQ31&lt;1,0,IF(AND(AR23&gt;Inputs!$C$54,'Debt Calculations'!AQ30=0),PMT(Inputs!$C$50,Inputs!$C$56,Inputs!$C$57),IF(AQ30&lt;&gt;0,AQ30,0)))</f>
        <v>-1148.3094813048872</v>
      </c>
      <c r="AS30" s="3">
        <f>IF(AR31&lt;1,0,IF(AND(AS23&gt;Inputs!$C$54,'Debt Calculations'!AR30=0),PMT(Inputs!$C$50,Inputs!$C$56,Inputs!$C$57),IF(AR30&lt;&gt;0,AR30,0)))</f>
        <v>-1148.3094813048872</v>
      </c>
      <c r="AT30" s="3">
        <f>IF(AS31&lt;1,0,IF(AND(AT23&gt;Inputs!$C$54,'Debt Calculations'!AS30=0),PMT(Inputs!$C$50,Inputs!$C$56,Inputs!$C$57),IF(AS30&lt;&gt;0,AS30,0)))</f>
        <v>-1148.3094813048872</v>
      </c>
      <c r="AU30" s="3">
        <f>IF(AT31&lt;1,0,IF(AND(AU23&gt;Inputs!$C$54,'Debt Calculations'!AT30=0),PMT(Inputs!$C$50,Inputs!$C$56,Inputs!$C$57),IF(AT30&lt;&gt;0,AT30,0)))</f>
        <v>-1148.3094813048872</v>
      </c>
      <c r="AV30" s="3">
        <f>IF(AU31&lt;1,0,IF(AND(AV23&gt;Inputs!$C$54,'Debt Calculations'!AU30=0),PMT(Inputs!$C$50,Inputs!$C$56,Inputs!$C$57),IF(AU30&lt;&gt;0,AU30,0)))</f>
        <v>-1148.3094813048872</v>
      </c>
      <c r="AW30" s="3">
        <f>IF(AV31&lt;1,0,IF(AND(AW23&gt;Inputs!$C$54,'Debt Calculations'!AV30=0),PMT(Inputs!$C$50,Inputs!$C$56,Inputs!$C$57),IF(AV30&lt;&gt;0,AV30,0)))</f>
        <v>-1148.3094813048872</v>
      </c>
      <c r="AX30" s="3">
        <f>IF(AW31&lt;1,0,IF(AND(AX23&gt;Inputs!$C$54,'Debt Calculations'!AW30=0),PMT(Inputs!$C$50,Inputs!$C$56,Inputs!$C$57),IF(AW30&lt;&gt;0,AW30,0)))</f>
        <v>-1148.3094813048872</v>
      </c>
      <c r="AY30" s="3">
        <f>IF(AX31&lt;1,0,IF(AND(AY23&gt;Inputs!$C$54,'Debt Calculations'!AX30=0),PMT(Inputs!$C$50,Inputs!$C$56,Inputs!$C$57),IF(AX30&lt;&gt;0,AX30,0)))</f>
        <v>-1148.3094813048872</v>
      </c>
      <c r="AZ30" s="3">
        <f>IF(AY31&lt;1,0,IF(AND(AZ23&gt;Inputs!$C$54,'Debt Calculations'!AY30=0),PMT(Inputs!$C$50,Inputs!$C$56,Inputs!$C$57),IF(AY30&lt;&gt;0,AY30,0)))</f>
        <v>-1148.3094813048872</v>
      </c>
      <c r="BA30" s="3">
        <f>IF(AZ31&lt;1,0,IF(AND(BA23&gt;Inputs!$C$54,'Debt Calculations'!AZ30=0),PMT(Inputs!$C$50,Inputs!$C$56,Inputs!$C$57),IF(AZ30&lt;&gt;0,AZ30,0)))</f>
        <v>-1148.3094813048872</v>
      </c>
      <c r="BB30" s="3">
        <f>IF(BA31&lt;1,0,IF(AND(BB23&gt;Inputs!$C$54,'Debt Calculations'!BA30=0),PMT(Inputs!$C$50,Inputs!$C$56,Inputs!$C$57),IF(BA30&lt;&gt;0,BA30,0)))</f>
        <v>-1148.3094813048872</v>
      </c>
      <c r="BC30" s="3">
        <f>IF(BB31&lt;1,0,IF(AND(BC23&gt;Inputs!$C$54,'Debt Calculations'!BB30=0),PMT(Inputs!$C$50,Inputs!$C$56,Inputs!$C$57),IF(BB30&lt;&gt;0,BB30,0)))</f>
        <v>-1148.3094813048872</v>
      </c>
      <c r="BD30" s="3">
        <f>IF(BC31&lt;1,0,IF(AND(BD23&gt;Inputs!$C$54,'Debt Calculations'!BC30=0),PMT(Inputs!$C$50,Inputs!$C$56,Inputs!$C$57),IF(BC30&lt;&gt;0,BC30,0)))</f>
        <v>-1148.3094813048872</v>
      </c>
      <c r="BE30" s="3">
        <f>IF(BD31&lt;1,0,IF(AND(BE23&gt;Inputs!$C$54,'Debt Calculations'!BD30=0),PMT(Inputs!$C$50,Inputs!$C$56,Inputs!$C$57),IF(BD30&lt;&gt;0,BD30,0)))</f>
        <v>-1148.3094813048872</v>
      </c>
      <c r="BF30" s="3">
        <f>IF(BE31&lt;1,0,IF(AND(BF23&gt;Inputs!$C$54,'Debt Calculations'!BE30=0),PMT(Inputs!$C$50,Inputs!$C$56,Inputs!$C$57),IF(BE30&lt;&gt;0,BE30,0)))</f>
        <v>-1148.3094813048872</v>
      </c>
      <c r="BG30" s="3">
        <f>IF(BF31&lt;1,0,IF(AND(BG23&gt;Inputs!$C$54,'Debt Calculations'!BF30=0),PMT(Inputs!$C$50,Inputs!$C$56,Inputs!$C$57),IF(BF30&lt;&gt;0,BF30,0)))</f>
        <v>-1148.3094813048872</v>
      </c>
      <c r="BH30" s="3">
        <f>IF(BG31&lt;1,0,IF(AND(BH23&gt;Inputs!$C$54,'Debt Calculations'!BG30=0),PMT(Inputs!$C$50,Inputs!$C$56,Inputs!$C$57),IF(BG30&lt;&gt;0,BG30,0)))</f>
        <v>-1148.3094813048872</v>
      </c>
      <c r="BI30" s="3">
        <f>IF(BH31&lt;1,0,IF(AND(BI23&gt;Inputs!$C$54,'Debt Calculations'!BH30=0),PMT(Inputs!$C$50,Inputs!$C$56,Inputs!$C$57),IF(BH30&lt;&gt;0,BH30,0)))</f>
        <v>-1148.3094813048872</v>
      </c>
      <c r="BJ30" s="3">
        <f>IF(BI31&lt;1,0,IF(AND(BJ23&gt;Inputs!$C$54,'Debt Calculations'!BI30=0),PMT(Inputs!$C$50,Inputs!$C$56,Inputs!$C$57),IF(BI30&lt;&gt;0,BI30,0)))</f>
        <v>-1148.3094813048872</v>
      </c>
      <c r="BK30" s="3">
        <f>IF(BJ31&lt;1,0,IF(AND(BK23&gt;Inputs!$C$54,'Debt Calculations'!BJ30=0),PMT(Inputs!$C$50,Inputs!$C$56,Inputs!$C$57),IF(BJ30&lt;&gt;0,BJ30,0)))</f>
        <v>-1148.3094813048872</v>
      </c>
      <c r="BL30" s="3">
        <f>IF(BK31&lt;1,0,IF(AND(BL23&gt;Inputs!$C$54,'Debt Calculations'!BK30=0),PMT(Inputs!$C$50,Inputs!$C$56,Inputs!$C$57),IF(BK30&lt;&gt;0,BK30,0)))</f>
        <v>-1148.3094813048872</v>
      </c>
      <c r="BM30" s="3">
        <f>IF(BL31&lt;1,0,IF(AND(BM23&gt;Inputs!$C$54,'Debt Calculations'!BL30=0),PMT(Inputs!$C$50,Inputs!$C$56,Inputs!$C$57),IF(BL30&lt;&gt;0,BL30,0)))</f>
        <v>-1148.3094813048872</v>
      </c>
      <c r="BN30" s="3">
        <f>IF(BM31&lt;1,0,IF(AND(BN23&gt;Inputs!$C$54,'Debt Calculations'!BM30=0),PMT(Inputs!$C$50,Inputs!$C$56,Inputs!$C$57),IF(BM30&lt;&gt;0,BM30,0)))</f>
        <v>-1148.3094813048872</v>
      </c>
      <c r="BO30" s="3">
        <f>IF(BN31&lt;1,0,IF(AND(BO23&gt;Inputs!$C$54,'Debt Calculations'!BN30=0),PMT(Inputs!$C$50,Inputs!$C$56,Inputs!$C$57),IF(BN30&lt;&gt;0,BN30,0)))</f>
        <v>-1148.3094813048872</v>
      </c>
      <c r="BP30" s="3">
        <f>IF(BO31&lt;1,0,IF(AND(BP23&gt;Inputs!$C$54,'Debt Calculations'!BO30=0),PMT(Inputs!$C$50,Inputs!$C$56,Inputs!$C$57),IF(BO30&lt;&gt;0,BO30,0)))</f>
        <v>-1148.3094813048872</v>
      </c>
      <c r="BQ30" s="3">
        <f>IF(BP31&lt;1,0,IF(AND(BQ23&gt;Inputs!$C$54,'Debt Calculations'!BP30=0),PMT(Inputs!$C$50,Inputs!$C$56,Inputs!$C$57),IF(BP30&lt;&gt;0,BP30,0)))</f>
        <v>-1148.3094813048872</v>
      </c>
      <c r="BR30" s="3">
        <f>IF(BQ31&lt;1,0,IF(AND(BR23&gt;Inputs!$C$54,'Debt Calculations'!BQ30=0),PMT(Inputs!$C$50,Inputs!$C$56,Inputs!$C$57),IF(BQ30&lt;&gt;0,BQ30,0)))</f>
        <v>-1148.3094813048872</v>
      </c>
      <c r="BS30" s="3">
        <f>IF(BR31&lt;1,0,IF(AND(BS23&gt;Inputs!$C$54,'Debt Calculations'!BR30=0),PMT(Inputs!$C$50,Inputs!$C$56,Inputs!$C$57),IF(BR30&lt;&gt;0,BR30,0)))</f>
        <v>-1148.3094813048872</v>
      </c>
      <c r="BT30" s="3">
        <f>IF(BS31&lt;1,0,IF(AND(BT23&gt;Inputs!$C$54,'Debt Calculations'!BS30=0),PMT(Inputs!$C$50,Inputs!$C$56,Inputs!$C$57),IF(BS30&lt;&gt;0,BS30,0)))</f>
        <v>-1148.3094813048872</v>
      </c>
      <c r="BU30" s="3">
        <f>IF(BT31&lt;1,0,IF(AND(BU23&gt;Inputs!$C$54,'Debt Calculations'!BT30=0),PMT(Inputs!$C$50,Inputs!$C$56,Inputs!$C$57),IF(BT30&lt;&gt;0,BT30,0)))</f>
        <v>-1148.3094813048872</v>
      </c>
      <c r="BV30" s="3">
        <f>IF(BU31&lt;1,0,IF(AND(BV23&gt;Inputs!$C$54,'Debt Calculations'!BU30=0),PMT(Inputs!$C$50,Inputs!$C$56,Inputs!$C$57),IF(BU30&lt;&gt;0,BU30,0)))</f>
        <v>-1148.3094813048872</v>
      </c>
      <c r="BW30" s="3">
        <f>IF(BV31&lt;1,0,IF(AND(BW23&gt;Inputs!$C$54,'Debt Calculations'!BV30=0),PMT(Inputs!$C$50,Inputs!$C$56,Inputs!$C$57),IF(BV30&lt;&gt;0,BV30,0)))</f>
        <v>-1148.3094813048872</v>
      </c>
      <c r="BX30" s="3">
        <f>IF(BW31&lt;1,0,IF(AND(BX23&gt;Inputs!$C$54,'Debt Calculations'!BW30=0),PMT(Inputs!$C$50,Inputs!$C$56,Inputs!$C$57),IF(BW30&lt;&gt;0,BW30,0)))</f>
        <v>-1148.3094813048872</v>
      </c>
      <c r="BY30" s="3">
        <f>IF(BX31&lt;1,0,IF(AND(BY23&gt;Inputs!$C$54,'Debt Calculations'!BX30=0),PMT(Inputs!$C$50,Inputs!$C$56,Inputs!$C$57),IF(BX30&lt;&gt;0,BX30,0)))</f>
        <v>-1148.3094813048872</v>
      </c>
      <c r="BZ30" s="3">
        <f>IF(BY31&lt;1,0,IF(AND(BZ23&gt;Inputs!$C$54,'Debt Calculations'!BY30=0),PMT(Inputs!$C$50,Inputs!$C$56,Inputs!$C$57),IF(BY30&lt;&gt;0,BY30,0)))</f>
        <v>-1148.3094813048872</v>
      </c>
      <c r="CA30" s="3">
        <f>IF(BZ31&lt;1,0,IF(AND(CA23&gt;Inputs!$C$54,'Debt Calculations'!BZ30=0),PMT(Inputs!$C$50,Inputs!$C$56,Inputs!$C$57),IF(BZ30&lt;&gt;0,BZ30,0)))</f>
        <v>-1148.3094813048872</v>
      </c>
      <c r="CB30" s="3">
        <f>IF(CA31&lt;1,0,IF(AND(CB23&gt;Inputs!$C$54,'Debt Calculations'!CA30=0),PMT(Inputs!$C$50,Inputs!$C$56,Inputs!$C$57),IF(CA30&lt;&gt;0,CA30,0)))</f>
        <v>-1148.3094813048872</v>
      </c>
      <c r="CC30" s="3">
        <f>IF(CB31&lt;1,0,IF(AND(CC23&gt;Inputs!$C$54,'Debt Calculations'!CB30=0),PMT(Inputs!$C$50,Inputs!$C$56,Inputs!$C$57),IF(CB30&lt;&gt;0,CB30,0)))</f>
        <v>-1148.3094813048872</v>
      </c>
      <c r="CD30" s="3">
        <f>IF(CC31&lt;1,0,IF(AND(CD23&gt;Inputs!$C$54,'Debt Calculations'!CC30=0),PMT(Inputs!$C$50,Inputs!$C$56,Inputs!$C$57),IF(CC30&lt;&gt;0,CC30,0)))</f>
        <v>-1148.3094813048872</v>
      </c>
      <c r="CE30" s="3">
        <f>IF(CD31&lt;1,0,IF(AND(CE23&gt;Inputs!$C$54,'Debt Calculations'!CD30=0),PMT(Inputs!$C$50,Inputs!$C$56,Inputs!$C$57),IF(CD30&lt;&gt;0,CD30,0)))</f>
        <v>-1148.3094813048872</v>
      </c>
      <c r="CF30" s="3">
        <f>IF(CE31&lt;1,0,IF(AND(CF23&gt;Inputs!$C$54,'Debt Calculations'!CE30=0),PMT(Inputs!$C$50,Inputs!$C$56,Inputs!$C$57),IF(CE30&lt;&gt;0,CE30,0)))</f>
        <v>-1148.3094813048872</v>
      </c>
      <c r="CG30" s="3">
        <f>IF(CF31&lt;1,0,IF(AND(CG23&gt;Inputs!$C$54,'Debt Calculations'!CF30=0),PMT(Inputs!$C$50,Inputs!$C$56,Inputs!$C$57),IF(CF30&lt;&gt;0,CF30,0)))</f>
        <v>-1148.3094813048872</v>
      </c>
      <c r="CH30" s="3">
        <f>IF(CG31&lt;1,0,IF(AND(CH23&gt;Inputs!$C$54,'Debt Calculations'!CG30=0),PMT(Inputs!$C$50,Inputs!$C$56,Inputs!$C$57),IF(CG30&lt;&gt;0,CG30,0)))</f>
        <v>-1148.3094813048872</v>
      </c>
      <c r="CI30" s="3">
        <f>IF(CH31&lt;1,0,IF(AND(CI23&gt;Inputs!$C$54,'Debt Calculations'!CH30=0),PMT(Inputs!$C$50,Inputs!$C$56,Inputs!$C$57),IF(CH30&lt;&gt;0,CH30,0)))</f>
        <v>-1148.3094813048872</v>
      </c>
      <c r="CJ30" s="3">
        <f>IF(CI31&lt;1,0,IF(AND(CJ23&gt;Inputs!$C$54,'Debt Calculations'!CI30=0),PMT(Inputs!$C$50,Inputs!$C$56,Inputs!$C$57),IF(CI30&lt;&gt;0,CI30,0)))</f>
        <v>-1148.3094813048872</v>
      </c>
      <c r="CK30" s="3">
        <f>IF(CJ31&lt;1,0,IF(AND(CK23&gt;Inputs!$C$54,'Debt Calculations'!CJ30=0),PMT(Inputs!$C$50,Inputs!$C$56,Inputs!$C$57),IF(CJ30&lt;&gt;0,CJ30,0)))</f>
        <v>-1148.3094813048872</v>
      </c>
      <c r="CL30" s="3">
        <f>IF(CK31&lt;1,0,IF(AND(CL23&gt;Inputs!$C$54,'Debt Calculations'!CK30=0),PMT(Inputs!$C$50,Inputs!$C$56,Inputs!$C$57),IF(CK30&lt;&gt;0,CK30,0)))</f>
        <v>-1148.3094813048872</v>
      </c>
      <c r="CM30" s="3">
        <f>IF(CL31&lt;1,0,IF(AND(CM23&gt;Inputs!$C$54,'Debt Calculations'!CL30=0),PMT(Inputs!$C$50,Inputs!$C$56,Inputs!$C$57),IF(CL30&lt;&gt;0,CL30,0)))</f>
        <v>-1148.3094813048872</v>
      </c>
      <c r="CN30" s="3">
        <f>IF(CM31&lt;1,0,IF(AND(CN23&gt;Inputs!$C$54,'Debt Calculations'!CM30=0),PMT(Inputs!$C$50,Inputs!$C$56,Inputs!$C$57),IF(CM30&lt;&gt;0,CM30,0)))</f>
        <v>-1148.3094813048872</v>
      </c>
      <c r="CO30" s="3">
        <f>IF(CN31&lt;1,0,IF(AND(CO23&gt;Inputs!$C$54,'Debt Calculations'!CN30=0),PMT(Inputs!$C$50,Inputs!$C$56,Inputs!$C$57),IF(CN30&lt;&gt;0,CN30,0)))</f>
        <v>-1148.3094813048872</v>
      </c>
      <c r="CP30" s="3">
        <f>IF(CO31&lt;1,0,IF(AND(CP23&gt;Inputs!$C$54,'Debt Calculations'!CO30=0),PMT(Inputs!$C$50,Inputs!$C$56,Inputs!$C$57),IF(CO30&lt;&gt;0,CO30,0)))</f>
        <v>-1148.3094813048872</v>
      </c>
      <c r="CQ30" s="3">
        <f>IF(CP31&lt;1,0,IF(AND(CQ23&gt;Inputs!$C$54,'Debt Calculations'!CP30=0),PMT(Inputs!$C$50,Inputs!$C$56,Inputs!$C$57),IF(CP30&lt;&gt;0,CP30,0)))</f>
        <v>-1148.3094813048872</v>
      </c>
      <c r="CR30" s="3">
        <f>IF(CQ31&lt;1,0,IF(AND(CR23&gt;Inputs!$C$54,'Debt Calculations'!CQ30=0),PMT(Inputs!$C$50,Inputs!$C$56,Inputs!$C$57),IF(CQ30&lt;&gt;0,CQ30,0)))</f>
        <v>-1148.3094813048872</v>
      </c>
      <c r="CS30" s="3">
        <f>IF(CR31&lt;1,0,IF(AND(CS23&gt;Inputs!$C$54,'Debt Calculations'!CR30=0),PMT(Inputs!$C$50,Inputs!$C$56,Inputs!$C$57),IF(CR30&lt;&gt;0,CR30,0)))</f>
        <v>-1148.3094813048872</v>
      </c>
      <c r="CT30" s="3">
        <f>IF(CS31&lt;1,0,IF(AND(CT23&gt;Inputs!$C$54,'Debt Calculations'!CS30=0),PMT(Inputs!$C$50,Inputs!$C$56,Inputs!$C$57),IF(CS30&lt;&gt;0,CS30,0)))</f>
        <v>-1148.3094813048872</v>
      </c>
      <c r="CU30" s="3">
        <f>IF(CT31&lt;1,0,IF(AND(CU23&gt;Inputs!$C$54,'Debt Calculations'!CT30=0),PMT(Inputs!$C$50,Inputs!$C$56,Inputs!$C$57),IF(CT30&lt;&gt;0,CT30,0)))</f>
        <v>-1148.3094813048872</v>
      </c>
      <c r="CV30" s="3">
        <f>IF(CU31&lt;1,0,IF(AND(CV23&gt;Inputs!$C$54,'Debt Calculations'!CU30=0),PMT(Inputs!$C$50,Inputs!$C$56,Inputs!$C$57),IF(CU30&lt;&gt;0,CU30,0)))</f>
        <v>-1148.3094813048872</v>
      </c>
      <c r="CW30" s="3">
        <f>IF(CV31&lt;1,0,IF(AND(CW23&gt;Inputs!$C$54,'Debt Calculations'!CV30=0),PMT(Inputs!$C$50,Inputs!$C$56,Inputs!$C$57),IF(CV30&lt;&gt;0,CV30,0)))</f>
        <v>-1148.3094813048872</v>
      </c>
      <c r="CX30" s="3">
        <f>IF(CW31&lt;1,0,IF(AND(CX23&gt;Inputs!$C$54,'Debt Calculations'!CW30=0),PMT(Inputs!$C$50,Inputs!$C$56,Inputs!$C$57),IF(CW30&lt;&gt;0,CW30,0)))</f>
        <v>-1148.3094813048872</v>
      </c>
      <c r="CY30" s="3">
        <f>IF(CX31&lt;1,0,IF(AND(CY23&gt;Inputs!$C$54,'Debt Calculations'!CX30=0),PMT(Inputs!$C$50,Inputs!$C$56,Inputs!$C$57),IF(CX30&lt;&gt;0,CX30,0)))</f>
        <v>-1148.3094813048872</v>
      </c>
      <c r="CZ30" s="3">
        <f>IF(CY31&lt;1,0,IF(AND(CZ23&gt;Inputs!$C$54,'Debt Calculations'!CY30=0),PMT(Inputs!$C$50,Inputs!$C$56,Inputs!$C$57),IF(CY30&lt;&gt;0,CY30,0)))</f>
        <v>-1148.3094813048872</v>
      </c>
      <c r="DA30" s="3">
        <f>IF(CZ31&lt;1,0,IF(AND(DA23&gt;Inputs!$C$54,'Debt Calculations'!CZ30=0),PMT(Inputs!$C$50,Inputs!$C$56,Inputs!$C$57),IF(CZ30&lt;&gt;0,CZ30,0)))</f>
        <v>-1148.3094813048872</v>
      </c>
      <c r="DB30" s="3">
        <f>IF(DA31&lt;1,0,IF(AND(DB23&gt;Inputs!$C$54,'Debt Calculations'!DA30=0),PMT(Inputs!$C$50,Inputs!$C$56,Inputs!$C$57),IF(DA30&lt;&gt;0,DA30,0)))</f>
        <v>-1148.3094813048872</v>
      </c>
      <c r="DC30" s="3">
        <f>IF(DB31&lt;1,0,IF(AND(DC23&gt;Inputs!$C$54,'Debt Calculations'!DB30=0),PMT(Inputs!$C$50,Inputs!$C$56,Inputs!$C$57),IF(DB30&lt;&gt;0,DB30,0)))</f>
        <v>-1148.3094813048872</v>
      </c>
      <c r="DD30" s="3">
        <f>IF(DC31&lt;1,0,IF(AND(DD23&gt;Inputs!$C$54,'Debt Calculations'!DC30=0),PMT(Inputs!$C$50,Inputs!$C$56,Inputs!$C$57),IF(DC30&lt;&gt;0,DC30,0)))</f>
        <v>-1148.3094813048872</v>
      </c>
      <c r="DE30" s="3">
        <f>IF(DD31&lt;1,0,IF(AND(DE23&gt;Inputs!$C$54,'Debt Calculations'!DD30=0),PMT(Inputs!$C$50,Inputs!$C$56,Inputs!$C$57),IF(DD30&lt;&gt;0,DD30,0)))</f>
        <v>-1148.3094813048872</v>
      </c>
      <c r="DF30" s="3">
        <f>IF(DE31&lt;1,0,IF(AND(DF23&gt;Inputs!$C$54,'Debt Calculations'!DE30=0),PMT(Inputs!$C$50,Inputs!$C$56,Inputs!$C$57),IF(DE30&lt;&gt;0,DE30,0)))</f>
        <v>-1148.3094813048872</v>
      </c>
      <c r="DG30" s="3">
        <f>IF(DF31&lt;1,0,IF(AND(DG23&gt;Inputs!$C$54,'Debt Calculations'!DF30=0),PMT(Inputs!$C$50,Inputs!$C$56,Inputs!$C$57),IF(DF30&lt;&gt;0,DF30,0)))</f>
        <v>-1148.3094813048872</v>
      </c>
      <c r="DH30" s="3">
        <f>IF(DG31&lt;1,0,IF(AND(DH23&gt;Inputs!$C$54,'Debt Calculations'!DG30=0),PMT(Inputs!$C$50,Inputs!$C$56,Inputs!$C$57),IF(DG30&lt;&gt;0,DG30,0)))</f>
        <v>-1148.3094813048872</v>
      </c>
      <c r="DI30" s="3">
        <f>IF(DH31&lt;1,0,IF(AND(DI23&gt;Inputs!$C$54,'Debt Calculations'!DH30=0),PMT(Inputs!$C$50,Inputs!$C$56,Inputs!$C$57),IF(DH30&lt;&gt;0,DH30,0)))</f>
        <v>-1148.3094813048872</v>
      </c>
      <c r="DJ30" s="3">
        <f>IF(DI31&lt;1,0,IF(AND(DJ23&gt;Inputs!$C$54,'Debt Calculations'!DI30=0),PMT(Inputs!$C$50,Inputs!$C$56,Inputs!$C$57),IF(DI30&lt;&gt;0,DI30,0)))</f>
        <v>-1148.3094813048872</v>
      </c>
      <c r="DK30" s="3">
        <f>IF(DJ31&lt;1,0,IF(AND(DK23&gt;Inputs!$C$54,'Debt Calculations'!DJ30=0),PMT(Inputs!$C$50,Inputs!$C$56,Inputs!$C$57),IF(DJ30&lt;&gt;0,DJ30,0)))</f>
        <v>-1148.3094813048872</v>
      </c>
      <c r="DL30" s="3">
        <f>IF(DK31&lt;1,0,IF(AND(DL23&gt;Inputs!$C$54,'Debt Calculations'!DK30=0),PMT(Inputs!$C$50,Inputs!$C$56,Inputs!$C$57),IF(DK30&lt;&gt;0,DK30,0)))</f>
        <v>-1148.3094813048872</v>
      </c>
      <c r="DM30" s="3">
        <f>IF(DL31&lt;1,0,IF(AND(DM23&gt;Inputs!$C$54,'Debt Calculations'!DL30=0),PMT(Inputs!$C$50,Inputs!$C$56,Inputs!$C$57),IF(DL30&lt;&gt;0,DL30,0)))</f>
        <v>-1148.3094813048872</v>
      </c>
      <c r="DN30" s="3">
        <f>IF(DM31&lt;1,0,IF(AND(DN23&gt;Inputs!$C$54,'Debt Calculations'!DM30=0),PMT(Inputs!$C$50,Inputs!$C$56,Inputs!$C$57),IF(DM30&lt;&gt;0,DM30,0)))</f>
        <v>-1148.3094813048872</v>
      </c>
      <c r="DO30" s="3">
        <f>IF(DN31&lt;1,0,IF(AND(DO23&gt;Inputs!$C$54,'Debt Calculations'!DN30=0),PMT(Inputs!$C$50,Inputs!$C$56,Inputs!$C$57),IF(DN30&lt;&gt;0,DN30,0)))</f>
        <v>-1148.3094813048872</v>
      </c>
      <c r="DP30" s="3">
        <f>IF(DO31&lt;1,0,IF(AND(DP23&gt;Inputs!$C$54,'Debt Calculations'!DO30=0),PMT(Inputs!$C$50,Inputs!$C$56,Inputs!$C$57),IF(DO30&lt;&gt;0,DO30,0)))</f>
        <v>-1148.3094813048872</v>
      </c>
      <c r="DQ30" s="3">
        <f>IF(DP31&lt;1,0,IF(AND(DQ23&gt;Inputs!$C$54,'Debt Calculations'!DP30=0),PMT(Inputs!$C$50,Inputs!$C$56,Inputs!$C$57),IF(DP30&lt;&gt;0,DP30,0)))</f>
        <v>-1148.3094813048872</v>
      </c>
      <c r="DR30" s="3">
        <f>IF(DQ31&lt;1,0,IF(AND(DR23&gt;Inputs!$C$54,'Debt Calculations'!DQ30=0),PMT(Inputs!$C$50,Inputs!$C$56,Inputs!$C$57),IF(DQ30&lt;&gt;0,DQ30,0)))</f>
        <v>-1148.3094813048872</v>
      </c>
      <c r="DS30" s="3">
        <f>IF(DR31&lt;1,0,IF(AND(DS23&gt;Inputs!$C$54,'Debt Calculations'!DR30=0),PMT(Inputs!$C$50,Inputs!$C$56,Inputs!$C$57),IF(DR30&lt;&gt;0,DR30,0)))</f>
        <v>-1148.3094813048872</v>
      </c>
    </row>
    <row r="31" spans="1:123" x14ac:dyDescent="0.2">
      <c r="A31" t="s">
        <v>33</v>
      </c>
      <c r="D31" s="1">
        <f>SUM(D26:D30)</f>
        <v>62070</v>
      </c>
      <c r="E31" s="1">
        <f t="shared" ref="E31:S31" si="266">SUM(E26:E30)</f>
        <v>62432.074999999997</v>
      </c>
      <c r="F31" s="1">
        <f t="shared" si="266"/>
        <v>62796.262104166664</v>
      </c>
      <c r="G31" s="1">
        <f t="shared" si="266"/>
        <v>63162.573633107633</v>
      </c>
      <c r="H31" s="1">
        <f t="shared" si="266"/>
        <v>63531.021979300764</v>
      </c>
      <c r="I31" s="1">
        <f t="shared" si="266"/>
        <v>63901.619607513348</v>
      </c>
      <c r="J31" s="1">
        <f t="shared" si="266"/>
        <v>64274.379055223842</v>
      </c>
      <c r="K31" s="1">
        <f t="shared" si="266"/>
        <v>64649.312933045978</v>
      </c>
      <c r="L31" s="1">
        <f t="shared" si="266"/>
        <v>65026.433925155412</v>
      </c>
      <c r="M31" s="1">
        <f t="shared" si="266"/>
        <v>65405.75478971882</v>
      </c>
      <c r="N31" s="1">
        <f t="shared" si="266"/>
        <v>65787.28835932551</v>
      </c>
      <c r="O31" s="1">
        <f t="shared" si="266"/>
        <v>66171.047541421576</v>
      </c>
      <c r="P31" s="1">
        <f t="shared" si="266"/>
        <v>66557.045318746532</v>
      </c>
      <c r="Q31" s="1">
        <f t="shared" si="266"/>
        <v>66945.294749772554</v>
      </c>
      <c r="R31" s="1">
        <f t="shared" si="266"/>
        <v>67335.808969146223</v>
      </c>
      <c r="S31" s="1">
        <f t="shared" si="266"/>
        <v>67728.601188132903</v>
      </c>
      <c r="T31" s="1">
        <f t="shared" ref="T31" si="267">SUM(T26:T30)</f>
        <v>68123.684695063683</v>
      </c>
      <c r="U31" s="1">
        <f t="shared" ref="U31" si="268">SUM(U26:U30)</f>
        <v>68521.072855784892</v>
      </c>
      <c r="V31" s="1">
        <f t="shared" ref="V31" si="269">SUM(V26:V30)</f>
        <v>68920.779114110308</v>
      </c>
      <c r="W31" s="1">
        <f t="shared" ref="W31" si="270">SUM(W26:W30)</f>
        <v>69322.816992275955</v>
      </c>
      <c r="X31" s="1">
        <f t="shared" ref="X31" si="271">SUM(X26:X30)</f>
        <v>69727.200091397564</v>
      </c>
      <c r="Y31" s="1">
        <f t="shared" ref="Y31" si="272">SUM(Y26:Y30)</f>
        <v>70133.942091930716</v>
      </c>
      <c r="Z31" s="1">
        <f t="shared" ref="Z31" si="273">SUM(Z26:Z30)</f>
        <v>70543.05675413365</v>
      </c>
      <c r="AA31" s="1">
        <f t="shared" ref="AA31" si="274">SUM(AA26:AA30)</f>
        <v>70954.557918532766</v>
      </c>
      <c r="AB31" s="1">
        <f t="shared" ref="AB31" si="275">SUM(AB26:AB30)</f>
        <v>71368.459506390878</v>
      </c>
      <c r="AC31" s="1">
        <f t="shared" ref="AC31" si="276">SUM(AC26:AC30)</f>
        <v>71784.775520178155</v>
      </c>
      <c r="AD31" s="1">
        <f t="shared" ref="AD31" si="277">SUM(AD26:AD30)</f>
        <v>72203.520044045858</v>
      </c>
      <c r="AE31" s="1">
        <f t="shared" ref="AE31" si="278">SUM(AE26:AE30)</f>
        <v>72624.707244302786</v>
      </c>
      <c r="AF31" s="1">
        <f t="shared" ref="AF31" si="279">SUM(AF26:AF30)</f>
        <v>73048.351369894546</v>
      </c>
      <c r="AG31" s="1">
        <f t="shared" ref="AG31" si="280">SUM(AG26:AG30)</f>
        <v>73474.466752885593</v>
      </c>
      <c r="AH31" s="1">
        <f t="shared" ref="AH31" si="281">SUM(AH26:AH30)</f>
        <v>73903.067808944092</v>
      </c>
      <c r="AI31" s="1">
        <f t="shared" ref="AI31" si="282">SUM(AI26:AI30)</f>
        <v>74334.169037829604</v>
      </c>
      <c r="AJ31" s="1">
        <f t="shared" ref="AJ31" si="283">SUM(AJ26:AJ30)</f>
        <v>74767.785023883611</v>
      </c>
      <c r="AK31" s="1">
        <f t="shared" ref="AK31" si="284">SUM(AK26:AK30)</f>
        <v>75203.930436522933</v>
      </c>
      <c r="AL31" s="1">
        <f t="shared" ref="AL31" si="285">SUM(AL26:AL30)</f>
        <v>75642.620030735983</v>
      </c>
      <c r="AM31" s="1">
        <f t="shared" ref="AM31" si="286">SUM(AM26:AM30)</f>
        <v>76083.868647581941</v>
      </c>
      <c r="AN31" s="1">
        <f t="shared" ref="AN31" si="287">SUM(AN26:AN30)</f>
        <v>75379.381733387956</v>
      </c>
      <c r="AO31" s="1">
        <f t="shared" ref="AO31" si="288">SUM(AO26:AO30)</f>
        <v>74670.785312194508</v>
      </c>
      <c r="AP31" s="1">
        <f t="shared" ref="AP31" si="289">SUM(AP26:AP30)</f>
        <v>73958.055411877431</v>
      </c>
      <c r="AQ31" s="1">
        <f t="shared" ref="AQ31" si="290">SUM(AQ26:AQ30)</f>
        <v>73241.167920475171</v>
      </c>
      <c r="AR31" s="1">
        <f t="shared" ref="AR31" si="291">SUM(AR26:AR30)</f>
        <v>72520.098585373067</v>
      </c>
      <c r="AS31" s="1">
        <f t="shared" ref="AS31" si="292">SUM(AS26:AS30)</f>
        <v>71794.823012482855</v>
      </c>
      <c r="AT31" s="1">
        <f t="shared" ref="AT31" si="293">SUM(AT26:AT30)</f>
        <v>71065.316665417457</v>
      </c>
      <c r="AU31" s="1">
        <f t="shared" ref="AU31" si="294">SUM(AU26:AU30)</f>
        <v>70331.554864660837</v>
      </c>
      <c r="AV31" s="1">
        <f t="shared" ref="AV31" si="295">SUM(AV26:AV30)</f>
        <v>69593.512786733147</v>
      </c>
      <c r="AW31" s="1">
        <f t="shared" ref="AW31" si="296">SUM(AW26:AW30)</f>
        <v>68851.165463350873</v>
      </c>
      <c r="AX31" s="1">
        <f t="shared" ref="AX31" si="297">SUM(AX26:AX30)</f>
        <v>68104.487780582203</v>
      </c>
      <c r="AY31" s="1">
        <f t="shared" ref="AY31" si="298">SUM(AY26:AY30)</f>
        <v>67353.45447799738</v>
      </c>
      <c r="AZ31" s="1">
        <f t="shared" ref="AZ31" si="299">SUM(AZ26:AZ30)</f>
        <v>66598.040147814158</v>
      </c>
      <c r="BA31" s="1">
        <f t="shared" ref="BA31" si="300">SUM(BA26:BA30)</f>
        <v>65838.219234038188</v>
      </c>
      <c r="BB31" s="1">
        <f t="shared" ref="BB31" si="301">SUM(BB26:BB30)</f>
        <v>65073.966031598517</v>
      </c>
      <c r="BC31" s="1">
        <f t="shared" ref="BC31" si="302">SUM(BC26:BC30)</f>
        <v>64305.25468547795</v>
      </c>
      <c r="BD31" s="1">
        <f t="shared" ref="BD31" si="303">SUM(BD26:BD30)</f>
        <v>63532.05918983835</v>
      </c>
      <c r="BE31" s="1">
        <f t="shared" ref="BE31" si="304">SUM(BE26:BE30)</f>
        <v>62754.353387140851</v>
      </c>
      <c r="BF31" s="1">
        <f t="shared" ref="BF31" si="305">SUM(BF26:BF30)</f>
        <v>61972.110967260953</v>
      </c>
      <c r="BG31" s="1">
        <f t="shared" ref="BG31" si="306">SUM(BG26:BG30)</f>
        <v>61185.305466598416</v>
      </c>
      <c r="BH31" s="1">
        <f t="shared" ref="BH31" si="307">SUM(BH26:BH30)</f>
        <v>60393.910267182022</v>
      </c>
      <c r="BI31" s="1">
        <f t="shared" ref="BI31" si="308">SUM(BI26:BI30)</f>
        <v>59597.898595769031</v>
      </c>
      <c r="BJ31" s="1">
        <f t="shared" ref="BJ31" si="309">SUM(BJ26:BJ30)</f>
        <v>58797.243522939461</v>
      </c>
      <c r="BK31" s="1">
        <f t="shared" ref="BK31" si="310">SUM(BK26:BK30)</f>
        <v>57991.917962185056</v>
      </c>
      <c r="BL31" s="1">
        <f t="shared" ref="BL31" si="311">SUM(BL26:BL30)</f>
        <v>57181.894668992914</v>
      </c>
      <c r="BM31" s="1">
        <f t="shared" ref="BM31" si="312">SUM(BM26:BM30)</f>
        <v>56367.146239923815</v>
      </c>
      <c r="BN31" s="1">
        <f t="shared" ref="BN31" si="313">SUM(BN26:BN30)</f>
        <v>55547.645111685146</v>
      </c>
      <c r="BO31" s="1">
        <f t="shared" ref="BO31" si="314">SUM(BO26:BO30)</f>
        <v>54723.363560198421</v>
      </c>
      <c r="BP31" s="1">
        <f t="shared" ref="BP31" si="315">SUM(BP26:BP30)</f>
        <v>53894.273699661353</v>
      </c>
      <c r="BQ31" s="1">
        <f t="shared" ref="BQ31" si="316">SUM(BQ26:BQ30)</f>
        <v>53060.347481604491</v>
      </c>
      <c r="BR31" s="1">
        <f t="shared" ref="BR31" si="317">SUM(BR26:BR30)</f>
        <v>52221.556693942293</v>
      </c>
      <c r="BS31" s="1">
        <f t="shared" ref="BS31" si="318">SUM(BS26:BS30)</f>
        <v>51377.872960018736</v>
      </c>
      <c r="BT31" s="1">
        <f t="shared" ref="BT31" si="319">SUM(BT26:BT30)</f>
        <v>50529.267737647293</v>
      </c>
      <c r="BU31" s="1">
        <f t="shared" ref="BU31" si="320">SUM(BU26:BU30)</f>
        <v>49675.71231814535</v>
      </c>
      <c r="BV31" s="1">
        <f t="shared" ref="BV31" si="321">SUM(BV26:BV30)</f>
        <v>48817.177825362975</v>
      </c>
      <c r="BW31" s="1">
        <f t="shared" ref="BW31" si="322">SUM(BW26:BW30)</f>
        <v>47953.635214706039</v>
      </c>
      <c r="BX31" s="1">
        <f t="shared" ref="BX31" si="323">SUM(BX26:BX30)</f>
        <v>47085.055272153601</v>
      </c>
      <c r="BY31" s="1">
        <f t="shared" ref="BY31" si="324">SUM(BY26:BY30)</f>
        <v>46211.40861326961</v>
      </c>
      <c r="BZ31" s="1">
        <f t="shared" ref="BZ31" si="325">SUM(BZ26:BZ30)</f>
        <v>45332.665682208797</v>
      </c>
      <c r="CA31" s="1">
        <f t="shared" ref="CA31" si="326">SUM(CA26:CA30)</f>
        <v>44448.796750716792</v>
      </c>
      <c r="CB31" s="1">
        <f t="shared" ref="CB31" si="327">SUM(CB26:CB30)</f>
        <v>43559.771917124417</v>
      </c>
      <c r="CC31" s="1">
        <f t="shared" ref="CC31" si="328">SUM(CC26:CC30)</f>
        <v>42665.561105336084</v>
      </c>
      <c r="CD31" s="1">
        <f t="shared" ref="CD31" si="329">SUM(CD26:CD30)</f>
        <v>41766.134063812322</v>
      </c>
      <c r="CE31" s="1">
        <f t="shared" ref="CE31" si="330">SUM(CE26:CE30)</f>
        <v>40861.460364546336</v>
      </c>
      <c r="CF31" s="1">
        <f t="shared" ref="CF31" si="331">SUM(CF26:CF30)</f>
        <v>39951.509402034637</v>
      </c>
      <c r="CG31" s="1">
        <f t="shared" ref="CG31" si="332">SUM(CG26:CG30)</f>
        <v>39036.250392241614</v>
      </c>
      <c r="CH31" s="1">
        <f t="shared" ref="CH31" si="333">SUM(CH26:CH30)</f>
        <v>38115.652371558135</v>
      </c>
      <c r="CI31" s="3">
        <f t="shared" ref="CI31:DS31" si="334">SUM(CI26:CI30)</f>
        <v>37189.684195754002</v>
      </c>
      <c r="CJ31" s="3">
        <f t="shared" si="334"/>
        <v>36258.314538924344</v>
      </c>
      <c r="CK31" s="3">
        <f t="shared" si="334"/>
        <v>35321.511892429844</v>
      </c>
      <c r="CL31" s="3">
        <f t="shared" si="334"/>
        <v>34379.244563830798</v>
      </c>
      <c r="CM31" s="3">
        <f t="shared" si="334"/>
        <v>33431.480675814921</v>
      </c>
      <c r="CN31" s="3">
        <f t="shared" si="334"/>
        <v>32478.188165118954</v>
      </c>
      <c r="CO31" s="3">
        <f t="shared" si="334"/>
        <v>31519.334781443926</v>
      </c>
      <c r="CP31" s="3">
        <f t="shared" si="334"/>
        <v>30554.888086364128</v>
      </c>
      <c r="CQ31" s="3">
        <f t="shared" si="334"/>
        <v>29584.815452229697</v>
      </c>
      <c r="CR31" s="3">
        <f t="shared" si="334"/>
        <v>28609.084061062815</v>
      </c>
      <c r="CS31" s="3">
        <f t="shared" si="334"/>
        <v>27627.66090344746</v>
      </c>
      <c r="CT31" s="3">
        <f t="shared" si="334"/>
        <v>26640.512777412681</v>
      </c>
      <c r="CU31" s="3">
        <f t="shared" si="334"/>
        <v>25647.606287309369</v>
      </c>
      <c r="CV31" s="3">
        <f t="shared" si="334"/>
        <v>24648.907842680452</v>
      </c>
      <c r="CW31" s="3">
        <f t="shared" si="334"/>
        <v>23644.383657124534</v>
      </c>
      <c r="CX31" s="3">
        <f t="shared" si="334"/>
        <v>22633.999747152873</v>
      </c>
      <c r="CY31" s="3">
        <f t="shared" si="334"/>
        <v>21617.721931039709</v>
      </c>
      <c r="CZ31" s="3">
        <f t="shared" si="334"/>
        <v>20595.515827665884</v>
      </c>
      <c r="DA31" s="3">
        <f t="shared" si="334"/>
        <v>19567.346855355714</v>
      </c>
      <c r="DB31" s="3">
        <f t="shared" si="334"/>
        <v>18533.180230707068</v>
      </c>
      <c r="DC31" s="3">
        <f t="shared" si="334"/>
        <v>17492.980967414638</v>
      </c>
      <c r="DD31" s="3">
        <f t="shared" si="334"/>
        <v>16446.713875086334</v>
      </c>
      <c r="DE31" s="3">
        <f t="shared" si="334"/>
        <v>15394.343558052786</v>
      </c>
      <c r="DF31" s="3">
        <f t="shared" si="334"/>
        <v>14335.834414169874</v>
      </c>
      <c r="DG31" s="3">
        <f t="shared" si="334"/>
        <v>13271.150633614312</v>
      </c>
      <c r="DH31" s="3">
        <f t="shared" si="334"/>
        <v>12200.256197672175</v>
      </c>
      <c r="DI31" s="3">
        <f t="shared" si="334"/>
        <v>11123.114877520376</v>
      </c>
      <c r="DJ31" s="3">
        <f t="shared" si="334"/>
        <v>10039.690233001025</v>
      </c>
      <c r="DK31" s="3">
        <f t="shared" si="334"/>
        <v>8949.9456113886445</v>
      </c>
      <c r="DL31" s="3">
        <f t="shared" si="334"/>
        <v>7853.8441461501907</v>
      </c>
      <c r="DM31" s="3">
        <f t="shared" si="334"/>
        <v>6751.3487556978462</v>
      </c>
      <c r="DN31" s="3">
        <f t="shared" si="334"/>
        <v>5642.4221421345292</v>
      </c>
      <c r="DO31" s="3">
        <f t="shared" si="334"/>
        <v>4527.0267899920927</v>
      </c>
      <c r="DP31" s="3">
        <f t="shared" si="334"/>
        <v>3405.1249649621595</v>
      </c>
      <c r="DQ31" s="3">
        <f t="shared" si="334"/>
        <v>2276.6787126195513</v>
      </c>
      <c r="DR31" s="3">
        <f t="shared" si="334"/>
        <v>1141.6498571382783</v>
      </c>
      <c r="DS31" s="3">
        <f t="shared" si="334"/>
        <v>3.1150193535722792E-11</v>
      </c>
    </row>
    <row r="32" spans="1:123" x14ac:dyDescent="0.2">
      <c r="AZ32" s="6"/>
    </row>
    <row r="33" spans="1:123" x14ac:dyDescent="0.2">
      <c r="A33" s="7" t="s">
        <v>29</v>
      </c>
      <c r="C33" s="13" t="str">
        <f>Inputs!D43</f>
        <v>Individual</v>
      </c>
      <c r="AB33" s="3"/>
    </row>
    <row r="34" spans="1:123" s="77" customFormat="1" x14ac:dyDescent="0.2">
      <c r="C34" s="77" t="s">
        <v>5</v>
      </c>
      <c r="D34" s="77">
        <v>1</v>
      </c>
      <c r="E34" s="77">
        <f>D34+1</f>
        <v>2</v>
      </c>
      <c r="F34" s="77">
        <f t="shared" ref="F34:BQ34" si="335">E34+1</f>
        <v>3</v>
      </c>
      <c r="G34" s="77">
        <f t="shared" si="335"/>
        <v>4</v>
      </c>
      <c r="H34" s="77">
        <f t="shared" si="335"/>
        <v>5</v>
      </c>
      <c r="I34" s="77">
        <f t="shared" si="335"/>
        <v>6</v>
      </c>
      <c r="J34" s="77">
        <f t="shared" si="335"/>
        <v>7</v>
      </c>
      <c r="K34" s="77">
        <f t="shared" si="335"/>
        <v>8</v>
      </c>
      <c r="L34" s="77">
        <f t="shared" si="335"/>
        <v>9</v>
      </c>
      <c r="M34" s="77">
        <f t="shared" si="335"/>
        <v>10</v>
      </c>
      <c r="N34" s="77">
        <f t="shared" si="335"/>
        <v>11</v>
      </c>
      <c r="O34" s="77">
        <f t="shared" si="335"/>
        <v>12</v>
      </c>
      <c r="P34" s="77">
        <f t="shared" si="335"/>
        <v>13</v>
      </c>
      <c r="Q34" s="77">
        <f t="shared" si="335"/>
        <v>14</v>
      </c>
      <c r="R34" s="77">
        <f t="shared" si="335"/>
        <v>15</v>
      </c>
      <c r="S34" s="77">
        <f t="shared" si="335"/>
        <v>16</v>
      </c>
      <c r="T34" s="77">
        <f t="shared" si="335"/>
        <v>17</v>
      </c>
      <c r="U34" s="77">
        <f t="shared" si="335"/>
        <v>18</v>
      </c>
      <c r="V34" s="77">
        <f t="shared" si="335"/>
        <v>19</v>
      </c>
      <c r="W34" s="77">
        <f t="shared" si="335"/>
        <v>20</v>
      </c>
      <c r="X34" s="77">
        <f t="shared" si="335"/>
        <v>21</v>
      </c>
      <c r="Y34" s="77">
        <f t="shared" si="335"/>
        <v>22</v>
      </c>
      <c r="Z34" s="77">
        <f t="shared" si="335"/>
        <v>23</v>
      </c>
      <c r="AA34" s="77">
        <f t="shared" si="335"/>
        <v>24</v>
      </c>
      <c r="AB34" s="77">
        <f t="shared" si="335"/>
        <v>25</v>
      </c>
      <c r="AC34" s="77">
        <f t="shared" si="335"/>
        <v>26</v>
      </c>
      <c r="AD34" s="77">
        <f t="shared" si="335"/>
        <v>27</v>
      </c>
      <c r="AE34" s="77">
        <f t="shared" si="335"/>
        <v>28</v>
      </c>
      <c r="AF34" s="77">
        <f t="shared" si="335"/>
        <v>29</v>
      </c>
      <c r="AG34" s="77">
        <f t="shared" si="335"/>
        <v>30</v>
      </c>
      <c r="AH34" s="77">
        <f t="shared" si="335"/>
        <v>31</v>
      </c>
      <c r="AI34" s="77">
        <f t="shared" si="335"/>
        <v>32</v>
      </c>
      <c r="AJ34" s="77">
        <f t="shared" si="335"/>
        <v>33</v>
      </c>
      <c r="AK34" s="77">
        <f t="shared" si="335"/>
        <v>34</v>
      </c>
      <c r="AL34" s="77">
        <f t="shared" si="335"/>
        <v>35</v>
      </c>
      <c r="AM34" s="77">
        <f t="shared" si="335"/>
        <v>36</v>
      </c>
      <c r="AN34" s="77">
        <f t="shared" si="335"/>
        <v>37</v>
      </c>
      <c r="AO34" s="77">
        <f t="shared" si="335"/>
        <v>38</v>
      </c>
      <c r="AP34" s="77">
        <f t="shared" si="335"/>
        <v>39</v>
      </c>
      <c r="AQ34" s="77">
        <f t="shared" si="335"/>
        <v>40</v>
      </c>
      <c r="AR34" s="77">
        <f t="shared" si="335"/>
        <v>41</v>
      </c>
      <c r="AS34" s="77">
        <f t="shared" si="335"/>
        <v>42</v>
      </c>
      <c r="AT34" s="77">
        <f t="shared" si="335"/>
        <v>43</v>
      </c>
      <c r="AU34" s="77">
        <f t="shared" si="335"/>
        <v>44</v>
      </c>
      <c r="AV34" s="77">
        <f t="shared" si="335"/>
        <v>45</v>
      </c>
      <c r="AW34" s="77">
        <f t="shared" si="335"/>
        <v>46</v>
      </c>
      <c r="AX34" s="77">
        <f t="shared" si="335"/>
        <v>47</v>
      </c>
      <c r="AY34" s="77">
        <f t="shared" si="335"/>
        <v>48</v>
      </c>
      <c r="AZ34" s="77">
        <f t="shared" si="335"/>
        <v>49</v>
      </c>
      <c r="BA34" s="77">
        <f t="shared" si="335"/>
        <v>50</v>
      </c>
      <c r="BB34" s="77">
        <f t="shared" si="335"/>
        <v>51</v>
      </c>
      <c r="BC34" s="77">
        <f t="shared" si="335"/>
        <v>52</v>
      </c>
      <c r="BD34" s="77">
        <f t="shared" si="335"/>
        <v>53</v>
      </c>
      <c r="BE34" s="77">
        <f t="shared" si="335"/>
        <v>54</v>
      </c>
      <c r="BF34" s="77">
        <f t="shared" si="335"/>
        <v>55</v>
      </c>
      <c r="BG34" s="77">
        <f t="shared" si="335"/>
        <v>56</v>
      </c>
      <c r="BH34" s="77">
        <f t="shared" si="335"/>
        <v>57</v>
      </c>
      <c r="BI34" s="77">
        <f t="shared" si="335"/>
        <v>58</v>
      </c>
      <c r="BJ34" s="77">
        <f t="shared" si="335"/>
        <v>59</v>
      </c>
      <c r="BK34" s="77">
        <f t="shared" si="335"/>
        <v>60</v>
      </c>
      <c r="BL34" s="77">
        <f t="shared" si="335"/>
        <v>61</v>
      </c>
      <c r="BM34" s="77">
        <f t="shared" si="335"/>
        <v>62</v>
      </c>
      <c r="BN34" s="77">
        <f t="shared" si="335"/>
        <v>63</v>
      </c>
      <c r="BO34" s="77">
        <f t="shared" si="335"/>
        <v>64</v>
      </c>
      <c r="BP34" s="77">
        <f t="shared" si="335"/>
        <v>65</v>
      </c>
      <c r="BQ34" s="77">
        <f t="shared" si="335"/>
        <v>66</v>
      </c>
      <c r="BR34" s="77">
        <f t="shared" ref="BR34:DS34" si="336">BQ34+1</f>
        <v>67</v>
      </c>
      <c r="BS34" s="77">
        <f t="shared" si="336"/>
        <v>68</v>
      </c>
      <c r="BT34" s="77">
        <f t="shared" si="336"/>
        <v>69</v>
      </c>
      <c r="BU34" s="77">
        <f t="shared" si="336"/>
        <v>70</v>
      </c>
      <c r="BV34" s="77">
        <f t="shared" si="336"/>
        <v>71</v>
      </c>
      <c r="BW34" s="77">
        <f t="shared" si="336"/>
        <v>72</v>
      </c>
      <c r="BX34" s="77">
        <f t="shared" si="336"/>
        <v>73</v>
      </c>
      <c r="BY34" s="77">
        <f t="shared" si="336"/>
        <v>74</v>
      </c>
      <c r="BZ34" s="77">
        <f t="shared" si="336"/>
        <v>75</v>
      </c>
      <c r="CA34" s="77">
        <f t="shared" si="336"/>
        <v>76</v>
      </c>
      <c r="CB34" s="77">
        <f t="shared" si="336"/>
        <v>77</v>
      </c>
      <c r="CC34" s="77">
        <f t="shared" si="336"/>
        <v>78</v>
      </c>
      <c r="CD34" s="77">
        <f t="shared" si="336"/>
        <v>79</v>
      </c>
      <c r="CE34" s="77">
        <f t="shared" si="336"/>
        <v>80</v>
      </c>
      <c r="CF34" s="77">
        <f t="shared" si="336"/>
        <v>81</v>
      </c>
      <c r="CG34" s="77">
        <f t="shared" si="336"/>
        <v>82</v>
      </c>
      <c r="CH34" s="77">
        <f t="shared" si="336"/>
        <v>83</v>
      </c>
      <c r="CI34" s="77">
        <f t="shared" si="336"/>
        <v>84</v>
      </c>
      <c r="CJ34" s="77">
        <f t="shared" si="336"/>
        <v>85</v>
      </c>
      <c r="CK34" s="77">
        <f t="shared" si="336"/>
        <v>86</v>
      </c>
      <c r="CL34" s="77">
        <f t="shared" si="336"/>
        <v>87</v>
      </c>
      <c r="CM34" s="77">
        <f t="shared" si="336"/>
        <v>88</v>
      </c>
      <c r="CN34" s="77">
        <f t="shared" si="336"/>
        <v>89</v>
      </c>
      <c r="CO34" s="77">
        <f t="shared" si="336"/>
        <v>90</v>
      </c>
      <c r="CP34" s="77">
        <f t="shared" si="336"/>
        <v>91</v>
      </c>
      <c r="CQ34" s="77">
        <f t="shared" si="336"/>
        <v>92</v>
      </c>
      <c r="CR34" s="77">
        <f t="shared" si="336"/>
        <v>93</v>
      </c>
      <c r="CS34" s="77">
        <f t="shared" si="336"/>
        <v>94</v>
      </c>
      <c r="CT34" s="77">
        <f t="shared" si="336"/>
        <v>95</v>
      </c>
      <c r="CU34" s="77">
        <f t="shared" si="336"/>
        <v>96</v>
      </c>
      <c r="CV34" s="77">
        <f t="shared" si="336"/>
        <v>97</v>
      </c>
      <c r="CW34" s="77">
        <f t="shared" si="336"/>
        <v>98</v>
      </c>
      <c r="CX34" s="77">
        <f t="shared" si="336"/>
        <v>99</v>
      </c>
      <c r="CY34" s="77">
        <f t="shared" si="336"/>
        <v>100</v>
      </c>
      <c r="CZ34" s="77">
        <f t="shared" si="336"/>
        <v>101</v>
      </c>
      <c r="DA34" s="77">
        <f t="shared" si="336"/>
        <v>102</v>
      </c>
      <c r="DB34" s="77">
        <f t="shared" si="336"/>
        <v>103</v>
      </c>
      <c r="DC34" s="77">
        <f t="shared" si="336"/>
        <v>104</v>
      </c>
      <c r="DD34" s="77">
        <f t="shared" si="336"/>
        <v>105</v>
      </c>
      <c r="DE34" s="77">
        <f t="shared" si="336"/>
        <v>106</v>
      </c>
      <c r="DF34" s="77">
        <f t="shared" si="336"/>
        <v>107</v>
      </c>
      <c r="DG34" s="77">
        <f t="shared" si="336"/>
        <v>108</v>
      </c>
      <c r="DH34" s="77">
        <f t="shared" si="336"/>
        <v>109</v>
      </c>
      <c r="DI34" s="77">
        <f t="shared" si="336"/>
        <v>110</v>
      </c>
      <c r="DJ34" s="77">
        <f t="shared" si="336"/>
        <v>111</v>
      </c>
      <c r="DK34" s="77">
        <f t="shared" si="336"/>
        <v>112</v>
      </c>
      <c r="DL34" s="77">
        <f t="shared" si="336"/>
        <v>113</v>
      </c>
      <c r="DM34" s="77">
        <f t="shared" si="336"/>
        <v>114</v>
      </c>
      <c r="DN34" s="77">
        <f t="shared" si="336"/>
        <v>115</v>
      </c>
      <c r="DO34" s="77">
        <f t="shared" si="336"/>
        <v>116</v>
      </c>
      <c r="DP34" s="77">
        <f t="shared" si="336"/>
        <v>117</v>
      </c>
      <c r="DQ34" s="77">
        <f t="shared" si="336"/>
        <v>118</v>
      </c>
      <c r="DR34" s="77">
        <f t="shared" si="336"/>
        <v>119</v>
      </c>
      <c r="DS34" s="77">
        <f t="shared" si="336"/>
        <v>120</v>
      </c>
    </row>
    <row r="35" spans="1:123" s="36" customFormat="1" x14ac:dyDescent="0.2">
      <c r="C35" s="36" t="str">
        <f t="shared" ref="C35:AH35" si="337">C24</f>
        <v>Year</v>
      </c>
      <c r="D35" s="36">
        <f t="shared" si="337"/>
        <v>1</v>
      </c>
      <c r="E35" s="36">
        <f t="shared" si="337"/>
        <v>1</v>
      </c>
      <c r="F35" s="36">
        <f t="shared" si="337"/>
        <v>1</v>
      </c>
      <c r="G35" s="36">
        <f t="shared" si="337"/>
        <v>1</v>
      </c>
      <c r="H35" s="36">
        <f t="shared" si="337"/>
        <v>1</v>
      </c>
      <c r="I35" s="36">
        <f t="shared" si="337"/>
        <v>1</v>
      </c>
      <c r="J35" s="36">
        <f t="shared" si="337"/>
        <v>1</v>
      </c>
      <c r="K35" s="36">
        <f t="shared" si="337"/>
        <v>1</v>
      </c>
      <c r="L35" s="36">
        <f t="shared" si="337"/>
        <v>1</v>
      </c>
      <c r="M35" s="36">
        <f t="shared" si="337"/>
        <v>1</v>
      </c>
      <c r="N35" s="36">
        <f t="shared" si="337"/>
        <v>1</v>
      </c>
      <c r="O35" s="36">
        <f t="shared" si="337"/>
        <v>1</v>
      </c>
      <c r="P35" s="36">
        <f t="shared" si="337"/>
        <v>2</v>
      </c>
      <c r="Q35" s="36">
        <f t="shared" si="337"/>
        <v>2</v>
      </c>
      <c r="R35" s="36">
        <f t="shared" si="337"/>
        <v>2</v>
      </c>
      <c r="S35" s="36">
        <f t="shared" si="337"/>
        <v>2</v>
      </c>
      <c r="T35" s="36">
        <f t="shared" si="337"/>
        <v>2</v>
      </c>
      <c r="U35" s="36">
        <f t="shared" si="337"/>
        <v>2</v>
      </c>
      <c r="V35" s="36">
        <f t="shared" si="337"/>
        <v>2</v>
      </c>
      <c r="W35" s="36">
        <f t="shared" si="337"/>
        <v>2</v>
      </c>
      <c r="X35" s="36">
        <f t="shared" si="337"/>
        <v>2</v>
      </c>
      <c r="Y35" s="36">
        <f t="shared" si="337"/>
        <v>2</v>
      </c>
      <c r="Z35" s="36">
        <f t="shared" si="337"/>
        <v>2</v>
      </c>
      <c r="AA35" s="36">
        <f t="shared" si="337"/>
        <v>2</v>
      </c>
      <c r="AB35" s="36">
        <f t="shared" si="337"/>
        <v>3</v>
      </c>
      <c r="AC35" s="36">
        <f t="shared" si="337"/>
        <v>3</v>
      </c>
      <c r="AD35" s="36">
        <f t="shared" si="337"/>
        <v>3</v>
      </c>
      <c r="AE35" s="36">
        <f t="shared" si="337"/>
        <v>3</v>
      </c>
      <c r="AF35" s="36">
        <f t="shared" si="337"/>
        <v>3</v>
      </c>
      <c r="AG35" s="36">
        <f t="shared" si="337"/>
        <v>3</v>
      </c>
      <c r="AH35" s="36">
        <f t="shared" si="337"/>
        <v>3</v>
      </c>
      <c r="AI35" s="36">
        <f t="shared" ref="AI35:BN35" si="338">AI24</f>
        <v>3</v>
      </c>
      <c r="AJ35" s="36">
        <f t="shared" si="338"/>
        <v>3</v>
      </c>
      <c r="AK35" s="36">
        <f t="shared" si="338"/>
        <v>3</v>
      </c>
      <c r="AL35" s="36">
        <f t="shared" si="338"/>
        <v>3</v>
      </c>
      <c r="AM35" s="36">
        <f t="shared" si="338"/>
        <v>3</v>
      </c>
      <c r="AN35" s="36">
        <f t="shared" si="338"/>
        <v>4</v>
      </c>
      <c r="AO35" s="36">
        <f t="shared" si="338"/>
        <v>4</v>
      </c>
      <c r="AP35" s="36">
        <f t="shared" si="338"/>
        <v>4</v>
      </c>
      <c r="AQ35" s="36">
        <f t="shared" si="338"/>
        <v>4</v>
      </c>
      <c r="AR35" s="36">
        <f t="shared" si="338"/>
        <v>4</v>
      </c>
      <c r="AS35" s="36">
        <f t="shared" si="338"/>
        <v>4</v>
      </c>
      <c r="AT35" s="36">
        <f t="shared" si="338"/>
        <v>4</v>
      </c>
      <c r="AU35" s="36">
        <f t="shared" si="338"/>
        <v>4</v>
      </c>
      <c r="AV35" s="36">
        <f t="shared" si="338"/>
        <v>4</v>
      </c>
      <c r="AW35" s="36">
        <f t="shared" si="338"/>
        <v>4</v>
      </c>
      <c r="AX35" s="36">
        <f t="shared" si="338"/>
        <v>4</v>
      </c>
      <c r="AY35" s="36">
        <f t="shared" si="338"/>
        <v>4</v>
      </c>
      <c r="AZ35" s="36">
        <f t="shared" si="338"/>
        <v>5</v>
      </c>
      <c r="BA35" s="36">
        <f t="shared" si="338"/>
        <v>5</v>
      </c>
      <c r="BB35" s="36">
        <f t="shared" si="338"/>
        <v>5</v>
      </c>
      <c r="BC35" s="36">
        <f t="shared" si="338"/>
        <v>5</v>
      </c>
      <c r="BD35" s="36">
        <f t="shared" si="338"/>
        <v>5</v>
      </c>
      <c r="BE35" s="36">
        <f t="shared" si="338"/>
        <v>5</v>
      </c>
      <c r="BF35" s="36">
        <f t="shared" si="338"/>
        <v>5</v>
      </c>
      <c r="BG35" s="36">
        <f t="shared" si="338"/>
        <v>5</v>
      </c>
      <c r="BH35" s="36">
        <f t="shared" si="338"/>
        <v>5</v>
      </c>
      <c r="BI35" s="36">
        <f t="shared" si="338"/>
        <v>5</v>
      </c>
      <c r="BJ35" s="36">
        <f t="shared" si="338"/>
        <v>5</v>
      </c>
      <c r="BK35" s="36">
        <f t="shared" si="338"/>
        <v>5</v>
      </c>
      <c r="BL35" s="36">
        <f t="shared" si="338"/>
        <v>6</v>
      </c>
      <c r="BM35" s="36">
        <f t="shared" si="338"/>
        <v>6</v>
      </c>
      <c r="BN35" s="36">
        <f t="shared" si="338"/>
        <v>6</v>
      </c>
      <c r="BO35" s="36">
        <f t="shared" ref="BO35:CT35" si="339">BO24</f>
        <v>6</v>
      </c>
      <c r="BP35" s="36">
        <f t="shared" si="339"/>
        <v>6</v>
      </c>
      <c r="BQ35" s="36">
        <f t="shared" si="339"/>
        <v>6</v>
      </c>
      <c r="BR35" s="36">
        <f t="shared" si="339"/>
        <v>6</v>
      </c>
      <c r="BS35" s="36">
        <f t="shared" si="339"/>
        <v>6</v>
      </c>
      <c r="BT35" s="36">
        <f t="shared" si="339"/>
        <v>6</v>
      </c>
      <c r="BU35" s="36">
        <f t="shared" si="339"/>
        <v>6</v>
      </c>
      <c r="BV35" s="36">
        <f t="shared" si="339"/>
        <v>6</v>
      </c>
      <c r="BW35" s="36">
        <f t="shared" si="339"/>
        <v>6</v>
      </c>
      <c r="BX35" s="36">
        <f t="shared" si="339"/>
        <v>7</v>
      </c>
      <c r="BY35" s="36">
        <f t="shared" si="339"/>
        <v>7</v>
      </c>
      <c r="BZ35" s="36">
        <f t="shared" si="339"/>
        <v>7</v>
      </c>
      <c r="CA35" s="36">
        <f t="shared" si="339"/>
        <v>7</v>
      </c>
      <c r="CB35" s="36">
        <f t="shared" si="339"/>
        <v>7</v>
      </c>
      <c r="CC35" s="36">
        <f t="shared" si="339"/>
        <v>7</v>
      </c>
      <c r="CD35" s="36">
        <f t="shared" si="339"/>
        <v>7</v>
      </c>
      <c r="CE35" s="36">
        <f t="shared" si="339"/>
        <v>7</v>
      </c>
      <c r="CF35" s="36">
        <f t="shared" si="339"/>
        <v>7</v>
      </c>
      <c r="CG35" s="36">
        <f t="shared" si="339"/>
        <v>7</v>
      </c>
      <c r="CH35" s="36">
        <f t="shared" si="339"/>
        <v>7</v>
      </c>
      <c r="CI35" s="36">
        <f t="shared" si="339"/>
        <v>7</v>
      </c>
      <c r="CJ35" s="36">
        <f t="shared" si="339"/>
        <v>8</v>
      </c>
      <c r="CK35" s="36">
        <f t="shared" si="339"/>
        <v>8</v>
      </c>
      <c r="CL35" s="36">
        <f t="shared" si="339"/>
        <v>8</v>
      </c>
      <c r="CM35" s="36">
        <f t="shared" si="339"/>
        <v>8</v>
      </c>
      <c r="CN35" s="36">
        <f t="shared" si="339"/>
        <v>8</v>
      </c>
      <c r="CO35" s="36">
        <f t="shared" si="339"/>
        <v>8</v>
      </c>
      <c r="CP35" s="36">
        <f t="shared" si="339"/>
        <v>8</v>
      </c>
      <c r="CQ35" s="36">
        <f t="shared" si="339"/>
        <v>8</v>
      </c>
      <c r="CR35" s="36">
        <f t="shared" si="339"/>
        <v>8</v>
      </c>
      <c r="CS35" s="36">
        <f t="shared" si="339"/>
        <v>8</v>
      </c>
      <c r="CT35" s="36">
        <f t="shared" si="339"/>
        <v>8</v>
      </c>
      <c r="CU35" s="36">
        <f t="shared" ref="CU35:DS35" si="340">CU24</f>
        <v>8</v>
      </c>
      <c r="CV35" s="36">
        <f t="shared" si="340"/>
        <v>9</v>
      </c>
      <c r="CW35" s="36">
        <f t="shared" si="340"/>
        <v>9</v>
      </c>
      <c r="CX35" s="36">
        <f t="shared" si="340"/>
        <v>9</v>
      </c>
      <c r="CY35" s="36">
        <f t="shared" si="340"/>
        <v>9</v>
      </c>
      <c r="CZ35" s="36">
        <f t="shared" si="340"/>
        <v>9</v>
      </c>
      <c r="DA35" s="36">
        <f t="shared" si="340"/>
        <v>9</v>
      </c>
      <c r="DB35" s="36">
        <f t="shared" si="340"/>
        <v>9</v>
      </c>
      <c r="DC35" s="36">
        <f t="shared" si="340"/>
        <v>9</v>
      </c>
      <c r="DD35" s="36">
        <f t="shared" si="340"/>
        <v>9</v>
      </c>
      <c r="DE35" s="36">
        <f t="shared" si="340"/>
        <v>9</v>
      </c>
      <c r="DF35" s="36">
        <f t="shared" si="340"/>
        <v>9</v>
      </c>
      <c r="DG35" s="36">
        <f t="shared" si="340"/>
        <v>9</v>
      </c>
      <c r="DH35" s="36">
        <f t="shared" si="340"/>
        <v>10</v>
      </c>
      <c r="DI35" s="36">
        <f t="shared" si="340"/>
        <v>10</v>
      </c>
      <c r="DJ35" s="36">
        <f t="shared" si="340"/>
        <v>10</v>
      </c>
      <c r="DK35" s="36">
        <f t="shared" si="340"/>
        <v>10</v>
      </c>
      <c r="DL35" s="36">
        <f t="shared" si="340"/>
        <v>10</v>
      </c>
      <c r="DM35" s="36">
        <f t="shared" si="340"/>
        <v>10</v>
      </c>
      <c r="DN35" s="36">
        <f t="shared" si="340"/>
        <v>10</v>
      </c>
      <c r="DO35" s="36">
        <f t="shared" si="340"/>
        <v>10</v>
      </c>
      <c r="DP35" s="36">
        <f t="shared" si="340"/>
        <v>10</v>
      </c>
      <c r="DQ35" s="36">
        <f t="shared" si="340"/>
        <v>10</v>
      </c>
      <c r="DR35" s="36">
        <f t="shared" si="340"/>
        <v>10</v>
      </c>
      <c r="DS35" s="36">
        <f t="shared" si="340"/>
        <v>10</v>
      </c>
    </row>
    <row r="36" spans="1:123" s="83" customFormat="1" x14ac:dyDescent="0.2">
      <c r="C36" s="84" t="str">
        <f t="shared" ref="C36:AH36" si="341">C25</f>
        <v>Month</v>
      </c>
      <c r="D36" s="83" t="str">
        <f t="shared" si="341"/>
        <v>January</v>
      </c>
      <c r="E36" s="83" t="str">
        <f t="shared" si="341"/>
        <v>February</v>
      </c>
      <c r="F36" s="83" t="str">
        <f t="shared" si="341"/>
        <v>March</v>
      </c>
      <c r="G36" s="83" t="str">
        <f t="shared" si="341"/>
        <v xml:space="preserve">April </v>
      </c>
      <c r="H36" s="83" t="str">
        <f t="shared" si="341"/>
        <v>May</v>
      </c>
      <c r="I36" s="83" t="str">
        <f t="shared" si="341"/>
        <v>June</v>
      </c>
      <c r="J36" s="83" t="str">
        <f t="shared" si="341"/>
        <v>July</v>
      </c>
      <c r="K36" s="83" t="str">
        <f t="shared" si="341"/>
        <v>August</v>
      </c>
      <c r="L36" s="83" t="str">
        <f t="shared" si="341"/>
        <v>September</v>
      </c>
      <c r="M36" s="83" t="str">
        <f t="shared" si="341"/>
        <v>October</v>
      </c>
      <c r="N36" s="83" t="str">
        <f t="shared" si="341"/>
        <v>November</v>
      </c>
      <c r="O36" s="83" t="str">
        <f t="shared" si="341"/>
        <v>December</v>
      </c>
      <c r="P36" s="83" t="str">
        <f t="shared" si="341"/>
        <v>January</v>
      </c>
      <c r="Q36" s="83" t="str">
        <f t="shared" si="341"/>
        <v>February</v>
      </c>
      <c r="R36" s="83" t="str">
        <f t="shared" si="341"/>
        <v>March</v>
      </c>
      <c r="S36" s="83" t="str">
        <f t="shared" si="341"/>
        <v xml:space="preserve">April </v>
      </c>
      <c r="T36" s="83" t="str">
        <f t="shared" si="341"/>
        <v>May</v>
      </c>
      <c r="U36" s="83" t="str">
        <f t="shared" si="341"/>
        <v>June</v>
      </c>
      <c r="V36" s="83" t="str">
        <f t="shared" si="341"/>
        <v>July</v>
      </c>
      <c r="W36" s="83" t="str">
        <f t="shared" si="341"/>
        <v>August</v>
      </c>
      <c r="X36" s="83" t="str">
        <f t="shared" si="341"/>
        <v>September</v>
      </c>
      <c r="Y36" s="83" t="str">
        <f t="shared" si="341"/>
        <v>October</v>
      </c>
      <c r="Z36" s="83" t="str">
        <f t="shared" si="341"/>
        <v>November</v>
      </c>
      <c r="AA36" s="83" t="str">
        <f t="shared" si="341"/>
        <v>December</v>
      </c>
      <c r="AB36" s="83" t="str">
        <f t="shared" si="341"/>
        <v>January</v>
      </c>
      <c r="AC36" s="83" t="str">
        <f t="shared" si="341"/>
        <v>February</v>
      </c>
      <c r="AD36" s="83" t="str">
        <f t="shared" si="341"/>
        <v>March</v>
      </c>
      <c r="AE36" s="83" t="str">
        <f t="shared" si="341"/>
        <v xml:space="preserve">April </v>
      </c>
      <c r="AF36" s="83" t="str">
        <f t="shared" si="341"/>
        <v>May</v>
      </c>
      <c r="AG36" s="83" t="str">
        <f t="shared" si="341"/>
        <v>June</v>
      </c>
      <c r="AH36" s="83" t="str">
        <f t="shared" si="341"/>
        <v>July</v>
      </c>
      <c r="AI36" s="83" t="str">
        <f t="shared" ref="AI36:BN36" si="342">AI25</f>
        <v>August</v>
      </c>
      <c r="AJ36" s="83" t="str">
        <f t="shared" si="342"/>
        <v>September</v>
      </c>
      <c r="AK36" s="83" t="str">
        <f t="shared" si="342"/>
        <v>October</v>
      </c>
      <c r="AL36" s="83" t="str">
        <f t="shared" si="342"/>
        <v>November</v>
      </c>
      <c r="AM36" s="83" t="str">
        <f t="shared" si="342"/>
        <v>December</v>
      </c>
      <c r="AN36" s="83" t="str">
        <f t="shared" si="342"/>
        <v>January</v>
      </c>
      <c r="AO36" s="83" t="str">
        <f t="shared" si="342"/>
        <v>February</v>
      </c>
      <c r="AP36" s="83" t="str">
        <f t="shared" si="342"/>
        <v>March</v>
      </c>
      <c r="AQ36" s="83" t="str">
        <f t="shared" si="342"/>
        <v xml:space="preserve">April </v>
      </c>
      <c r="AR36" s="83" t="str">
        <f t="shared" si="342"/>
        <v>May</v>
      </c>
      <c r="AS36" s="83" t="str">
        <f t="shared" si="342"/>
        <v>June</v>
      </c>
      <c r="AT36" s="83" t="str">
        <f t="shared" si="342"/>
        <v>July</v>
      </c>
      <c r="AU36" s="83" t="str">
        <f t="shared" si="342"/>
        <v>August</v>
      </c>
      <c r="AV36" s="83" t="str">
        <f t="shared" si="342"/>
        <v>September</v>
      </c>
      <c r="AW36" s="83" t="str">
        <f t="shared" si="342"/>
        <v>October</v>
      </c>
      <c r="AX36" s="83" t="str">
        <f t="shared" si="342"/>
        <v>November</v>
      </c>
      <c r="AY36" s="83" t="str">
        <f t="shared" si="342"/>
        <v>December</v>
      </c>
      <c r="AZ36" s="83" t="str">
        <f t="shared" si="342"/>
        <v>January</v>
      </c>
      <c r="BA36" s="83" t="str">
        <f t="shared" si="342"/>
        <v>February</v>
      </c>
      <c r="BB36" s="83" t="str">
        <f t="shared" si="342"/>
        <v>March</v>
      </c>
      <c r="BC36" s="83" t="str">
        <f t="shared" si="342"/>
        <v xml:space="preserve">April </v>
      </c>
      <c r="BD36" s="83" t="str">
        <f t="shared" si="342"/>
        <v>May</v>
      </c>
      <c r="BE36" s="83" t="str">
        <f t="shared" si="342"/>
        <v>June</v>
      </c>
      <c r="BF36" s="83" t="str">
        <f t="shared" si="342"/>
        <v>July</v>
      </c>
      <c r="BG36" s="83" t="str">
        <f t="shared" si="342"/>
        <v>August</v>
      </c>
      <c r="BH36" s="83" t="str">
        <f t="shared" si="342"/>
        <v>September</v>
      </c>
      <c r="BI36" s="83" t="str">
        <f t="shared" si="342"/>
        <v>October</v>
      </c>
      <c r="BJ36" s="83" t="str">
        <f t="shared" si="342"/>
        <v>November</v>
      </c>
      <c r="BK36" s="83" t="str">
        <f t="shared" si="342"/>
        <v>December</v>
      </c>
      <c r="BL36" s="83" t="str">
        <f t="shared" si="342"/>
        <v>January</v>
      </c>
      <c r="BM36" s="83" t="str">
        <f t="shared" si="342"/>
        <v>February</v>
      </c>
      <c r="BN36" s="83" t="str">
        <f t="shared" si="342"/>
        <v>March</v>
      </c>
      <c r="BO36" s="83" t="str">
        <f t="shared" ref="BO36:CT36" si="343">BO25</f>
        <v xml:space="preserve">April </v>
      </c>
      <c r="BP36" s="83" t="str">
        <f t="shared" si="343"/>
        <v>May</v>
      </c>
      <c r="BQ36" s="83" t="str">
        <f t="shared" si="343"/>
        <v>June</v>
      </c>
      <c r="BR36" s="83" t="str">
        <f t="shared" si="343"/>
        <v>July</v>
      </c>
      <c r="BS36" s="83" t="str">
        <f t="shared" si="343"/>
        <v>August</v>
      </c>
      <c r="BT36" s="83" t="str">
        <f t="shared" si="343"/>
        <v>September</v>
      </c>
      <c r="BU36" s="83" t="str">
        <f t="shared" si="343"/>
        <v>October</v>
      </c>
      <c r="BV36" s="83" t="str">
        <f t="shared" si="343"/>
        <v>November</v>
      </c>
      <c r="BW36" s="83" t="str">
        <f t="shared" si="343"/>
        <v>December</v>
      </c>
      <c r="BX36" s="83" t="str">
        <f t="shared" si="343"/>
        <v>January</v>
      </c>
      <c r="BY36" s="83" t="str">
        <f t="shared" si="343"/>
        <v>February</v>
      </c>
      <c r="BZ36" s="83" t="str">
        <f t="shared" si="343"/>
        <v>March</v>
      </c>
      <c r="CA36" s="83" t="str">
        <f t="shared" si="343"/>
        <v xml:space="preserve">April </v>
      </c>
      <c r="CB36" s="83" t="str">
        <f t="shared" si="343"/>
        <v>May</v>
      </c>
      <c r="CC36" s="83" t="str">
        <f t="shared" si="343"/>
        <v>June</v>
      </c>
      <c r="CD36" s="83" t="str">
        <f t="shared" si="343"/>
        <v>July</v>
      </c>
      <c r="CE36" s="83" t="str">
        <f t="shared" si="343"/>
        <v>August</v>
      </c>
      <c r="CF36" s="83" t="str">
        <f t="shared" si="343"/>
        <v>September</v>
      </c>
      <c r="CG36" s="83" t="str">
        <f t="shared" si="343"/>
        <v>October</v>
      </c>
      <c r="CH36" s="83" t="str">
        <f t="shared" si="343"/>
        <v>November</v>
      </c>
      <c r="CI36" s="83" t="str">
        <f t="shared" si="343"/>
        <v>December</v>
      </c>
      <c r="CJ36" s="83" t="str">
        <f t="shared" si="343"/>
        <v>January</v>
      </c>
      <c r="CK36" s="83" t="str">
        <f t="shared" si="343"/>
        <v>February</v>
      </c>
      <c r="CL36" s="83" t="str">
        <f t="shared" si="343"/>
        <v>March</v>
      </c>
      <c r="CM36" s="83" t="str">
        <f t="shared" si="343"/>
        <v xml:space="preserve">April </v>
      </c>
      <c r="CN36" s="83" t="str">
        <f t="shared" si="343"/>
        <v>May</v>
      </c>
      <c r="CO36" s="83" t="str">
        <f t="shared" si="343"/>
        <v>June</v>
      </c>
      <c r="CP36" s="83" t="str">
        <f t="shared" si="343"/>
        <v>July</v>
      </c>
      <c r="CQ36" s="83" t="str">
        <f t="shared" si="343"/>
        <v>August</v>
      </c>
      <c r="CR36" s="83" t="str">
        <f t="shared" si="343"/>
        <v>September</v>
      </c>
      <c r="CS36" s="83" t="str">
        <f t="shared" si="343"/>
        <v>October</v>
      </c>
      <c r="CT36" s="83" t="str">
        <f t="shared" si="343"/>
        <v>November</v>
      </c>
      <c r="CU36" s="83" t="str">
        <f t="shared" ref="CU36:DS36" si="344">CU25</f>
        <v>December</v>
      </c>
      <c r="CV36" s="83" t="str">
        <f t="shared" si="344"/>
        <v>January</v>
      </c>
      <c r="CW36" s="83" t="str">
        <f t="shared" si="344"/>
        <v>February</v>
      </c>
      <c r="CX36" s="83" t="str">
        <f t="shared" si="344"/>
        <v>March</v>
      </c>
      <c r="CY36" s="83" t="str">
        <f t="shared" si="344"/>
        <v xml:space="preserve">April </v>
      </c>
      <c r="CZ36" s="83" t="str">
        <f t="shared" si="344"/>
        <v>May</v>
      </c>
      <c r="DA36" s="83" t="str">
        <f t="shared" si="344"/>
        <v>June</v>
      </c>
      <c r="DB36" s="83" t="str">
        <f t="shared" si="344"/>
        <v>July</v>
      </c>
      <c r="DC36" s="83" t="str">
        <f t="shared" si="344"/>
        <v>August</v>
      </c>
      <c r="DD36" s="83" t="str">
        <f t="shared" si="344"/>
        <v>September</v>
      </c>
      <c r="DE36" s="83" t="str">
        <f t="shared" si="344"/>
        <v>October</v>
      </c>
      <c r="DF36" s="83" t="str">
        <f t="shared" si="344"/>
        <v>November</v>
      </c>
      <c r="DG36" s="83" t="str">
        <f t="shared" si="344"/>
        <v>December</v>
      </c>
      <c r="DH36" s="83" t="str">
        <f t="shared" si="344"/>
        <v>January</v>
      </c>
      <c r="DI36" s="83" t="str">
        <f t="shared" si="344"/>
        <v>February</v>
      </c>
      <c r="DJ36" s="83" t="str">
        <f t="shared" si="344"/>
        <v>March</v>
      </c>
      <c r="DK36" s="83" t="str">
        <f t="shared" si="344"/>
        <v xml:space="preserve">April </v>
      </c>
      <c r="DL36" s="83" t="str">
        <f t="shared" si="344"/>
        <v>May</v>
      </c>
      <c r="DM36" s="83" t="str">
        <f t="shared" si="344"/>
        <v>June</v>
      </c>
      <c r="DN36" s="83" t="str">
        <f t="shared" si="344"/>
        <v>July</v>
      </c>
      <c r="DO36" s="83" t="str">
        <f t="shared" si="344"/>
        <v>August</v>
      </c>
      <c r="DP36" s="83" t="str">
        <f t="shared" si="344"/>
        <v>September</v>
      </c>
      <c r="DQ36" s="83" t="str">
        <f t="shared" si="344"/>
        <v>October</v>
      </c>
      <c r="DR36" s="83" t="str">
        <f t="shared" si="344"/>
        <v>November</v>
      </c>
      <c r="DS36" s="83" t="str">
        <f t="shared" si="344"/>
        <v>December</v>
      </c>
    </row>
    <row r="37" spans="1:123" x14ac:dyDescent="0.2">
      <c r="A37" t="s">
        <v>31</v>
      </c>
      <c r="C37" s="3">
        <f>Inputs!D44</f>
        <v>1000</v>
      </c>
      <c r="D37" s="1">
        <f>IF(C33&lt;&gt;"Consolidate",C37,0)</f>
        <v>1000</v>
      </c>
      <c r="E37" s="4">
        <f>D42</f>
        <v>71006.25</v>
      </c>
      <c r="F37" s="4">
        <f t="shared" ref="F37:BQ37" si="345">E42</f>
        <v>71450.0390625</v>
      </c>
      <c r="G37" s="4">
        <f t="shared" si="345"/>
        <v>71896.601806640625</v>
      </c>
      <c r="H37" s="4">
        <f t="shared" si="345"/>
        <v>72345.955567932135</v>
      </c>
      <c r="I37" s="4">
        <f t="shared" si="345"/>
        <v>72798.117790231714</v>
      </c>
      <c r="J37" s="4">
        <f t="shared" si="345"/>
        <v>73253.106026420661</v>
      </c>
      <c r="K37" s="4">
        <f t="shared" si="345"/>
        <v>73710.937939085794</v>
      </c>
      <c r="L37" s="4">
        <f t="shared" si="345"/>
        <v>74171.631301205081</v>
      </c>
      <c r="M37" s="4">
        <f t="shared" si="345"/>
        <v>74635.203996837619</v>
      </c>
      <c r="N37" s="4">
        <f t="shared" si="345"/>
        <v>75101.67402181786</v>
      </c>
      <c r="O37" s="4">
        <f t="shared" si="345"/>
        <v>75571.059484454221</v>
      </c>
      <c r="P37" s="4">
        <f t="shared" si="345"/>
        <v>76043.378606232058</v>
      </c>
      <c r="Q37" s="4">
        <f t="shared" si="345"/>
        <v>75352.275404654996</v>
      </c>
      <c r="R37" s="4">
        <f t="shared" si="345"/>
        <v>74656.85280806807</v>
      </c>
      <c r="S37" s="4">
        <f t="shared" si="345"/>
        <v>73957.083820252476</v>
      </c>
      <c r="T37" s="4">
        <f t="shared" si="345"/>
        <v>73252.941276263038</v>
      </c>
      <c r="U37" s="4">
        <f t="shared" si="345"/>
        <v>72544.397841373662</v>
      </c>
      <c r="V37" s="4">
        <f t="shared" si="345"/>
        <v>71831.426010016236</v>
      </c>
      <c r="W37" s="4">
        <f t="shared" si="345"/>
        <v>71113.998104712809</v>
      </c>
      <c r="X37" s="4">
        <f t="shared" si="345"/>
        <v>70392.08627500126</v>
      </c>
      <c r="Y37" s="4">
        <f t="shared" si="345"/>
        <v>69665.662496353994</v>
      </c>
      <c r="Z37" s="4">
        <f t="shared" si="345"/>
        <v>68934.698569090193</v>
      </c>
      <c r="AA37" s="4">
        <f t="shared" si="345"/>
        <v>68199.166117280984</v>
      </c>
      <c r="AB37" s="4">
        <f t="shared" si="345"/>
        <v>67459.036587647977</v>
      </c>
      <c r="AC37" s="4">
        <f t="shared" si="345"/>
        <v>66714.281248454761</v>
      </c>
      <c r="AD37" s="4">
        <f t="shared" si="345"/>
        <v>65964.871188391582</v>
      </c>
      <c r="AE37" s="4">
        <f t="shared" si="345"/>
        <v>65210.777315453008</v>
      </c>
      <c r="AF37" s="4">
        <f t="shared" si="345"/>
        <v>64451.970355808568</v>
      </c>
      <c r="AG37" s="4">
        <f t="shared" si="345"/>
        <v>63688.420852666357</v>
      </c>
      <c r="AH37" s="4">
        <f t="shared" si="345"/>
        <v>62920.099165129504</v>
      </c>
      <c r="AI37" s="4">
        <f t="shared" si="345"/>
        <v>62146.975467045551</v>
      </c>
      <c r="AJ37" s="4">
        <f t="shared" si="345"/>
        <v>61369.019745848571</v>
      </c>
      <c r="AK37" s="4">
        <f t="shared" si="345"/>
        <v>60586.201801394112</v>
      </c>
      <c r="AL37" s="4">
        <f t="shared" si="345"/>
        <v>59798.491244786812</v>
      </c>
      <c r="AM37" s="4">
        <f t="shared" si="345"/>
        <v>59005.857497200712</v>
      </c>
      <c r="AN37" s="4">
        <f t="shared" si="345"/>
        <v>58208.269788692203</v>
      </c>
      <c r="AO37" s="4">
        <f t="shared" si="345"/>
        <v>57405.697157005518</v>
      </c>
      <c r="AP37" s="4">
        <f t="shared" si="345"/>
        <v>56598.108446370788</v>
      </c>
      <c r="AQ37" s="4">
        <f t="shared" si="345"/>
        <v>55785.472306294592</v>
      </c>
      <c r="AR37" s="4">
        <f t="shared" si="345"/>
        <v>54967.75719034292</v>
      </c>
      <c r="AS37" s="4">
        <f t="shared" si="345"/>
        <v>54144.931354916545</v>
      </c>
      <c r="AT37" s="4">
        <f t="shared" si="345"/>
        <v>53316.962858018756</v>
      </c>
      <c r="AU37" s="4">
        <f t="shared" si="345"/>
        <v>52483.819558015355</v>
      </c>
      <c r="AV37" s="4">
        <f t="shared" si="345"/>
        <v>51645.469112386934</v>
      </c>
      <c r="AW37" s="4">
        <f t="shared" si="345"/>
        <v>50801.878976473337</v>
      </c>
      <c r="AX37" s="4">
        <f t="shared" si="345"/>
        <v>49953.016402210284</v>
      </c>
      <c r="AY37" s="4">
        <f t="shared" si="345"/>
        <v>49098.848436858083</v>
      </c>
      <c r="AZ37" s="4">
        <f t="shared" si="345"/>
        <v>48239.341921722429</v>
      </c>
      <c r="BA37" s="4">
        <f t="shared" si="345"/>
        <v>47374.46349086718</v>
      </c>
      <c r="BB37" s="4">
        <f t="shared" si="345"/>
        <v>46504.179569819084</v>
      </c>
      <c r="BC37" s="4">
        <f t="shared" si="345"/>
        <v>45628.456374264439</v>
      </c>
      <c r="BD37" s="4">
        <f t="shared" si="345"/>
        <v>44747.259908737578</v>
      </c>
      <c r="BE37" s="4">
        <f t="shared" si="345"/>
        <v>43860.555965301173</v>
      </c>
      <c r="BF37" s="4">
        <f t="shared" si="345"/>
        <v>42968.310122218289</v>
      </c>
      <c r="BG37" s="4">
        <f t="shared" si="345"/>
        <v>42070.48774261614</v>
      </c>
      <c r="BH37" s="4">
        <f t="shared" si="345"/>
        <v>41167.053973141476</v>
      </c>
      <c r="BI37" s="4">
        <f t="shared" si="345"/>
        <v>40257.973742607595</v>
      </c>
      <c r="BJ37" s="4">
        <f t="shared" si="345"/>
        <v>39343.211760632876</v>
      </c>
      <c r="BK37" s="4">
        <f t="shared" si="345"/>
        <v>38422.732516270815</v>
      </c>
      <c r="BL37" s="4">
        <f t="shared" si="345"/>
        <v>37496.500276631494</v>
      </c>
      <c r="BM37" s="4">
        <f t="shared" si="345"/>
        <v>36564.479085494422</v>
      </c>
      <c r="BN37" s="4">
        <f t="shared" si="345"/>
        <v>35626.632761912748</v>
      </c>
      <c r="BO37" s="4">
        <f t="shared" si="345"/>
        <v>34682.924898808684</v>
      </c>
      <c r="BP37" s="4">
        <f t="shared" si="345"/>
        <v>33733.318861560219</v>
      </c>
      <c r="BQ37" s="4">
        <f t="shared" si="345"/>
        <v>32777.777786578954</v>
      </c>
      <c r="BR37" s="4">
        <f t="shared" ref="BR37:CI37" si="346">BQ42</f>
        <v>31816.264579879055</v>
      </c>
      <c r="BS37" s="4">
        <f t="shared" si="346"/>
        <v>30848.741915637285</v>
      </c>
      <c r="BT37" s="4">
        <f t="shared" si="346"/>
        <v>29875.172234744005</v>
      </c>
      <c r="BU37" s="4">
        <f t="shared" si="346"/>
        <v>28895.517743345139</v>
      </c>
      <c r="BV37" s="4">
        <f t="shared" si="346"/>
        <v>27909.740411375031</v>
      </c>
      <c r="BW37" s="4">
        <f t="shared" si="346"/>
        <v>26917.801971080109</v>
      </c>
      <c r="BX37" s="4">
        <f t="shared" si="346"/>
        <v>25919.663915533343</v>
      </c>
      <c r="BY37" s="4">
        <f t="shared" si="346"/>
        <v>24915.287497139412</v>
      </c>
      <c r="BZ37" s="4">
        <f t="shared" si="346"/>
        <v>23904.63372613052</v>
      </c>
      <c r="CA37" s="4">
        <f t="shared" si="346"/>
        <v>22887.663369052822</v>
      </c>
      <c r="CB37" s="4">
        <f t="shared" si="346"/>
        <v>21864.336947243388</v>
      </c>
      <c r="CC37" s="4">
        <f t="shared" si="346"/>
        <v>20834.614735297644</v>
      </c>
      <c r="CD37" s="4">
        <f t="shared" si="346"/>
        <v>19798.456759527238</v>
      </c>
      <c r="CE37" s="4">
        <f t="shared" si="346"/>
        <v>18755.822796408269</v>
      </c>
      <c r="CF37" s="4">
        <f t="shared" si="346"/>
        <v>17706.672371019806</v>
      </c>
      <c r="CG37" s="4">
        <f t="shared" si="346"/>
        <v>16650.964755472665</v>
      </c>
      <c r="CH37" s="4">
        <f t="shared" si="346"/>
        <v>15588.658967328352</v>
      </c>
      <c r="CI37" s="4">
        <f t="shared" si="346"/>
        <v>14519.71376800814</v>
      </c>
      <c r="CJ37" s="4">
        <f t="shared" ref="CJ37" si="347">CI42</f>
        <v>13444.087661192176</v>
      </c>
      <c r="CK37" s="4">
        <f t="shared" ref="CK37" si="348">CJ42</f>
        <v>12361.738891208612</v>
      </c>
      <c r="CL37" s="4">
        <f t="shared" ref="CL37" si="349">CK42</f>
        <v>11272.625441412651</v>
      </c>
      <c r="CM37" s="4">
        <f t="shared" ref="CM37" si="350">CL42</f>
        <v>10176.705032555465</v>
      </c>
      <c r="CN37" s="4">
        <f t="shared" ref="CN37" si="351">CM42</f>
        <v>9073.9351211429203</v>
      </c>
      <c r="CO37" s="4">
        <f t="shared" ref="CO37" si="352">CN42</f>
        <v>7964.2728977840488</v>
      </c>
      <c r="CP37" s="4">
        <f t="shared" ref="CP37" si="353">CO42</f>
        <v>6847.6752855291843</v>
      </c>
      <c r="CQ37" s="4">
        <f t="shared" ref="CQ37" si="354">CP42</f>
        <v>5724.098938197727</v>
      </c>
      <c r="CR37" s="4">
        <f t="shared" ref="CR37" si="355">CQ42</f>
        <v>4593.5002386954475</v>
      </c>
      <c r="CS37" s="4">
        <f t="shared" ref="CS37" si="356">CR42</f>
        <v>3455.8352973212786</v>
      </c>
      <c r="CT37" s="4">
        <f t="shared" ref="CT37" si="357">CS42</f>
        <v>2311.0599500635212</v>
      </c>
      <c r="CU37" s="4">
        <f t="shared" ref="CU37" si="358">CT42</f>
        <v>1159.1297568854029</v>
      </c>
      <c r="CV37" s="4">
        <f t="shared" ref="CV37" si="359">CU42</f>
        <v>-7.8443918027915061E-11</v>
      </c>
      <c r="CW37" s="4">
        <f t="shared" ref="CW37" si="360">CV42</f>
        <v>-7.8443918027915061E-11</v>
      </c>
      <c r="CX37" s="4">
        <f t="shared" ref="CX37" si="361">CW42</f>
        <v>-7.8443918027915061E-11</v>
      </c>
      <c r="CY37" s="4">
        <f t="shared" ref="CY37" si="362">CX42</f>
        <v>-7.8443918027915061E-11</v>
      </c>
      <c r="CZ37" s="4">
        <f t="shared" ref="CZ37" si="363">CY42</f>
        <v>-7.8443918027915061E-11</v>
      </c>
      <c r="DA37" s="4">
        <f t="shared" ref="DA37" si="364">CZ42</f>
        <v>-7.8443918027915061E-11</v>
      </c>
      <c r="DB37" s="4">
        <f t="shared" ref="DB37" si="365">DA42</f>
        <v>-7.8443918027915061E-11</v>
      </c>
      <c r="DC37" s="4">
        <f t="shared" ref="DC37" si="366">DB42</f>
        <v>-7.8443918027915061E-11</v>
      </c>
      <c r="DD37" s="4">
        <f t="shared" ref="DD37" si="367">DC42</f>
        <v>-7.8443918027915061E-11</v>
      </c>
      <c r="DE37" s="4">
        <f t="shared" ref="DE37" si="368">DD42</f>
        <v>-7.8443918027915061E-11</v>
      </c>
      <c r="DF37" s="4">
        <f t="shared" ref="DF37" si="369">DE42</f>
        <v>-7.8443918027915061E-11</v>
      </c>
      <c r="DG37" s="4">
        <f t="shared" ref="DG37" si="370">DF42</f>
        <v>-7.8443918027915061E-11</v>
      </c>
      <c r="DH37" s="4">
        <f t="shared" ref="DH37" si="371">DG42</f>
        <v>-7.8443918027915061E-11</v>
      </c>
      <c r="DI37" s="4">
        <f t="shared" ref="DI37" si="372">DH42</f>
        <v>-7.8443918027915061E-11</v>
      </c>
      <c r="DJ37" s="4">
        <f t="shared" ref="DJ37" si="373">DI42</f>
        <v>-7.8443918027915061E-11</v>
      </c>
      <c r="DK37" s="4">
        <f t="shared" ref="DK37" si="374">DJ42</f>
        <v>-7.8443918027915061E-11</v>
      </c>
      <c r="DL37" s="4">
        <f t="shared" ref="DL37" si="375">DK42</f>
        <v>-7.8443918027915061E-11</v>
      </c>
      <c r="DM37" s="4">
        <f t="shared" ref="DM37" si="376">DL42</f>
        <v>-7.8443918027915061E-11</v>
      </c>
      <c r="DN37" s="4">
        <f t="shared" ref="DN37" si="377">DM42</f>
        <v>-7.8443918027915061E-11</v>
      </c>
      <c r="DO37" s="4">
        <f t="shared" ref="DO37" si="378">DN42</f>
        <v>-7.8443918027915061E-11</v>
      </c>
      <c r="DP37" s="4">
        <f t="shared" ref="DP37" si="379">DO42</f>
        <v>-7.8443918027915061E-11</v>
      </c>
      <c r="DQ37" s="4">
        <f t="shared" ref="DQ37" si="380">DP42</f>
        <v>-7.8443918027915061E-11</v>
      </c>
      <c r="DR37" s="4">
        <f t="shared" ref="DR37" si="381">DQ42</f>
        <v>-7.8443918027915061E-11</v>
      </c>
      <c r="DS37" s="4">
        <f t="shared" ref="DS37" si="382">DR42</f>
        <v>-7.8443918027915061E-11</v>
      </c>
    </row>
    <row r="38" spans="1:123" x14ac:dyDescent="0.2">
      <c r="A38" t="s">
        <v>82</v>
      </c>
      <c r="C38" s="3"/>
      <c r="D38" s="1">
        <f>IF(C33&lt;&gt;"Consolidate",Inputs!D45,0)</f>
        <v>70000</v>
      </c>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row>
    <row r="39" spans="1:123" x14ac:dyDescent="0.2">
      <c r="A39" t="s">
        <v>70</v>
      </c>
      <c r="D39" s="3">
        <f>IF(D34&lt;=Inputs!$D$54,'Debt Calculations'!D37*Inputs!$D$50,0)</f>
        <v>6.2500000000000009</v>
      </c>
      <c r="E39" s="3">
        <f>IF(E34&lt;=Inputs!$D$54,'Debt Calculations'!E37*Inputs!$D$50,0)</f>
        <v>443.78906250000011</v>
      </c>
      <c r="F39" s="3">
        <f>IF(F34&lt;=Inputs!$D$54,'Debt Calculations'!F37*Inputs!$D$50,0)</f>
        <v>446.56274414062511</v>
      </c>
      <c r="G39" s="3">
        <f>IF(G34&lt;=Inputs!$D$54,'Debt Calculations'!G37*Inputs!$D$50,0)</f>
        <v>449.35376129150399</v>
      </c>
      <c r="H39" s="3">
        <f>IF(H34&lt;=Inputs!$D$54,'Debt Calculations'!H37*Inputs!$D$50,0)</f>
        <v>452.16222229957594</v>
      </c>
      <c r="I39" s="3">
        <f>IF(I34&lt;=Inputs!$D$54,'Debt Calculations'!I37*Inputs!$D$50,0)</f>
        <v>454.98823618894829</v>
      </c>
      <c r="J39" s="3">
        <f>IF(J34&lt;=Inputs!$D$54,'Debt Calculations'!J37*Inputs!$D$50,0)</f>
        <v>457.83191266512921</v>
      </c>
      <c r="K39" s="3">
        <f>IF(K34&lt;=Inputs!$D$54,'Debt Calculations'!K37*Inputs!$D$50,0)</f>
        <v>460.69336211928629</v>
      </c>
      <c r="L39" s="3">
        <f>IF(L34&lt;=Inputs!$D$54,'Debt Calculations'!L37*Inputs!$D$50,0)</f>
        <v>463.57269563253186</v>
      </c>
      <c r="M39" s="3">
        <f>IF(M34&lt;=Inputs!$D$54,'Debt Calculations'!M37*Inputs!$D$50,0)</f>
        <v>466.47002498023522</v>
      </c>
      <c r="N39" s="3">
        <f>IF(N34&lt;=Inputs!$D$54,'Debt Calculations'!N37*Inputs!$D$50,0)</f>
        <v>469.38546263636169</v>
      </c>
      <c r="O39" s="3">
        <f>IF(O34&lt;=Inputs!$D$54,'Debt Calculations'!O37*Inputs!$D$50,0)</f>
        <v>472.31912177783897</v>
      </c>
      <c r="P39" s="3">
        <f>IF(P34&lt;=Inputs!$D$54,'Debt Calculations'!P37*Inputs!$D$50,0)</f>
        <v>0</v>
      </c>
      <c r="Q39" s="3">
        <f>IF(Q34&lt;=Inputs!$D$54,'Debt Calculations'!Q37*Inputs!$D$50,0)</f>
        <v>0</v>
      </c>
      <c r="R39" s="3">
        <f>IF(R34&lt;=Inputs!$D$54,'Debt Calculations'!R37*Inputs!$D$50,0)</f>
        <v>0</v>
      </c>
      <c r="S39" s="3">
        <f>IF(S34&lt;=Inputs!$D$54,'Debt Calculations'!S37*Inputs!$D$50,0)</f>
        <v>0</v>
      </c>
      <c r="T39" s="3">
        <f>IF(T34&lt;=Inputs!$D$54,'Debt Calculations'!T37*Inputs!$D$50,0)</f>
        <v>0</v>
      </c>
      <c r="U39" s="3">
        <f>IF(U34&lt;=Inputs!$D$54,'Debt Calculations'!U37*Inputs!$D$50,0)</f>
        <v>0</v>
      </c>
      <c r="V39" s="3">
        <f>IF(V34&lt;=Inputs!$D$54,'Debt Calculations'!V37*Inputs!$D$50,0)</f>
        <v>0</v>
      </c>
      <c r="W39" s="3">
        <f>IF(W34&lt;=Inputs!$D$54,'Debt Calculations'!W37*Inputs!$D$50,0)</f>
        <v>0</v>
      </c>
      <c r="X39" s="3">
        <f>IF(X34&lt;=Inputs!$D$54,'Debt Calculations'!X37*Inputs!$D$50,0)</f>
        <v>0</v>
      </c>
      <c r="Y39" s="3">
        <f>IF(Y34&lt;=Inputs!$D$54,'Debt Calculations'!Y37*Inputs!$D$50,0)</f>
        <v>0</v>
      </c>
      <c r="Z39" s="3">
        <f>IF(Z34&lt;=Inputs!$D$54,'Debt Calculations'!Z37*Inputs!$D$50,0)</f>
        <v>0</v>
      </c>
      <c r="AA39" s="3">
        <f>IF(AA34&lt;=Inputs!$D$54,'Debt Calculations'!AA37*Inputs!$D$50,0)</f>
        <v>0</v>
      </c>
      <c r="AB39" s="3">
        <f>IF(AB34&lt;=Inputs!$D$54,'Debt Calculations'!AB37*Inputs!$D$50,0)</f>
        <v>0</v>
      </c>
      <c r="AC39" s="3">
        <f>IF(AC34&lt;=Inputs!$D$54,'Debt Calculations'!AC37*Inputs!$D$50,0)</f>
        <v>0</v>
      </c>
      <c r="AD39" s="3">
        <f>IF(AD34&lt;=Inputs!$D$54,'Debt Calculations'!AD37*Inputs!$D$50,0)</f>
        <v>0</v>
      </c>
      <c r="AE39" s="3">
        <f>IF(AE34&lt;=Inputs!$D$54,'Debt Calculations'!AE37*Inputs!$D$50,0)</f>
        <v>0</v>
      </c>
      <c r="AF39" s="3">
        <f>IF(AF34&lt;=Inputs!$D$54,'Debt Calculations'!AF37*Inputs!$D$50,0)</f>
        <v>0</v>
      </c>
      <c r="AG39" s="3">
        <f>IF(AG34&lt;=Inputs!$D$54,'Debt Calculations'!AG37*Inputs!$D$50,0)</f>
        <v>0</v>
      </c>
      <c r="AH39" s="3">
        <f>IF(AH34&lt;=Inputs!$D$54,'Debt Calculations'!AH37*Inputs!$D$50,0)</f>
        <v>0</v>
      </c>
      <c r="AI39" s="3">
        <f>IF(AI34&lt;=Inputs!$D$54,'Debt Calculations'!AI37*Inputs!$D$50,0)</f>
        <v>0</v>
      </c>
      <c r="AJ39" s="3">
        <f>IF(AJ34&lt;=Inputs!$D$54,'Debt Calculations'!AJ37*Inputs!$D$50,0)</f>
        <v>0</v>
      </c>
      <c r="AK39" s="3">
        <f>IF(AK34&lt;=Inputs!$D$54,'Debt Calculations'!AK37*Inputs!$D$50,0)</f>
        <v>0</v>
      </c>
      <c r="AL39" s="3">
        <f>IF(AL34&lt;=Inputs!$D$54,'Debt Calculations'!AL37*Inputs!$D$50,0)</f>
        <v>0</v>
      </c>
      <c r="AM39" s="3">
        <f>IF(AM34&lt;=Inputs!$D$54,'Debt Calculations'!AM37*Inputs!$D$50,0)</f>
        <v>0</v>
      </c>
      <c r="AN39" s="3">
        <f>IF(AN34&lt;=Inputs!$D$54,'Debt Calculations'!AN37*Inputs!$D$50,0)</f>
        <v>0</v>
      </c>
      <c r="AO39" s="3">
        <f>IF(AO34&lt;=Inputs!$D$54,'Debt Calculations'!AO37*Inputs!$D$50,0)</f>
        <v>0</v>
      </c>
      <c r="AP39" s="3">
        <f>IF(AP34&lt;=Inputs!$D$54,'Debt Calculations'!AP37*Inputs!$D$50,0)</f>
        <v>0</v>
      </c>
      <c r="AQ39" s="3">
        <f>IF(AQ34&lt;=Inputs!$D$54,'Debt Calculations'!AQ37*Inputs!$D$50,0)</f>
        <v>0</v>
      </c>
      <c r="AR39" s="3">
        <f>IF(AR34&lt;=Inputs!$D$54,'Debt Calculations'!AR37*Inputs!$D$50,0)</f>
        <v>0</v>
      </c>
      <c r="AS39" s="3">
        <f>IF(AS34&lt;=Inputs!$D$54,'Debt Calculations'!AS37*Inputs!$D$50,0)</f>
        <v>0</v>
      </c>
      <c r="AT39" s="3">
        <f>IF(AT34&lt;=Inputs!$D$54,'Debt Calculations'!AT37*Inputs!$D$50,0)</f>
        <v>0</v>
      </c>
      <c r="AU39" s="3">
        <f>IF(AU34&lt;=Inputs!$D$54,'Debt Calculations'!AU37*Inputs!$D$50,0)</f>
        <v>0</v>
      </c>
      <c r="AV39" s="3">
        <f>IF(AV34&lt;=Inputs!$D$54,'Debt Calculations'!AV37*Inputs!$D$50,0)</f>
        <v>0</v>
      </c>
      <c r="AW39" s="3">
        <f>IF(AW34&lt;=Inputs!$D$54,'Debt Calculations'!AW37*Inputs!$D$50,0)</f>
        <v>0</v>
      </c>
      <c r="AX39" s="3">
        <f>IF(AX34&lt;=Inputs!$D$54,'Debt Calculations'!AX37*Inputs!$D$50,0)</f>
        <v>0</v>
      </c>
      <c r="AY39" s="3">
        <f>IF(AY34&lt;=Inputs!$D$54,'Debt Calculations'!AY37*Inputs!$D$50,0)</f>
        <v>0</v>
      </c>
      <c r="AZ39" s="3">
        <f>IF(AZ34&lt;=Inputs!$D$54,'Debt Calculations'!AZ37*Inputs!$D$50,0)</f>
        <v>0</v>
      </c>
      <c r="BA39" s="3">
        <f>IF(BA34&lt;=Inputs!$D$54,'Debt Calculations'!BA37*Inputs!$D$50,0)</f>
        <v>0</v>
      </c>
      <c r="BB39" s="3">
        <f>IF(BB34&lt;=Inputs!$D$54,'Debt Calculations'!BB37*Inputs!$D$50,0)</f>
        <v>0</v>
      </c>
      <c r="BC39" s="3">
        <f>IF(BC34&lt;=Inputs!$D$54,'Debt Calculations'!BC37*Inputs!$D$50,0)</f>
        <v>0</v>
      </c>
      <c r="BD39" s="3">
        <f>IF(BD34&lt;=Inputs!$D$54,'Debt Calculations'!BD37*Inputs!$D$50,0)</f>
        <v>0</v>
      </c>
      <c r="BE39" s="3">
        <f>IF(BE34&lt;=Inputs!$D$54,'Debt Calculations'!BE37*Inputs!$D$50,0)</f>
        <v>0</v>
      </c>
      <c r="BF39" s="3">
        <f>IF(BF34&lt;=Inputs!$D$54,'Debt Calculations'!BF37*Inputs!$D$50,0)</f>
        <v>0</v>
      </c>
      <c r="BG39" s="3">
        <f>IF(BG34&lt;=Inputs!$D$54,'Debt Calculations'!BG37*Inputs!$D$50,0)</f>
        <v>0</v>
      </c>
      <c r="BH39" s="3">
        <f>IF(BH34&lt;=Inputs!$D$54,'Debt Calculations'!BH37*Inputs!$D$50,0)</f>
        <v>0</v>
      </c>
      <c r="BI39" s="3">
        <f>IF(BI34&lt;=Inputs!$D$54,'Debt Calculations'!BI37*Inputs!$D$50,0)</f>
        <v>0</v>
      </c>
      <c r="BJ39" s="3">
        <f>IF(BJ34&lt;=Inputs!$D$54,'Debt Calculations'!BJ37*Inputs!$D$50,0)</f>
        <v>0</v>
      </c>
      <c r="BK39" s="3">
        <f>IF(BK34&lt;=Inputs!$D$54,'Debt Calculations'!BK37*Inputs!$D$50,0)</f>
        <v>0</v>
      </c>
      <c r="BL39" s="3">
        <f>IF(BL34&lt;=Inputs!$D$54,'Debt Calculations'!BL37*Inputs!$D$50,0)</f>
        <v>0</v>
      </c>
      <c r="BM39" s="3">
        <f>IF(BM34&lt;=Inputs!$D$54,'Debt Calculations'!BM37*Inputs!$D$50,0)</f>
        <v>0</v>
      </c>
      <c r="BN39" s="3">
        <f>IF(BN34&lt;=Inputs!$D$54,'Debt Calculations'!BN37*Inputs!$D$50,0)</f>
        <v>0</v>
      </c>
      <c r="BO39" s="3">
        <f>IF(BO34&lt;=Inputs!$D$54,'Debt Calculations'!BO37*Inputs!$D$50,0)</f>
        <v>0</v>
      </c>
      <c r="BP39" s="3">
        <f>IF(BP34&lt;=Inputs!$D$54,'Debt Calculations'!BP37*Inputs!$D$50,0)</f>
        <v>0</v>
      </c>
      <c r="BQ39" s="3">
        <f>IF(BQ34&lt;=Inputs!$D$54,'Debt Calculations'!BQ37*Inputs!$D$50,0)</f>
        <v>0</v>
      </c>
      <c r="BR39" s="3">
        <f>IF(BR34&lt;=Inputs!$D$54,'Debt Calculations'!BR37*Inputs!$D$50,0)</f>
        <v>0</v>
      </c>
      <c r="BS39" s="3">
        <f>IF(BS34&lt;=Inputs!$D$54,'Debt Calculations'!BS37*Inputs!$D$50,0)</f>
        <v>0</v>
      </c>
      <c r="BT39" s="3">
        <f>IF(BT34&lt;=Inputs!$D$54,'Debt Calculations'!BT37*Inputs!$D$50,0)</f>
        <v>0</v>
      </c>
      <c r="BU39" s="3">
        <f>IF(BU34&lt;=Inputs!$D$54,'Debt Calculations'!BU37*Inputs!$D$50,0)</f>
        <v>0</v>
      </c>
      <c r="BV39" s="3">
        <f>IF(BV34&lt;=Inputs!$D$54,'Debt Calculations'!BV37*Inputs!$D$50,0)</f>
        <v>0</v>
      </c>
      <c r="BW39" s="3">
        <f>IF(BW34&lt;=Inputs!$D$54,'Debt Calculations'!BW37*Inputs!$D$50,0)</f>
        <v>0</v>
      </c>
      <c r="BX39" s="3">
        <f>IF(BX34&lt;=Inputs!$D$54,'Debt Calculations'!BX37*Inputs!$D$50,0)</f>
        <v>0</v>
      </c>
      <c r="BY39" s="3">
        <f>IF(BY34&lt;=Inputs!$D$54,'Debt Calculations'!BY37*Inputs!$D$50,0)</f>
        <v>0</v>
      </c>
      <c r="BZ39" s="3">
        <f>IF(BZ34&lt;=Inputs!$D$54,'Debt Calculations'!BZ37*Inputs!$D$50,0)</f>
        <v>0</v>
      </c>
      <c r="CA39" s="3">
        <f>IF(CA34&lt;=Inputs!$D$54,'Debt Calculations'!CA37*Inputs!$D$50,0)</f>
        <v>0</v>
      </c>
      <c r="CB39" s="3">
        <f>IF(CB34&lt;=Inputs!$D$54,'Debt Calculations'!CB37*Inputs!$D$50,0)</f>
        <v>0</v>
      </c>
      <c r="CC39" s="3">
        <f>IF(CC34&lt;=Inputs!$D$54,'Debt Calculations'!CC37*Inputs!$D$50,0)</f>
        <v>0</v>
      </c>
      <c r="CD39" s="3">
        <f>IF(CD34&lt;=Inputs!$D$54,'Debt Calculations'!CD37*Inputs!$D$50,0)</f>
        <v>0</v>
      </c>
      <c r="CE39" s="3">
        <f>IF(CE34&lt;=Inputs!$D$54,'Debt Calculations'!CE37*Inputs!$D$50,0)</f>
        <v>0</v>
      </c>
      <c r="CF39" s="3">
        <f>IF(CF34&lt;=Inputs!$D$54,'Debt Calculations'!CF37*Inputs!$D$50,0)</f>
        <v>0</v>
      </c>
      <c r="CG39" s="3">
        <f>IF(CG34&lt;=Inputs!$D$54,'Debt Calculations'!CG37*Inputs!$D$50,0)</f>
        <v>0</v>
      </c>
      <c r="CH39" s="3">
        <f>IF(CH34&lt;=Inputs!$D$54,'Debt Calculations'!CH37*Inputs!$D$50,0)</f>
        <v>0</v>
      </c>
      <c r="CI39" s="3">
        <f>IF(CI34&lt;=Inputs!$D$54,'Debt Calculations'!CI37*Inputs!$D$50,0)</f>
        <v>0</v>
      </c>
      <c r="CJ39" s="3">
        <f>IF(CJ34&lt;=Inputs!$D$54,'Debt Calculations'!CJ37*Inputs!$D$50,0)</f>
        <v>0</v>
      </c>
      <c r="CK39" s="3">
        <f>IF(CK34&lt;=Inputs!$D$54,'Debt Calculations'!CK37*Inputs!$D$50,0)</f>
        <v>0</v>
      </c>
      <c r="CL39" s="3">
        <f>IF(CL34&lt;=Inputs!$D$54,'Debt Calculations'!CL37*Inputs!$D$50,0)</f>
        <v>0</v>
      </c>
      <c r="CM39" s="3">
        <f>IF(CM34&lt;=Inputs!$D$54,'Debt Calculations'!CM37*Inputs!$D$50,0)</f>
        <v>0</v>
      </c>
      <c r="CN39" s="3">
        <f>IF(CN34&lt;=Inputs!$D$54,'Debt Calculations'!CN37*Inputs!$D$50,0)</f>
        <v>0</v>
      </c>
      <c r="CO39" s="3">
        <f>IF(CO34&lt;=Inputs!$D$54,'Debt Calculations'!CO37*Inputs!$D$50,0)</f>
        <v>0</v>
      </c>
      <c r="CP39" s="3">
        <f>IF(CP34&lt;=Inputs!$D$54,'Debt Calculations'!CP37*Inputs!$D$50,0)</f>
        <v>0</v>
      </c>
      <c r="CQ39" s="3">
        <f>IF(CQ34&lt;=Inputs!$D$54,'Debt Calculations'!CQ37*Inputs!$D$50,0)</f>
        <v>0</v>
      </c>
      <c r="CR39" s="3">
        <f>IF(CR34&lt;=Inputs!$D$54,'Debt Calculations'!CR37*Inputs!$D$50,0)</f>
        <v>0</v>
      </c>
      <c r="CS39" s="3">
        <f>IF(CS34&lt;=Inputs!$D$54,'Debt Calculations'!CS37*Inputs!$D$50,0)</f>
        <v>0</v>
      </c>
      <c r="CT39" s="3">
        <f>IF(CT34&lt;=Inputs!$D$54,'Debt Calculations'!CT37*Inputs!$D$50,0)</f>
        <v>0</v>
      </c>
      <c r="CU39" s="3">
        <f>IF(CU34&lt;=Inputs!$D$54,'Debt Calculations'!CU37*Inputs!$D$50,0)</f>
        <v>0</v>
      </c>
      <c r="CV39" s="3">
        <f>IF(CV34&lt;=Inputs!$D$54,'Debt Calculations'!CV37*Inputs!$D$50,0)</f>
        <v>0</v>
      </c>
      <c r="CW39" s="3">
        <f>IF(CW34&lt;=Inputs!$D$54,'Debt Calculations'!CW37*Inputs!$D$50,0)</f>
        <v>0</v>
      </c>
      <c r="CX39" s="3">
        <f>IF(CX34&lt;=Inputs!$D$54,'Debt Calculations'!CX37*Inputs!$D$50,0)</f>
        <v>0</v>
      </c>
      <c r="CY39" s="3">
        <f>IF(CY34&lt;=Inputs!$D$54,'Debt Calculations'!CY37*Inputs!$D$50,0)</f>
        <v>0</v>
      </c>
      <c r="CZ39" s="3">
        <f>IF(CZ34&lt;=Inputs!$D$54,'Debt Calculations'!CZ37*Inputs!$D$50,0)</f>
        <v>0</v>
      </c>
      <c r="DA39" s="3">
        <f>IF(DA34&lt;=Inputs!$D$54,'Debt Calculations'!DA37*Inputs!$D$50,0)</f>
        <v>0</v>
      </c>
      <c r="DB39" s="3">
        <f>IF(DB34&lt;=Inputs!$D$54,'Debt Calculations'!DB37*Inputs!$D$50,0)</f>
        <v>0</v>
      </c>
      <c r="DC39" s="3">
        <f>IF(DC34&lt;=Inputs!$D$54,'Debt Calculations'!DC37*Inputs!$D$50,0)</f>
        <v>0</v>
      </c>
      <c r="DD39" s="3">
        <f>IF(DD34&lt;=Inputs!$D$54,'Debt Calculations'!DD37*Inputs!$D$50,0)</f>
        <v>0</v>
      </c>
      <c r="DE39" s="3">
        <f>IF(DE34&lt;=Inputs!$D$54,'Debt Calculations'!DE37*Inputs!$D$50,0)</f>
        <v>0</v>
      </c>
      <c r="DF39" s="3">
        <f>IF(DF34&lt;=Inputs!$D$54,'Debt Calculations'!DF37*Inputs!$D$50,0)</f>
        <v>0</v>
      </c>
      <c r="DG39" s="3">
        <f>IF(DG34&lt;=Inputs!$D$54,'Debt Calculations'!DG37*Inputs!$D$50,0)</f>
        <v>0</v>
      </c>
      <c r="DH39" s="3">
        <f>IF(DH34&lt;=Inputs!$D$54,'Debt Calculations'!DH37*Inputs!$D$50,0)</f>
        <v>0</v>
      </c>
      <c r="DI39" s="3">
        <f>IF(DI34&lt;=Inputs!$D$54,'Debt Calculations'!DI37*Inputs!$D$50,0)</f>
        <v>0</v>
      </c>
      <c r="DJ39" s="3">
        <f>IF(DJ34&lt;=Inputs!$D$54,'Debt Calculations'!DJ37*Inputs!$D$50,0)</f>
        <v>0</v>
      </c>
      <c r="DK39" s="3">
        <f>IF(DK34&lt;=Inputs!$D$54,'Debt Calculations'!DK37*Inputs!$D$50,0)</f>
        <v>0</v>
      </c>
      <c r="DL39" s="3">
        <f>IF(DL34&lt;=Inputs!$D$54,'Debt Calculations'!DL37*Inputs!$D$50,0)</f>
        <v>0</v>
      </c>
      <c r="DM39" s="3">
        <f>IF(DM34&lt;=Inputs!$D$54,'Debt Calculations'!DM37*Inputs!$D$50,0)</f>
        <v>0</v>
      </c>
      <c r="DN39" s="3">
        <f>IF(DN34&lt;=Inputs!$D$54,'Debt Calculations'!DN37*Inputs!$D$50,0)</f>
        <v>0</v>
      </c>
      <c r="DO39" s="3">
        <f>IF(DO34&lt;=Inputs!$D$54,'Debt Calculations'!DO37*Inputs!$D$50,0)</f>
        <v>0</v>
      </c>
      <c r="DP39" s="3">
        <f>IF(DP34&lt;=Inputs!$D$54,'Debt Calculations'!DP37*Inputs!$D$50,0)</f>
        <v>0</v>
      </c>
      <c r="DQ39" s="3">
        <f>IF(DQ34&lt;=Inputs!$D$54,'Debt Calculations'!DQ37*Inputs!$D$50,0)</f>
        <v>0</v>
      </c>
      <c r="DR39" s="3">
        <f>IF(DR34&lt;=Inputs!$D$54,'Debt Calculations'!DR37*Inputs!$D$50,0)</f>
        <v>0</v>
      </c>
      <c r="DS39" s="3">
        <f>IF(DS34&lt;=Inputs!$D$54,'Debt Calculations'!DS37*Inputs!$D$50,0)</f>
        <v>0</v>
      </c>
    </row>
    <row r="40" spans="1:123" s="15" customFormat="1" x14ac:dyDescent="0.2">
      <c r="A40" s="15" t="s">
        <v>25</v>
      </c>
      <c r="D40" s="15">
        <f>IF(AND(D34&lt;=Inputs!$D$52,'Debt Calculations'!D34&gt;Inputs!$D$54),('Debt Calculations'!D37+D38)*Inputs!$D$50,0)</f>
        <v>0</v>
      </c>
      <c r="E40" s="15">
        <f>IF(AND(E34&lt;=Inputs!$D$52,'Debt Calculations'!E34&gt;Inputs!$D$54),'Debt Calculations'!E37*Inputs!$D$50,0)</f>
        <v>0</v>
      </c>
      <c r="F40" s="15">
        <f>IF(AND(F34&lt;=Inputs!$D$52,'Debt Calculations'!F34&gt;Inputs!$D$54),'Debt Calculations'!F37*Inputs!$D$50,0)</f>
        <v>0</v>
      </c>
      <c r="G40" s="15">
        <f>IF(AND(G34&lt;=Inputs!$D$52,'Debt Calculations'!G34&gt;Inputs!$D$54),'Debt Calculations'!G37*Inputs!$D$50,0)</f>
        <v>0</v>
      </c>
      <c r="H40" s="15">
        <f>IF(AND(H34&lt;=Inputs!$D$52,'Debt Calculations'!H34&gt;Inputs!$D$54),'Debt Calculations'!H37*Inputs!$D$50,0)</f>
        <v>0</v>
      </c>
      <c r="I40" s="15">
        <f>IF(AND(I34&lt;=Inputs!$D$52,'Debt Calculations'!I34&gt;Inputs!$D$54),'Debt Calculations'!I37*Inputs!$D$50,0)</f>
        <v>0</v>
      </c>
      <c r="J40" s="15">
        <f>IF(AND(J34&lt;=Inputs!$D$52,'Debt Calculations'!J34&gt;Inputs!$D$54),'Debt Calculations'!J37*Inputs!$D$50,0)</f>
        <v>0</v>
      </c>
      <c r="K40" s="15">
        <f>IF(AND(K34&lt;=Inputs!$D$52,'Debt Calculations'!K34&gt;Inputs!$D$54),'Debt Calculations'!K37*Inputs!$D$50,0)</f>
        <v>0</v>
      </c>
      <c r="L40" s="15">
        <f>IF(AND(L34&lt;=Inputs!$D$52,'Debt Calculations'!L34&gt;Inputs!$D$54),'Debt Calculations'!L37*Inputs!$D$50,0)</f>
        <v>0</v>
      </c>
      <c r="M40" s="15">
        <f>IF(AND(M34&lt;=Inputs!$D$52,'Debt Calculations'!M34&gt;Inputs!$D$54),'Debt Calculations'!M37*Inputs!$D$50,0)</f>
        <v>0</v>
      </c>
      <c r="N40" s="15">
        <f>IF(AND(N34&lt;=Inputs!$D$52,'Debt Calculations'!N34&gt;Inputs!$D$54),'Debt Calculations'!N37*Inputs!$D$50,0)</f>
        <v>0</v>
      </c>
      <c r="O40" s="15">
        <f>IF(AND(O34&lt;=Inputs!$D$52,'Debt Calculations'!O34&gt;Inputs!$D$54),'Debt Calculations'!O37*Inputs!$D$50,0)</f>
        <v>0</v>
      </c>
      <c r="P40" s="15">
        <f>IF(AND(P34&lt;=Inputs!$D$52,'Debt Calculations'!P34&gt;Inputs!$D$54),'Debt Calculations'!P37*Inputs!$D$50,0)</f>
        <v>475.27111628895045</v>
      </c>
      <c r="Q40" s="15">
        <f>IF(AND(Q34&lt;=Inputs!$D$52,'Debt Calculations'!Q34&gt;Inputs!$D$54),'Debt Calculations'!Q37*Inputs!$D$50,0)</f>
        <v>470.95172127909382</v>
      </c>
      <c r="R40" s="15">
        <f>IF(AND(R34&lt;=Inputs!$D$52,'Debt Calculations'!R34&gt;Inputs!$D$54),'Debt Calculations'!R37*Inputs!$D$50,0)</f>
        <v>466.60533005042555</v>
      </c>
      <c r="S40" s="15">
        <f>IF(AND(S34&lt;=Inputs!$D$52,'Debt Calculations'!S34&gt;Inputs!$D$54),'Debt Calculations'!S37*Inputs!$D$50,0)</f>
        <v>462.23177387657807</v>
      </c>
      <c r="T40" s="15">
        <f>IF(AND(T34&lt;=Inputs!$D$52,'Debt Calculations'!T34&gt;Inputs!$D$54),'Debt Calculations'!T37*Inputs!$D$50,0)</f>
        <v>457.83088297664409</v>
      </c>
      <c r="U40" s="15">
        <f>IF(AND(U34&lt;=Inputs!$D$52,'Debt Calculations'!U34&gt;Inputs!$D$54),'Debt Calculations'!U37*Inputs!$D$50,0)</f>
        <v>453.40248650858547</v>
      </c>
      <c r="V40" s="15">
        <f>IF(AND(V34&lt;=Inputs!$D$52,'Debt Calculations'!V34&gt;Inputs!$D$54),'Debt Calculations'!V37*Inputs!$D$50,0)</f>
        <v>448.94641256260155</v>
      </c>
      <c r="W40" s="15">
        <f>IF(AND(W34&lt;=Inputs!$D$52,'Debt Calculations'!W34&gt;Inputs!$D$54),'Debt Calculations'!W37*Inputs!$D$50,0)</f>
        <v>444.46248815445517</v>
      </c>
      <c r="X40" s="15">
        <f>IF(AND(X34&lt;=Inputs!$D$52,'Debt Calculations'!X34&gt;Inputs!$D$54),'Debt Calculations'!X37*Inputs!$D$50,0)</f>
        <v>439.95053921875797</v>
      </c>
      <c r="Y40" s="15">
        <f>IF(AND(Y34&lt;=Inputs!$D$52,'Debt Calculations'!Y34&gt;Inputs!$D$54),'Debt Calculations'!Y37*Inputs!$D$50,0)</f>
        <v>435.41039060221254</v>
      </c>
      <c r="Z40" s="15">
        <f>IF(AND(Z34&lt;=Inputs!$D$52,'Debt Calculations'!Z34&gt;Inputs!$D$54),'Debt Calculations'!Z37*Inputs!$D$50,0)</f>
        <v>430.84186605681379</v>
      </c>
      <c r="AA40" s="15">
        <f>IF(AND(AA34&lt;=Inputs!$D$52,'Debt Calculations'!AA34&gt;Inputs!$D$54),'Debt Calculations'!AA37*Inputs!$D$50,0)</f>
        <v>426.2447882330062</v>
      </c>
      <c r="AB40" s="15">
        <f>IF(AND(AB34&lt;=Inputs!$D$52,'Debt Calculations'!AB34&gt;Inputs!$D$54),'Debt Calculations'!AB37*Inputs!$D$50,0)</f>
        <v>421.61897867279993</v>
      </c>
      <c r="AC40" s="15">
        <f>IF(AND(AC34&lt;=Inputs!$D$52,'Debt Calculations'!AC34&gt;Inputs!$D$54),'Debt Calculations'!AC37*Inputs!$D$50,0)</f>
        <v>416.96425780284233</v>
      </c>
      <c r="AD40" s="15">
        <f>IF(AND(AD34&lt;=Inputs!$D$52,'Debt Calculations'!AD34&gt;Inputs!$D$54),'Debt Calculations'!AD37*Inputs!$D$50,0)</f>
        <v>412.28044492744749</v>
      </c>
      <c r="AE40" s="15">
        <f>IF(AND(AE34&lt;=Inputs!$D$52,'Debt Calculations'!AE34&gt;Inputs!$D$54),'Debt Calculations'!AE37*Inputs!$D$50,0)</f>
        <v>407.5673582215814</v>
      </c>
      <c r="AF40" s="15">
        <f>IF(AND(AF34&lt;=Inputs!$D$52,'Debt Calculations'!AF34&gt;Inputs!$D$54),'Debt Calculations'!AF37*Inputs!$D$50,0)</f>
        <v>402.82481472380363</v>
      </c>
      <c r="AG40" s="15">
        <f>IF(AND(AG34&lt;=Inputs!$D$52,'Debt Calculations'!AG34&gt;Inputs!$D$54),'Debt Calculations'!AG37*Inputs!$D$50,0)</f>
        <v>398.0526303291648</v>
      </c>
      <c r="AH40" s="15">
        <f>IF(AND(AH34&lt;=Inputs!$D$52,'Debt Calculations'!AH34&gt;Inputs!$D$54),'Debt Calculations'!AH37*Inputs!$D$50,0)</f>
        <v>393.25061978205946</v>
      </c>
      <c r="AI40" s="15">
        <f>IF(AND(AI34&lt;=Inputs!$D$52,'Debt Calculations'!AI34&gt;Inputs!$D$54),'Debt Calculations'!AI37*Inputs!$D$50,0)</f>
        <v>388.4185966690348</v>
      </c>
      <c r="AJ40" s="15">
        <f>IF(AND(AJ34&lt;=Inputs!$D$52,'Debt Calculations'!AJ34&gt;Inputs!$D$54),'Debt Calculations'!AJ37*Inputs!$D$50,0)</f>
        <v>383.55637341155364</v>
      </c>
      <c r="AK40" s="15">
        <f>IF(AND(AK34&lt;=Inputs!$D$52,'Debt Calculations'!AK34&gt;Inputs!$D$54),'Debt Calculations'!AK37*Inputs!$D$50,0)</f>
        <v>378.66376125871329</v>
      </c>
      <c r="AL40" s="15">
        <f>IF(AND(AL34&lt;=Inputs!$D$52,'Debt Calculations'!AL34&gt;Inputs!$D$54),'Debt Calculations'!AL37*Inputs!$D$50,0)</f>
        <v>373.74057027991762</v>
      </c>
      <c r="AM40" s="15">
        <f>IF(AND(AM34&lt;=Inputs!$D$52,'Debt Calculations'!AM34&gt;Inputs!$D$54),'Debt Calculations'!AM37*Inputs!$D$50,0)</f>
        <v>368.78660935750452</v>
      </c>
      <c r="AN40" s="15">
        <f>IF(AND(AN34&lt;=Inputs!$D$52,'Debt Calculations'!AN34&gt;Inputs!$D$54),'Debt Calculations'!AN37*Inputs!$D$50,0)</f>
        <v>363.80168617932634</v>
      </c>
      <c r="AO40" s="15">
        <f>IF(AND(AO34&lt;=Inputs!$D$52,'Debt Calculations'!AO34&gt;Inputs!$D$54),'Debt Calculations'!AO37*Inputs!$D$50,0)</f>
        <v>358.78560723128453</v>
      </c>
      <c r="AP40" s="15">
        <f>IF(AND(AP34&lt;=Inputs!$D$52,'Debt Calculations'!AP34&gt;Inputs!$D$54),'Debt Calculations'!AP37*Inputs!$D$50,0)</f>
        <v>353.73817778981748</v>
      </c>
      <c r="AQ40" s="15">
        <f>IF(AND(AQ34&lt;=Inputs!$D$52,'Debt Calculations'!AQ34&gt;Inputs!$D$54),'Debt Calculations'!AQ37*Inputs!$D$50,0)</f>
        <v>348.65920191434128</v>
      </c>
      <c r="AR40" s="15">
        <f>IF(AND(AR34&lt;=Inputs!$D$52,'Debt Calculations'!AR34&gt;Inputs!$D$54),'Debt Calculations'!AR37*Inputs!$D$50,0)</f>
        <v>343.54848243964329</v>
      </c>
      <c r="AS40" s="15">
        <f>IF(AND(AS34&lt;=Inputs!$D$52,'Debt Calculations'!AS34&gt;Inputs!$D$54),'Debt Calculations'!AS37*Inputs!$D$50,0)</f>
        <v>338.40582096822845</v>
      </c>
      <c r="AT40" s="15">
        <f>IF(AND(AT34&lt;=Inputs!$D$52,'Debt Calculations'!AT34&gt;Inputs!$D$54),'Debt Calculations'!AT37*Inputs!$D$50,0)</f>
        <v>333.23101786261731</v>
      </c>
      <c r="AU40" s="15">
        <f>IF(AND(AU34&lt;=Inputs!$D$52,'Debt Calculations'!AU34&gt;Inputs!$D$54),'Debt Calculations'!AU37*Inputs!$D$50,0)</f>
        <v>328.02387223759604</v>
      </c>
      <c r="AV40" s="15">
        <f>IF(AND(AV34&lt;=Inputs!$D$52,'Debt Calculations'!AV34&gt;Inputs!$D$54),'Debt Calculations'!AV37*Inputs!$D$50,0)</f>
        <v>322.78418195241841</v>
      </c>
      <c r="AW40" s="15">
        <f>IF(AND(AW34&lt;=Inputs!$D$52,'Debt Calculations'!AW34&gt;Inputs!$D$54),'Debt Calculations'!AW37*Inputs!$D$50,0)</f>
        <v>317.5117436029584</v>
      </c>
      <c r="AX40" s="15">
        <f>IF(AND(AX34&lt;=Inputs!$D$52,'Debt Calculations'!AX34&gt;Inputs!$D$54),'Debt Calculations'!AX37*Inputs!$D$50,0)</f>
        <v>312.20635251381435</v>
      </c>
      <c r="AY40" s="15">
        <f>IF(AND(AY34&lt;=Inputs!$D$52,'Debt Calculations'!AY34&gt;Inputs!$D$54),'Debt Calculations'!AY37*Inputs!$D$50,0)</f>
        <v>306.86780273036305</v>
      </c>
      <c r="AZ40" s="15">
        <f>IF(AND(AZ34&lt;=Inputs!$D$52,'Debt Calculations'!AZ34&gt;Inputs!$D$54),'Debt Calculations'!AZ37*Inputs!$D$50,0)</f>
        <v>301.49588701076522</v>
      </c>
      <c r="BA40" s="15">
        <f>IF(AND(BA34&lt;=Inputs!$D$52,'Debt Calculations'!BA34&gt;Inputs!$D$54),'Debt Calculations'!BA37*Inputs!$D$50,0)</f>
        <v>296.09039681791995</v>
      </c>
      <c r="BB40" s="15">
        <f>IF(AND(BB34&lt;=Inputs!$D$52,'Debt Calculations'!BB34&gt;Inputs!$D$54),'Debt Calculations'!BB37*Inputs!$D$50,0)</f>
        <v>290.65112231136931</v>
      </c>
      <c r="BC40" s="15">
        <f>IF(AND(BC34&lt;=Inputs!$D$52,'Debt Calculations'!BC34&gt;Inputs!$D$54),'Debt Calculations'!BC37*Inputs!$D$50,0)</f>
        <v>285.17785233915282</v>
      </c>
      <c r="BD40" s="15">
        <f>IF(AND(BD34&lt;=Inputs!$D$52,'Debt Calculations'!BD34&gt;Inputs!$D$54),'Debt Calculations'!BD37*Inputs!$D$50,0)</f>
        <v>279.67037442960992</v>
      </c>
      <c r="BE40" s="15">
        <f>IF(AND(BE34&lt;=Inputs!$D$52,'Debt Calculations'!BE34&gt;Inputs!$D$54),'Debt Calculations'!BE37*Inputs!$D$50,0)</f>
        <v>274.12847478313239</v>
      </c>
      <c r="BF40" s="15">
        <f>IF(AND(BF34&lt;=Inputs!$D$52,'Debt Calculations'!BF34&gt;Inputs!$D$54),'Debt Calculations'!BF37*Inputs!$D$50,0)</f>
        <v>268.55193826386437</v>
      </c>
      <c r="BG40" s="15">
        <f>IF(AND(BG34&lt;=Inputs!$D$52,'Debt Calculations'!BG34&gt;Inputs!$D$54),'Debt Calculations'!BG37*Inputs!$D$50,0)</f>
        <v>262.94054839135094</v>
      </c>
      <c r="BH40" s="15">
        <f>IF(AND(BH34&lt;=Inputs!$D$52,'Debt Calculations'!BH34&gt;Inputs!$D$54),'Debt Calculations'!BH37*Inputs!$D$50,0)</f>
        <v>257.29408733213427</v>
      </c>
      <c r="BI40" s="15">
        <f>IF(AND(BI34&lt;=Inputs!$D$52,'Debt Calculations'!BI34&gt;Inputs!$D$54),'Debt Calculations'!BI37*Inputs!$D$50,0)</f>
        <v>251.61233589129753</v>
      </c>
      <c r="BJ40" s="15">
        <f>IF(AND(BJ34&lt;=Inputs!$D$52,'Debt Calculations'!BJ34&gt;Inputs!$D$54),'Debt Calculations'!BJ37*Inputs!$D$50,0)</f>
        <v>245.89507350395553</v>
      </c>
      <c r="BK40" s="15">
        <f>IF(AND(BK34&lt;=Inputs!$D$52,'Debt Calculations'!BK34&gt;Inputs!$D$54),'Debt Calculations'!BK37*Inputs!$D$50,0)</f>
        <v>240.14207822669263</v>
      </c>
      <c r="BL40" s="15">
        <f>IF(AND(BL34&lt;=Inputs!$D$52,'Debt Calculations'!BL34&gt;Inputs!$D$54),'Debt Calculations'!BL37*Inputs!$D$50,0)</f>
        <v>234.35312672894688</v>
      </c>
      <c r="BM40" s="15">
        <f>IF(AND(BM34&lt;=Inputs!$D$52,'Debt Calculations'!BM34&gt;Inputs!$D$54),'Debt Calculations'!BM37*Inputs!$D$50,0)</f>
        <v>228.5279942843402</v>
      </c>
      <c r="BN40" s="15">
        <f>IF(AND(BN34&lt;=Inputs!$D$52,'Debt Calculations'!BN34&gt;Inputs!$D$54),'Debt Calculations'!BN37*Inputs!$D$50,0)</f>
        <v>222.66645476195472</v>
      </c>
      <c r="BO40" s="15">
        <f>IF(AND(BO34&lt;=Inputs!$D$52,'Debt Calculations'!BO34&gt;Inputs!$D$54),'Debt Calculations'!BO37*Inputs!$D$50,0)</f>
        <v>216.76828061755432</v>
      </c>
      <c r="BP40" s="15">
        <f>IF(AND(BP34&lt;=Inputs!$D$52,'Debt Calculations'!BP34&gt;Inputs!$D$54),'Debt Calculations'!BP37*Inputs!$D$50,0)</f>
        <v>210.8332428847514</v>
      </c>
      <c r="BQ40" s="15">
        <f>IF(AND(BQ34&lt;=Inputs!$D$52,'Debt Calculations'!BQ34&gt;Inputs!$D$54),'Debt Calculations'!BQ37*Inputs!$D$50,0)</f>
        <v>204.86111116611849</v>
      </c>
      <c r="BR40" s="15">
        <f>IF(AND(BR34&lt;=Inputs!$D$52,'Debt Calculations'!BR34&gt;Inputs!$D$54),'Debt Calculations'!BR37*Inputs!$D$50,0)</f>
        <v>198.85165362424414</v>
      </c>
      <c r="BS40" s="15">
        <f>IF(AND(BS34&lt;=Inputs!$D$52,'Debt Calculations'!BS34&gt;Inputs!$D$54),'Debt Calculations'!BS37*Inputs!$D$50,0)</f>
        <v>192.80463697273308</v>
      </c>
      <c r="BT40" s="15">
        <f>IF(AND(BT34&lt;=Inputs!$D$52,'Debt Calculations'!BT34&gt;Inputs!$D$54),'Debt Calculations'!BT37*Inputs!$D$50,0)</f>
        <v>186.71982646715006</v>
      </c>
      <c r="BU40" s="15">
        <f>IF(AND(BU34&lt;=Inputs!$D$52,'Debt Calculations'!BU34&gt;Inputs!$D$54),'Debt Calculations'!BU37*Inputs!$D$50,0)</f>
        <v>180.59698589590715</v>
      </c>
      <c r="BV40" s="15">
        <f>IF(AND(BV34&lt;=Inputs!$D$52,'Debt Calculations'!BV34&gt;Inputs!$D$54),'Debt Calculations'!BV37*Inputs!$D$50,0)</f>
        <v>174.43587757109398</v>
      </c>
      <c r="BW40" s="15">
        <f>IF(AND(BW34&lt;=Inputs!$D$52,'Debt Calculations'!BW34&gt;Inputs!$D$54),'Debt Calculations'!BW37*Inputs!$D$50,0)</f>
        <v>168.23626231925073</v>
      </c>
      <c r="BX40" s="15">
        <f>IF(AND(BX34&lt;=Inputs!$D$52,'Debt Calculations'!BX34&gt;Inputs!$D$54),'Debt Calculations'!BX37*Inputs!$D$50,0)</f>
        <v>161.99789947208342</v>
      </c>
      <c r="BY40" s="15">
        <f>IF(AND(BY34&lt;=Inputs!$D$52,'Debt Calculations'!BY34&gt;Inputs!$D$54),'Debt Calculations'!BY37*Inputs!$D$50,0)</f>
        <v>155.72054685712135</v>
      </c>
      <c r="BZ40" s="15">
        <f>IF(AND(BZ34&lt;=Inputs!$D$52,'Debt Calculations'!BZ34&gt;Inputs!$D$54),'Debt Calculations'!BZ37*Inputs!$D$50,0)</f>
        <v>149.40396078831577</v>
      </c>
      <c r="CA40" s="15">
        <f>IF(AND(CA34&lt;=Inputs!$D$52,'Debt Calculations'!CA34&gt;Inputs!$D$54),'Debt Calculations'!CA37*Inputs!$D$50,0)</f>
        <v>143.04789605658016</v>
      </c>
      <c r="CB40" s="15">
        <f>IF(AND(CB34&lt;=Inputs!$D$52,'Debt Calculations'!CB34&gt;Inputs!$D$54),'Debt Calculations'!CB37*Inputs!$D$50,0)</f>
        <v>136.6521059202712</v>
      </c>
      <c r="CC40" s="15">
        <f>IF(AND(CC34&lt;=Inputs!$D$52,'Debt Calculations'!CC34&gt;Inputs!$D$54),'Debt Calculations'!CC37*Inputs!$D$50,0)</f>
        <v>130.21634209561029</v>
      </c>
      <c r="CD40" s="15">
        <f>IF(AND(CD34&lt;=Inputs!$D$52,'Debt Calculations'!CD34&gt;Inputs!$D$54),'Debt Calculations'!CD37*Inputs!$D$50,0)</f>
        <v>123.74035474704526</v>
      </c>
      <c r="CE40" s="15">
        <f>IF(AND(CE34&lt;=Inputs!$D$52,'Debt Calculations'!CE34&gt;Inputs!$D$54),'Debt Calculations'!CE37*Inputs!$D$50,0)</f>
        <v>117.2238924775517</v>
      </c>
      <c r="CF40" s="15">
        <f>IF(AND(CF34&lt;=Inputs!$D$52,'Debt Calculations'!CF34&gt;Inputs!$D$54),'Debt Calculations'!CF37*Inputs!$D$50,0)</f>
        <v>110.6667023188738</v>
      </c>
      <c r="CG40" s="15">
        <f>IF(AND(CG34&lt;=Inputs!$D$52,'Debt Calculations'!CG34&gt;Inputs!$D$54),'Debt Calculations'!CG37*Inputs!$D$50,0)</f>
        <v>104.06852972170418</v>
      </c>
      <c r="CH40" s="15">
        <f>IF(AND(CH34&lt;=Inputs!$D$52,'Debt Calculations'!CH34&gt;Inputs!$D$54),'Debt Calculations'!CH37*Inputs!$D$50,0)</f>
        <v>97.429118545802226</v>
      </c>
      <c r="CI40" s="15">
        <f>IF(AND(CI34&lt;=Inputs!$D$52,'Debt Calculations'!CI34&gt;Inputs!$D$54),'Debt Calculations'!CI37*Inputs!$D$50,0)</f>
        <v>90.748211050050884</v>
      </c>
      <c r="CJ40" s="15">
        <f>IF(AND(CJ34&lt;=Inputs!$D$52,'Debt Calculations'!CJ34&gt;Inputs!$D$54),'Debt Calculations'!CJ37*Inputs!$D$50,0)</f>
        <v>84.025547882451121</v>
      </c>
      <c r="CK40" s="15">
        <f>IF(AND(CK34&lt;=Inputs!$D$52,'Debt Calculations'!CK34&gt;Inputs!$D$54),'Debt Calculations'!CK37*Inputs!$D$50,0)</f>
        <v>77.260868070053832</v>
      </c>
      <c r="CL40" s="15">
        <f>IF(AND(CL34&lt;=Inputs!$D$52,'Debt Calculations'!CL34&gt;Inputs!$D$54),'Debt Calculations'!CL37*Inputs!$D$50,0)</f>
        <v>70.453909008829086</v>
      </c>
      <c r="CM40" s="15">
        <f>IF(AND(CM34&lt;=Inputs!$D$52,'Debt Calculations'!CM34&gt;Inputs!$D$54),'Debt Calculations'!CM37*Inputs!$D$50,0)</f>
        <v>63.604406453471668</v>
      </c>
      <c r="CN40" s="15">
        <f>IF(AND(CN34&lt;=Inputs!$D$52,'Debt Calculations'!CN34&gt;Inputs!$D$54),'Debt Calculations'!CN37*Inputs!$D$50,0)</f>
        <v>56.712094507143263</v>
      </c>
      <c r="CO40" s="15">
        <f>IF(AND(CO34&lt;=Inputs!$D$52,'Debt Calculations'!CO34&gt;Inputs!$D$54),'Debt Calculations'!CO37*Inputs!$D$50,0)</f>
        <v>49.776705611150312</v>
      </c>
      <c r="CP40" s="15">
        <f>IF(AND(CP34&lt;=Inputs!$D$52,'Debt Calculations'!CP34&gt;Inputs!$D$54),'Debt Calculations'!CP37*Inputs!$D$50,0)</f>
        <v>42.797970534557408</v>
      </c>
      <c r="CQ40" s="15">
        <f>IF(AND(CQ34&lt;=Inputs!$D$52,'Debt Calculations'!CQ34&gt;Inputs!$D$54),'Debt Calculations'!CQ37*Inputs!$D$50,0)</f>
        <v>35.775618363735802</v>
      </c>
      <c r="CR40" s="15">
        <f>IF(AND(CR34&lt;=Inputs!$D$52,'Debt Calculations'!CR34&gt;Inputs!$D$54),'Debt Calculations'!CR37*Inputs!$D$50,0)</f>
        <v>28.709376491846552</v>
      </c>
      <c r="CS40" s="15">
        <f>IF(AND(CS34&lt;=Inputs!$D$52,'Debt Calculations'!CS34&gt;Inputs!$D$54),'Debt Calculations'!CS37*Inputs!$D$50,0)</f>
        <v>21.598970608257996</v>
      </c>
      <c r="CT40" s="15">
        <f>IF(AND(CT34&lt;=Inputs!$D$52,'Debt Calculations'!CT34&gt;Inputs!$D$54),'Debt Calculations'!CT37*Inputs!$D$50,0)</f>
        <v>14.444124687897011</v>
      </c>
      <c r="CU40" s="15">
        <f>IF(AND(CU34&lt;=Inputs!$D$52,'Debt Calculations'!CU34&gt;Inputs!$D$54),'Debt Calculations'!CU37*Inputs!$D$50,0)</f>
        <v>7.2445609805337696</v>
      </c>
      <c r="CV40" s="15">
        <f>IF(AND(CV34&lt;=Inputs!$D$52,'Debt Calculations'!CV34&gt;Inputs!$D$54),'Debt Calculations'!CV37*Inputs!$D$50,0)</f>
        <v>0</v>
      </c>
      <c r="CW40" s="15">
        <f>IF(AND(CW34&lt;=Inputs!$D$52,'Debt Calculations'!CW34&gt;Inputs!$D$54),'Debt Calculations'!CW37*Inputs!$D$50,0)</f>
        <v>0</v>
      </c>
      <c r="CX40" s="15">
        <f>IF(AND(CX34&lt;=Inputs!$D$52,'Debt Calculations'!CX34&gt;Inputs!$D$54),'Debt Calculations'!CX37*Inputs!$D$50,0)</f>
        <v>0</v>
      </c>
      <c r="CY40" s="15">
        <f>IF(AND(CY34&lt;=Inputs!$D$52,'Debt Calculations'!CY34&gt;Inputs!$D$54),'Debt Calculations'!CY37*Inputs!$D$50,0)</f>
        <v>0</v>
      </c>
      <c r="CZ40" s="15">
        <f>IF(AND(CZ34&lt;=Inputs!$D$52,'Debt Calculations'!CZ34&gt;Inputs!$D$54),'Debt Calculations'!CZ37*Inputs!$D$50,0)</f>
        <v>0</v>
      </c>
      <c r="DA40" s="15">
        <f>IF(AND(DA34&lt;=Inputs!$D$52,'Debt Calculations'!DA34&gt;Inputs!$D$54),'Debt Calculations'!DA37*Inputs!$D$50,0)</f>
        <v>0</v>
      </c>
      <c r="DB40" s="15">
        <f>IF(AND(DB34&lt;=Inputs!$D$52,'Debt Calculations'!DB34&gt;Inputs!$D$54),'Debt Calculations'!DB37*Inputs!$D$50,0)</f>
        <v>0</v>
      </c>
      <c r="DC40" s="15">
        <f>IF(AND(DC34&lt;=Inputs!$D$52,'Debt Calculations'!DC34&gt;Inputs!$D$54),'Debt Calculations'!DC37*Inputs!$D$50,0)</f>
        <v>0</v>
      </c>
      <c r="DD40" s="15">
        <f>IF(AND(DD34&lt;=Inputs!$D$52,'Debt Calculations'!DD34&gt;Inputs!$D$54),'Debt Calculations'!DD37*Inputs!$D$50,0)</f>
        <v>0</v>
      </c>
      <c r="DE40" s="15">
        <f>IF(AND(DE34&lt;=Inputs!$D$52,'Debt Calculations'!DE34&gt;Inputs!$D$54),'Debt Calculations'!DE37*Inputs!$D$50,0)</f>
        <v>0</v>
      </c>
      <c r="DF40" s="15">
        <f>IF(AND(DF34&lt;=Inputs!$D$52,'Debt Calculations'!DF34&gt;Inputs!$D$54),'Debt Calculations'!DF37*Inputs!$D$50,0)</f>
        <v>0</v>
      </c>
      <c r="DG40" s="15">
        <f>IF(AND(DG34&lt;=Inputs!$D$52,'Debt Calculations'!DG34&gt;Inputs!$D$54),'Debt Calculations'!DG37*Inputs!$D$50,0)</f>
        <v>0</v>
      </c>
      <c r="DH40" s="15">
        <f>IF(AND(DH34&lt;=Inputs!$D$52,'Debt Calculations'!DH34&gt;Inputs!$D$54),'Debt Calculations'!DH37*Inputs!$D$50,0)</f>
        <v>0</v>
      </c>
      <c r="DI40" s="15">
        <f>IF(AND(DI34&lt;=Inputs!$D$52,'Debt Calculations'!DI34&gt;Inputs!$D$54),'Debt Calculations'!DI37*Inputs!$D$50,0)</f>
        <v>0</v>
      </c>
      <c r="DJ40" s="15">
        <f>IF(AND(DJ34&lt;=Inputs!$D$52,'Debt Calculations'!DJ34&gt;Inputs!$D$54),'Debt Calculations'!DJ37*Inputs!$D$50,0)</f>
        <v>0</v>
      </c>
      <c r="DK40" s="15">
        <f>IF(AND(DK34&lt;=Inputs!$D$52,'Debt Calculations'!DK34&gt;Inputs!$D$54),'Debt Calculations'!DK37*Inputs!$D$50,0)</f>
        <v>0</v>
      </c>
      <c r="DL40" s="15">
        <f>IF(AND(DL34&lt;=Inputs!$D$52,'Debt Calculations'!DL34&gt;Inputs!$D$54),'Debt Calculations'!DL37*Inputs!$D$50,0)</f>
        <v>0</v>
      </c>
      <c r="DM40" s="15">
        <f>IF(AND(DM34&lt;=Inputs!$D$52,'Debt Calculations'!DM34&gt;Inputs!$D$54),'Debt Calculations'!DM37*Inputs!$D$50,0)</f>
        <v>0</v>
      </c>
      <c r="DN40" s="15">
        <f>IF(AND(DN34&lt;=Inputs!$D$52,'Debt Calculations'!DN34&gt;Inputs!$D$54),'Debt Calculations'!DN37*Inputs!$D$50,0)</f>
        <v>0</v>
      </c>
      <c r="DO40" s="15">
        <f>IF(AND(DO34&lt;=Inputs!$D$52,'Debt Calculations'!DO34&gt;Inputs!$D$54),'Debt Calculations'!DO37*Inputs!$D$50,0)</f>
        <v>0</v>
      </c>
      <c r="DP40" s="15">
        <f>IF(AND(DP34&lt;=Inputs!$D$52,'Debt Calculations'!DP34&gt;Inputs!$D$54),'Debt Calculations'!DP37*Inputs!$D$50,0)</f>
        <v>0</v>
      </c>
      <c r="DQ40" s="15">
        <f>IF(AND(DQ34&lt;=Inputs!$D$52,'Debt Calculations'!DQ34&gt;Inputs!$D$54),'Debt Calculations'!DQ37*Inputs!$D$50,0)</f>
        <v>0</v>
      </c>
      <c r="DR40" s="15">
        <f>IF(AND(DR34&lt;=Inputs!$D$52,'Debt Calculations'!DR34&gt;Inputs!$D$54),'Debt Calculations'!DR37*Inputs!$D$50,0)</f>
        <v>0</v>
      </c>
      <c r="DS40" s="15">
        <f>IF(AND(DS34&lt;=Inputs!$D$52,'Debt Calculations'!DS34&gt;Inputs!$D$54),'Debt Calculations'!DS37*Inputs!$D$50,0)</f>
        <v>0</v>
      </c>
    </row>
    <row r="41" spans="1:123" s="3" customFormat="1" x14ac:dyDescent="0.2">
      <c r="A41" s="3" t="s">
        <v>32</v>
      </c>
      <c r="D41" s="3">
        <f>IF(Inputs!D54&lt;&gt;0,0,IF(AND(D34&gt;Inputs!$D$54,'Debt Calculations'!C41=0),PMT(Inputs!$D$50,Inputs!$D$56,Inputs!$D$57),IF(C41&lt;&gt;0,C41,0)))</f>
        <v>0</v>
      </c>
      <c r="E41" s="3">
        <f>IF(D42&lt;1,0,IF(AND(E34&gt;Inputs!$D$54,'Debt Calculations'!D41=0),PMT(Inputs!$D$50,Inputs!$D$56,Inputs!$D$57),IF(D41&lt;&gt;0,D41,0)))</f>
        <v>0</v>
      </c>
      <c r="F41" s="3">
        <f>IF(E42&lt;1,0,IF(AND(F34&gt;Inputs!$D$54,'Debt Calculations'!E41=0),PMT(Inputs!$D$50,Inputs!$D$56,Inputs!$D$57),IF(E41&lt;&gt;0,E41,0)))</f>
        <v>0</v>
      </c>
      <c r="G41" s="3">
        <f>IF(F42&lt;1,0,IF(AND(G34&gt;Inputs!$D$54,'Debt Calculations'!F41=0),PMT(Inputs!$D$50,Inputs!$D$56,Inputs!$D$57),IF(F41&lt;&gt;0,F41,0)))</f>
        <v>0</v>
      </c>
      <c r="H41" s="3">
        <f>IF(G42&lt;1,0,IF(AND(H34&gt;Inputs!$D$54,'Debt Calculations'!G41=0),PMT(Inputs!$D$50,Inputs!$D$56,Inputs!$D$57),IF(G41&lt;&gt;0,G41,0)))</f>
        <v>0</v>
      </c>
      <c r="I41" s="3">
        <f>IF(H42&lt;1,0,IF(AND(I34&gt;Inputs!$D$54,'Debt Calculations'!H41=0),PMT(Inputs!$D$50,Inputs!$D$56,Inputs!$D$57),IF(H41&lt;&gt;0,H41,0)))</f>
        <v>0</v>
      </c>
      <c r="J41" s="3">
        <f>IF(I42&lt;1,0,IF(AND(J34&gt;Inputs!$D$54,'Debt Calculations'!I41=0),PMT(Inputs!$D$50,Inputs!$D$56,Inputs!$D$57),IF(I41&lt;&gt;0,I41,0)))</f>
        <v>0</v>
      </c>
      <c r="K41" s="3">
        <f>IF(J42&lt;1,0,IF(AND(K34&gt;Inputs!$D$54,'Debt Calculations'!J41=0),PMT(Inputs!$D$50,Inputs!$D$56,Inputs!$D$57),IF(J41&lt;&gt;0,J41,0)))</f>
        <v>0</v>
      </c>
      <c r="L41" s="3">
        <f>IF(K42&lt;1,0,IF(AND(L34&gt;Inputs!$D$54,'Debt Calculations'!K41=0),PMT(Inputs!$D$50,Inputs!$D$56,Inputs!$D$57),IF(K41&lt;&gt;0,K41,0)))</f>
        <v>0</v>
      </c>
      <c r="M41" s="3">
        <f>IF(L42&lt;1,0,IF(AND(M34&gt;Inputs!$D$54,'Debt Calculations'!L41=0),PMT(Inputs!$D$50,Inputs!$D$56,Inputs!$D$57),IF(L41&lt;&gt;0,L41,0)))</f>
        <v>0</v>
      </c>
      <c r="N41" s="3">
        <f>IF(M42&lt;1,0,IF(AND(N34&gt;Inputs!$D$54,'Debt Calculations'!M41=0),PMT(Inputs!$D$50,Inputs!$D$56,Inputs!$D$57),IF(M41&lt;&gt;0,M41,0)))</f>
        <v>0</v>
      </c>
      <c r="O41" s="3">
        <f>IF(N42&lt;1,0,IF(AND(O34&gt;Inputs!$D$54,'Debt Calculations'!N41=0),PMT(Inputs!$D$50,Inputs!$D$56,Inputs!$D$57),IF(N41&lt;&gt;0,N41,0)))</f>
        <v>0</v>
      </c>
      <c r="P41" s="3">
        <f>IF(O42&lt;1,0,IF(AND(P34&gt;Inputs!$D$54,'Debt Calculations'!O41=0),PMT(Inputs!$D$50,Inputs!$D$56,Inputs!$D$57),IF(O41&lt;&gt;0,O41,0)))</f>
        <v>-1166.3743178660152</v>
      </c>
      <c r="Q41" s="3">
        <f>IF(P42&lt;1,0,IF(AND(Q34&gt;Inputs!$D$54,'Debt Calculations'!P41=0),PMT(Inputs!$D$50,Inputs!$D$56,Inputs!$D$57),IF(P41&lt;&gt;0,P41,0)))</f>
        <v>-1166.3743178660152</v>
      </c>
      <c r="R41" s="3">
        <f>IF(Q42&lt;1,0,IF(AND(R34&gt;Inputs!$D$54,'Debt Calculations'!Q41=0),PMT(Inputs!$D$50,Inputs!$D$56,Inputs!$D$57),IF(Q41&lt;&gt;0,Q41,0)))</f>
        <v>-1166.3743178660152</v>
      </c>
      <c r="S41" s="3">
        <f>IF(R42&lt;1,0,IF(AND(S34&gt;Inputs!$D$54,'Debt Calculations'!R41=0),PMT(Inputs!$D$50,Inputs!$D$56,Inputs!$D$57),IF(R41&lt;&gt;0,R41,0)))</f>
        <v>-1166.3743178660152</v>
      </c>
      <c r="T41" s="3">
        <f>IF(S42&lt;1,0,IF(AND(T34&gt;Inputs!$D$54,'Debt Calculations'!S41=0),PMT(Inputs!$D$50,Inputs!$D$56,Inputs!$D$57),IF(S41&lt;&gt;0,S41,0)))</f>
        <v>-1166.3743178660152</v>
      </c>
      <c r="U41" s="3">
        <f>IF(T42&lt;1,0,IF(AND(U34&gt;Inputs!$D$54,'Debt Calculations'!T41=0),PMT(Inputs!$D$50,Inputs!$D$56,Inputs!$D$57),IF(T41&lt;&gt;0,T41,0)))</f>
        <v>-1166.3743178660152</v>
      </c>
      <c r="V41" s="3">
        <f>IF(U42&lt;1,0,IF(AND(V34&gt;Inputs!$D$54,'Debt Calculations'!U41=0),PMT(Inputs!$D$50,Inputs!$D$56,Inputs!$D$57),IF(U41&lt;&gt;0,U41,0)))</f>
        <v>-1166.3743178660152</v>
      </c>
      <c r="W41" s="3">
        <f>IF(V42&lt;1,0,IF(AND(W34&gt;Inputs!$D$54,'Debt Calculations'!V41=0),PMT(Inputs!$D$50,Inputs!$D$56,Inputs!$D$57),IF(V41&lt;&gt;0,V41,0)))</f>
        <v>-1166.3743178660152</v>
      </c>
      <c r="X41" s="3">
        <f>IF(W42&lt;1,0,IF(AND(X34&gt;Inputs!$D$54,'Debt Calculations'!W41=0),PMT(Inputs!$D$50,Inputs!$D$56,Inputs!$D$57),IF(W41&lt;&gt;0,W41,0)))</f>
        <v>-1166.3743178660152</v>
      </c>
      <c r="Y41" s="3">
        <f>IF(X42&lt;1,0,IF(AND(Y34&gt;Inputs!$D$54,'Debt Calculations'!X41=0),PMT(Inputs!$D$50,Inputs!$D$56,Inputs!$D$57),IF(X41&lt;&gt;0,X41,0)))</f>
        <v>-1166.3743178660152</v>
      </c>
      <c r="Z41" s="3">
        <f>IF(Y42&lt;1,0,IF(AND(Z34&gt;Inputs!$D$54,'Debt Calculations'!Y41=0),PMT(Inputs!$D$50,Inputs!$D$56,Inputs!$D$57),IF(Y41&lt;&gt;0,Y41,0)))</f>
        <v>-1166.3743178660152</v>
      </c>
      <c r="AA41" s="3">
        <f>IF(Z42&lt;1,0,IF(AND(AA34&gt;Inputs!$D$54,'Debt Calculations'!Z41=0),PMT(Inputs!$D$50,Inputs!$D$56,Inputs!$D$57),IF(Z41&lt;&gt;0,Z41,0)))</f>
        <v>-1166.3743178660152</v>
      </c>
      <c r="AB41" s="3">
        <f>IF(AA42&lt;1,0,IF(AND(AB34&gt;Inputs!$D$54,'Debt Calculations'!AA41=0),PMT(Inputs!$D$50,Inputs!$D$56,Inputs!$D$57),IF(AA41&lt;&gt;0,AA41,0)))</f>
        <v>-1166.3743178660152</v>
      </c>
      <c r="AC41" s="3">
        <f>IF(AB42&lt;1,0,IF(AND(AC34&gt;Inputs!$D$54,'Debt Calculations'!AB41=0),PMT(Inputs!$D$50,Inputs!$D$56,Inputs!$D$57),IF(AB41&lt;&gt;0,AB41,0)))</f>
        <v>-1166.3743178660152</v>
      </c>
      <c r="AD41" s="3">
        <f>IF(AC42&lt;1,0,IF(AND(AD34&gt;Inputs!$D$54,'Debt Calculations'!AC41=0),PMT(Inputs!$D$50,Inputs!$D$56,Inputs!$D$57),IF(AC41&lt;&gt;0,AC41,0)))</f>
        <v>-1166.3743178660152</v>
      </c>
      <c r="AE41" s="3">
        <f>IF(AD42&lt;1,0,IF(AND(AE34&gt;Inputs!$D$54,'Debt Calculations'!AD41=0),PMT(Inputs!$D$50,Inputs!$D$56,Inputs!$D$57),IF(AD41&lt;&gt;0,AD41,0)))</f>
        <v>-1166.3743178660152</v>
      </c>
      <c r="AF41" s="3">
        <f>IF(AE42&lt;1,0,IF(AND(AF34&gt;Inputs!$D$54,'Debt Calculations'!AE41=0),PMT(Inputs!$D$50,Inputs!$D$56,Inputs!$D$57),IF(AE41&lt;&gt;0,AE41,0)))</f>
        <v>-1166.3743178660152</v>
      </c>
      <c r="AG41" s="3">
        <f>IF(AF42&lt;1,0,IF(AND(AG34&gt;Inputs!$D$54,'Debt Calculations'!AF41=0),PMT(Inputs!$D$50,Inputs!$D$56,Inputs!$D$57),IF(AF41&lt;&gt;0,AF41,0)))</f>
        <v>-1166.3743178660152</v>
      </c>
      <c r="AH41" s="3">
        <f>IF(AG42&lt;1,0,IF(AND(AH34&gt;Inputs!$D$54,'Debt Calculations'!AG41=0),PMT(Inputs!$D$50,Inputs!$D$56,Inputs!$D$57),IF(AG41&lt;&gt;0,AG41,0)))</f>
        <v>-1166.3743178660152</v>
      </c>
      <c r="AI41" s="3">
        <f>IF(AH42&lt;1,0,IF(AND(AI34&gt;Inputs!$D$54,'Debt Calculations'!AH41=0),PMT(Inputs!$D$50,Inputs!$D$56,Inputs!$D$57),IF(AH41&lt;&gt;0,AH41,0)))</f>
        <v>-1166.3743178660152</v>
      </c>
      <c r="AJ41" s="3">
        <f>IF(AI42&lt;1,0,IF(AND(AJ34&gt;Inputs!$D$54,'Debt Calculations'!AI41=0),PMT(Inputs!$D$50,Inputs!$D$56,Inputs!$D$57),IF(AI41&lt;&gt;0,AI41,0)))</f>
        <v>-1166.3743178660152</v>
      </c>
      <c r="AK41" s="3">
        <f>IF(AJ42&lt;1,0,IF(AND(AK34&gt;Inputs!$D$54,'Debt Calculations'!AJ41=0),PMT(Inputs!$D$50,Inputs!$D$56,Inputs!$D$57),IF(AJ41&lt;&gt;0,AJ41,0)))</f>
        <v>-1166.3743178660152</v>
      </c>
      <c r="AL41" s="3">
        <f>IF(AK42&lt;1,0,IF(AND(AL34&gt;Inputs!$D$54,'Debt Calculations'!AK41=0),PMT(Inputs!$D$50,Inputs!$D$56,Inputs!$D$57),IF(AK41&lt;&gt;0,AK41,0)))</f>
        <v>-1166.3743178660152</v>
      </c>
      <c r="AM41" s="3">
        <f>IF(AL42&lt;1,0,IF(AND(AM34&gt;Inputs!$D$54,'Debt Calculations'!AL41=0),PMT(Inputs!$D$50,Inputs!$D$56,Inputs!$D$57),IF(AL41&lt;&gt;0,AL41,0)))</f>
        <v>-1166.3743178660152</v>
      </c>
      <c r="AN41" s="3">
        <f>IF(AM42&lt;1,0,IF(AND(AN34&gt;Inputs!$D$54,'Debt Calculations'!AM41=0),PMT(Inputs!$D$50,Inputs!$D$56,Inputs!$D$57),IF(AM41&lt;&gt;0,AM41,0)))</f>
        <v>-1166.3743178660152</v>
      </c>
      <c r="AO41" s="3">
        <f>IF(AN42&lt;1,0,IF(AND(AO34&gt;Inputs!$D$54,'Debt Calculations'!AN41=0),PMT(Inputs!$D$50,Inputs!$D$56,Inputs!$D$57),IF(AN41&lt;&gt;0,AN41,0)))</f>
        <v>-1166.3743178660152</v>
      </c>
      <c r="AP41" s="3">
        <f>IF(AO42&lt;1,0,IF(AND(AP34&gt;Inputs!$D$54,'Debt Calculations'!AO41=0),PMT(Inputs!$D$50,Inputs!$D$56,Inputs!$D$57),IF(AO41&lt;&gt;0,AO41,0)))</f>
        <v>-1166.3743178660152</v>
      </c>
      <c r="AQ41" s="3">
        <f>IF(AP42&lt;1,0,IF(AND(AQ34&gt;Inputs!$D$54,'Debt Calculations'!AP41=0),PMT(Inputs!$D$50,Inputs!$D$56,Inputs!$D$57),IF(AP41&lt;&gt;0,AP41,0)))</f>
        <v>-1166.3743178660152</v>
      </c>
      <c r="AR41" s="3">
        <f>IF(AQ42&lt;1,0,IF(AND(AR34&gt;Inputs!$D$54,'Debt Calculations'!AQ41=0),PMT(Inputs!$D$50,Inputs!$D$56,Inputs!$D$57),IF(AQ41&lt;&gt;0,AQ41,0)))</f>
        <v>-1166.3743178660152</v>
      </c>
      <c r="AS41" s="3">
        <f>IF(AR42&lt;1,0,IF(AND(AS34&gt;Inputs!$D$54,'Debt Calculations'!AR41=0),PMT(Inputs!$D$50,Inputs!$D$56,Inputs!$D$57),IF(AR41&lt;&gt;0,AR41,0)))</f>
        <v>-1166.3743178660152</v>
      </c>
      <c r="AT41" s="3">
        <f>IF(AS42&lt;1,0,IF(AND(AT34&gt;Inputs!$D$54,'Debt Calculations'!AS41=0),PMT(Inputs!$D$50,Inputs!$D$56,Inputs!$D$57),IF(AS41&lt;&gt;0,AS41,0)))</f>
        <v>-1166.3743178660152</v>
      </c>
      <c r="AU41" s="3">
        <f>IF(AT42&lt;1,0,IF(AND(AU34&gt;Inputs!$D$54,'Debt Calculations'!AT41=0),PMT(Inputs!$D$50,Inputs!$D$56,Inputs!$D$57),IF(AT41&lt;&gt;0,AT41,0)))</f>
        <v>-1166.3743178660152</v>
      </c>
      <c r="AV41" s="3">
        <f>IF(AU42&lt;1,0,IF(AND(AV34&gt;Inputs!$D$54,'Debt Calculations'!AU41=0),PMT(Inputs!$D$50,Inputs!$D$56,Inputs!$D$57),IF(AU41&lt;&gt;0,AU41,0)))</f>
        <v>-1166.3743178660152</v>
      </c>
      <c r="AW41" s="3">
        <f>IF(AV42&lt;1,0,IF(AND(AW34&gt;Inputs!$D$54,'Debt Calculations'!AV41=0),PMT(Inputs!$D$50,Inputs!$D$56,Inputs!$D$57),IF(AV41&lt;&gt;0,AV41,0)))</f>
        <v>-1166.3743178660152</v>
      </c>
      <c r="AX41" s="3">
        <f>IF(AW42&lt;1,0,IF(AND(AX34&gt;Inputs!$D$54,'Debt Calculations'!AW41=0),PMT(Inputs!$D$50,Inputs!$D$56,Inputs!$D$57),IF(AW41&lt;&gt;0,AW41,0)))</f>
        <v>-1166.3743178660152</v>
      </c>
      <c r="AY41" s="3">
        <f>IF(AX42&lt;1,0,IF(AND(AY34&gt;Inputs!$D$54,'Debt Calculations'!AX41=0),PMT(Inputs!$D$50,Inputs!$D$56,Inputs!$D$57),IF(AX41&lt;&gt;0,AX41,0)))</f>
        <v>-1166.3743178660152</v>
      </c>
      <c r="AZ41" s="3">
        <f>IF(AY42&lt;1,0,IF(AND(AZ34&gt;Inputs!$D$54,'Debt Calculations'!AY41=0),PMT(Inputs!$D$50,Inputs!$D$56,Inputs!$D$57),IF(AY41&lt;&gt;0,AY41,0)))</f>
        <v>-1166.3743178660152</v>
      </c>
      <c r="BA41" s="3">
        <f>IF(AZ42&lt;1,0,IF(AND(BA34&gt;Inputs!$D$54,'Debt Calculations'!AZ41=0),PMT(Inputs!$D$50,Inputs!$D$56,Inputs!$D$57),IF(AZ41&lt;&gt;0,AZ41,0)))</f>
        <v>-1166.3743178660152</v>
      </c>
      <c r="BB41" s="3">
        <f>IF(BA42&lt;1,0,IF(AND(BB34&gt;Inputs!$D$54,'Debt Calculations'!BA41=0),PMT(Inputs!$D$50,Inputs!$D$56,Inputs!$D$57),IF(BA41&lt;&gt;0,BA41,0)))</f>
        <v>-1166.3743178660152</v>
      </c>
      <c r="BC41" s="3">
        <f>IF(BB42&lt;1,0,IF(AND(BC34&gt;Inputs!$D$54,'Debt Calculations'!BB41=0),PMT(Inputs!$D$50,Inputs!$D$56,Inputs!$D$57),IF(BB41&lt;&gt;0,BB41,0)))</f>
        <v>-1166.3743178660152</v>
      </c>
      <c r="BD41" s="3">
        <f>IF(BC42&lt;1,0,IF(AND(BD34&gt;Inputs!$D$54,'Debt Calculations'!BC41=0),PMT(Inputs!$D$50,Inputs!$D$56,Inputs!$D$57),IF(BC41&lt;&gt;0,BC41,0)))</f>
        <v>-1166.3743178660152</v>
      </c>
      <c r="BE41" s="3">
        <f>IF(BD42&lt;1,0,IF(AND(BE34&gt;Inputs!$D$54,'Debt Calculations'!BD41=0),PMT(Inputs!$D$50,Inputs!$D$56,Inputs!$D$57),IF(BD41&lt;&gt;0,BD41,0)))</f>
        <v>-1166.3743178660152</v>
      </c>
      <c r="BF41" s="3">
        <f>IF(BE42&lt;1,0,IF(AND(BF34&gt;Inputs!$D$54,'Debt Calculations'!BE41=0),PMT(Inputs!$D$50,Inputs!$D$56,Inputs!$D$57),IF(BE41&lt;&gt;0,BE41,0)))</f>
        <v>-1166.3743178660152</v>
      </c>
      <c r="BG41" s="3">
        <f>IF(BF42&lt;1,0,IF(AND(BG34&gt;Inputs!$D$54,'Debt Calculations'!BF41=0),PMT(Inputs!$D$50,Inputs!$D$56,Inputs!$D$57),IF(BF41&lt;&gt;0,BF41,0)))</f>
        <v>-1166.3743178660152</v>
      </c>
      <c r="BH41" s="3">
        <f>IF(BG42&lt;1,0,IF(AND(BH34&gt;Inputs!$D$54,'Debt Calculations'!BG41=0),PMT(Inputs!$D$50,Inputs!$D$56,Inputs!$D$57),IF(BG41&lt;&gt;0,BG41,0)))</f>
        <v>-1166.3743178660152</v>
      </c>
      <c r="BI41" s="3">
        <f>IF(BH42&lt;1,0,IF(AND(BI34&gt;Inputs!$D$54,'Debt Calculations'!BH41=0),PMT(Inputs!$D$50,Inputs!$D$56,Inputs!$D$57),IF(BH41&lt;&gt;0,BH41,0)))</f>
        <v>-1166.3743178660152</v>
      </c>
      <c r="BJ41" s="3">
        <f>IF(BI42&lt;1,0,IF(AND(BJ34&gt;Inputs!$D$54,'Debt Calculations'!BI41=0),PMT(Inputs!$D$50,Inputs!$D$56,Inputs!$D$57),IF(BI41&lt;&gt;0,BI41,0)))</f>
        <v>-1166.3743178660152</v>
      </c>
      <c r="BK41" s="3">
        <f>IF(BJ42&lt;1,0,IF(AND(BK34&gt;Inputs!$D$54,'Debt Calculations'!BJ41=0),PMT(Inputs!$D$50,Inputs!$D$56,Inputs!$D$57),IF(BJ41&lt;&gt;0,BJ41,0)))</f>
        <v>-1166.3743178660152</v>
      </c>
      <c r="BL41" s="3">
        <f>IF(BK42&lt;1,0,IF(AND(BL34&gt;Inputs!$D$54,'Debt Calculations'!BK41=0),PMT(Inputs!$D$50,Inputs!$D$56,Inputs!$D$57),IF(BK41&lt;&gt;0,BK41,0)))</f>
        <v>-1166.3743178660152</v>
      </c>
      <c r="BM41" s="3">
        <f>IF(BL42&lt;1,0,IF(AND(BM34&gt;Inputs!$D$54,'Debt Calculations'!BL41=0),PMT(Inputs!$D$50,Inputs!$D$56,Inputs!$D$57),IF(BL41&lt;&gt;0,BL41,0)))</f>
        <v>-1166.3743178660152</v>
      </c>
      <c r="BN41" s="3">
        <f>IF(BM42&lt;1,0,IF(AND(BN34&gt;Inputs!$D$54,'Debt Calculations'!BM41=0),PMT(Inputs!$D$50,Inputs!$D$56,Inputs!$D$57),IF(BM41&lt;&gt;0,BM41,0)))</f>
        <v>-1166.3743178660152</v>
      </c>
      <c r="BO41" s="3">
        <f>IF(BN42&lt;1,0,IF(AND(BO34&gt;Inputs!$D$54,'Debt Calculations'!BN41=0),PMT(Inputs!$D$50,Inputs!$D$56,Inputs!$D$57),IF(BN41&lt;&gt;0,BN41,0)))</f>
        <v>-1166.3743178660152</v>
      </c>
      <c r="BP41" s="3">
        <f>IF(BO42&lt;1,0,IF(AND(BP34&gt;Inputs!$D$54,'Debt Calculations'!BO41=0),PMT(Inputs!$D$50,Inputs!$D$56,Inputs!$D$57),IF(BO41&lt;&gt;0,BO41,0)))</f>
        <v>-1166.3743178660152</v>
      </c>
      <c r="BQ41" s="3">
        <f>IF(BP42&lt;1,0,IF(AND(BQ34&gt;Inputs!$D$54,'Debt Calculations'!BP41=0),PMT(Inputs!$D$50,Inputs!$D$56,Inputs!$D$57),IF(BP41&lt;&gt;0,BP41,0)))</f>
        <v>-1166.3743178660152</v>
      </c>
      <c r="BR41" s="3">
        <f>IF(BQ42&lt;1,0,IF(AND(BR34&gt;Inputs!$D$54,'Debt Calculations'!BQ41=0),PMT(Inputs!$D$50,Inputs!$D$56,Inputs!$D$57),IF(BQ41&lt;&gt;0,BQ41,0)))</f>
        <v>-1166.3743178660152</v>
      </c>
      <c r="BS41" s="3">
        <f>IF(BR42&lt;1,0,IF(AND(BS34&gt;Inputs!$D$54,'Debt Calculations'!BR41=0),PMT(Inputs!$D$50,Inputs!$D$56,Inputs!$D$57),IF(BR41&lt;&gt;0,BR41,0)))</f>
        <v>-1166.3743178660152</v>
      </c>
      <c r="BT41" s="3">
        <f>IF(BS42&lt;1,0,IF(AND(BT34&gt;Inputs!$D$54,'Debt Calculations'!BS41=0),PMT(Inputs!$D$50,Inputs!$D$56,Inputs!$D$57),IF(BS41&lt;&gt;0,BS41,0)))</f>
        <v>-1166.3743178660152</v>
      </c>
      <c r="BU41" s="3">
        <f>IF(BT42&lt;1,0,IF(AND(BU34&gt;Inputs!$D$54,'Debt Calculations'!BT41=0),PMT(Inputs!$D$50,Inputs!$D$56,Inputs!$D$57),IF(BT41&lt;&gt;0,BT41,0)))</f>
        <v>-1166.3743178660152</v>
      </c>
      <c r="BV41" s="3">
        <f>IF(BU42&lt;1,0,IF(AND(BV34&gt;Inputs!$D$54,'Debt Calculations'!BU41=0),PMT(Inputs!$D$50,Inputs!$D$56,Inputs!$D$57),IF(BU41&lt;&gt;0,BU41,0)))</f>
        <v>-1166.3743178660152</v>
      </c>
      <c r="BW41" s="3">
        <f>IF(BV42&lt;1,0,IF(AND(BW34&gt;Inputs!$D$54,'Debt Calculations'!BV41=0),PMT(Inputs!$D$50,Inputs!$D$56,Inputs!$D$57),IF(BV41&lt;&gt;0,BV41,0)))</f>
        <v>-1166.3743178660152</v>
      </c>
      <c r="BX41" s="3">
        <f>IF(BW42&lt;1,0,IF(AND(BX34&gt;Inputs!$D$54,'Debt Calculations'!BW41=0),PMT(Inputs!$D$50,Inputs!$D$56,Inputs!$D$57),IF(BW41&lt;&gt;0,BW41,0)))</f>
        <v>-1166.3743178660152</v>
      </c>
      <c r="BY41" s="3">
        <f>IF(BX42&lt;1,0,IF(AND(BY34&gt;Inputs!$D$54,'Debt Calculations'!BX41=0),PMT(Inputs!$D$50,Inputs!$D$56,Inputs!$D$57),IF(BX41&lt;&gt;0,BX41,0)))</f>
        <v>-1166.3743178660152</v>
      </c>
      <c r="BZ41" s="3">
        <f>IF(BY42&lt;1,0,IF(AND(BZ34&gt;Inputs!$D$54,'Debt Calculations'!BY41=0),PMT(Inputs!$D$50,Inputs!$D$56,Inputs!$D$57),IF(BY41&lt;&gt;0,BY41,0)))</f>
        <v>-1166.3743178660152</v>
      </c>
      <c r="CA41" s="3">
        <f>IF(BZ42&lt;1,0,IF(AND(CA34&gt;Inputs!$D$54,'Debt Calculations'!BZ41=0),PMT(Inputs!$D$50,Inputs!$D$56,Inputs!$D$57),IF(BZ41&lt;&gt;0,BZ41,0)))</f>
        <v>-1166.3743178660152</v>
      </c>
      <c r="CB41" s="3">
        <f>IF(CA42&lt;1,0,IF(AND(CB34&gt;Inputs!$D$54,'Debt Calculations'!CA41=0),PMT(Inputs!$D$50,Inputs!$D$56,Inputs!$D$57),IF(CA41&lt;&gt;0,CA41,0)))</f>
        <v>-1166.3743178660152</v>
      </c>
      <c r="CC41" s="3">
        <f>IF(CB42&lt;1,0,IF(AND(CC34&gt;Inputs!$D$54,'Debt Calculations'!CB41=0),PMT(Inputs!$D$50,Inputs!$D$56,Inputs!$D$57),IF(CB41&lt;&gt;0,CB41,0)))</f>
        <v>-1166.3743178660152</v>
      </c>
      <c r="CD41" s="3">
        <f>IF(CC42&lt;1,0,IF(AND(CD34&gt;Inputs!$D$54,'Debt Calculations'!CC41=0),PMT(Inputs!$D$50,Inputs!$D$56,Inputs!$D$57),IF(CC41&lt;&gt;0,CC41,0)))</f>
        <v>-1166.3743178660152</v>
      </c>
      <c r="CE41" s="3">
        <f>IF(CD42&lt;1,0,IF(AND(CE34&gt;Inputs!$D$54,'Debt Calculations'!CD41=0),PMT(Inputs!$D$50,Inputs!$D$56,Inputs!$D$57),IF(CD41&lt;&gt;0,CD41,0)))</f>
        <v>-1166.3743178660152</v>
      </c>
      <c r="CF41" s="3">
        <f>IF(CE42&lt;1,0,IF(AND(CF34&gt;Inputs!$D$54,'Debt Calculations'!CE41=0),PMT(Inputs!$D$50,Inputs!$D$56,Inputs!$D$57),IF(CE41&lt;&gt;0,CE41,0)))</f>
        <v>-1166.3743178660152</v>
      </c>
      <c r="CG41" s="3">
        <f>IF(CF42&lt;1,0,IF(AND(CG34&gt;Inputs!$D$54,'Debt Calculations'!CF41=0),PMT(Inputs!$D$50,Inputs!$D$56,Inputs!$D$57),IF(CF41&lt;&gt;0,CF41,0)))</f>
        <v>-1166.3743178660152</v>
      </c>
      <c r="CH41" s="3">
        <f>IF(CG42&lt;1,0,IF(AND(CH34&gt;Inputs!$D$54,'Debt Calculations'!CG41=0),PMT(Inputs!$D$50,Inputs!$D$56,Inputs!$D$57),IF(CG41&lt;&gt;0,CG41,0)))</f>
        <v>-1166.3743178660152</v>
      </c>
      <c r="CI41" s="3">
        <f>IF(CH42&lt;1,0,IF(AND(CI34&gt;Inputs!$D$54,'Debt Calculations'!CH41=0),PMT(Inputs!$D$50,Inputs!$D$56,Inputs!$D$57),IF(CH41&lt;&gt;0,CH41,0)))</f>
        <v>-1166.3743178660152</v>
      </c>
      <c r="CJ41" s="3">
        <f>IF(CI42&lt;1,0,IF(AND(CJ34&gt;Inputs!$D$54,'Debt Calculations'!CI41=0),PMT(Inputs!$D$50,Inputs!$D$56,Inputs!$D$57),IF(CI41&lt;&gt;0,CI41,0)))</f>
        <v>-1166.3743178660152</v>
      </c>
      <c r="CK41" s="3">
        <f>IF(CJ42&lt;1,0,IF(AND(CK34&gt;Inputs!$D$54,'Debt Calculations'!CJ41=0),PMT(Inputs!$D$50,Inputs!$D$56,Inputs!$D$57),IF(CJ41&lt;&gt;0,CJ41,0)))</f>
        <v>-1166.3743178660152</v>
      </c>
      <c r="CL41" s="3">
        <f>IF(CK42&lt;1,0,IF(AND(CL34&gt;Inputs!$D$54,'Debt Calculations'!CK41=0),PMT(Inputs!$D$50,Inputs!$D$56,Inputs!$D$57),IF(CK41&lt;&gt;0,CK41,0)))</f>
        <v>-1166.3743178660152</v>
      </c>
      <c r="CM41" s="3">
        <f>IF(CL42&lt;1,0,IF(AND(CM34&gt;Inputs!$D$54,'Debt Calculations'!CL41=0),PMT(Inputs!$D$50,Inputs!$D$56,Inputs!$D$57),IF(CL41&lt;&gt;0,CL41,0)))</f>
        <v>-1166.3743178660152</v>
      </c>
      <c r="CN41" s="3">
        <f>IF(CM42&lt;1,0,IF(AND(CN34&gt;Inputs!$D$54,'Debt Calculations'!CM41=0),PMT(Inputs!$D$50,Inputs!$D$56,Inputs!$D$57),IF(CM41&lt;&gt;0,CM41,0)))</f>
        <v>-1166.3743178660152</v>
      </c>
      <c r="CO41" s="3">
        <f>IF(CN42&lt;1,0,IF(AND(CO34&gt;Inputs!$D$54,'Debt Calculations'!CN41=0),PMT(Inputs!$D$50,Inputs!$D$56,Inputs!$D$57),IF(CN41&lt;&gt;0,CN41,0)))</f>
        <v>-1166.3743178660152</v>
      </c>
      <c r="CP41" s="3">
        <f>IF(CO42&lt;1,0,IF(AND(CP34&gt;Inputs!$D$54,'Debt Calculations'!CO41=0),PMT(Inputs!$D$50,Inputs!$D$56,Inputs!$D$57),IF(CO41&lt;&gt;0,CO41,0)))</f>
        <v>-1166.3743178660152</v>
      </c>
      <c r="CQ41" s="3">
        <f>IF(CP42&lt;1,0,IF(AND(CQ34&gt;Inputs!$D$54,'Debt Calculations'!CP41=0),PMT(Inputs!$D$50,Inputs!$D$56,Inputs!$D$57),IF(CP41&lt;&gt;0,CP41,0)))</f>
        <v>-1166.3743178660152</v>
      </c>
      <c r="CR41" s="3">
        <f>IF(CQ42&lt;1,0,IF(AND(CR34&gt;Inputs!$D$54,'Debt Calculations'!CQ41=0),PMT(Inputs!$D$50,Inputs!$D$56,Inputs!$D$57),IF(CQ41&lt;&gt;0,CQ41,0)))</f>
        <v>-1166.3743178660152</v>
      </c>
      <c r="CS41" s="3">
        <f>IF(CR42&lt;1,0,IF(AND(CS34&gt;Inputs!$D$54,'Debt Calculations'!CR41=0),PMT(Inputs!$D$50,Inputs!$D$56,Inputs!$D$57),IF(CR41&lt;&gt;0,CR41,0)))</f>
        <v>-1166.3743178660152</v>
      </c>
      <c r="CT41" s="3">
        <f>IF(CS42&lt;1,0,IF(AND(CT34&gt;Inputs!$D$54,'Debt Calculations'!CS41=0),PMT(Inputs!$D$50,Inputs!$D$56,Inputs!$D$57),IF(CS41&lt;&gt;0,CS41,0)))</f>
        <v>-1166.3743178660152</v>
      </c>
      <c r="CU41" s="3">
        <f>IF(CT42&lt;1,0,IF(AND(CU34&gt;Inputs!$D$54,'Debt Calculations'!CT41=0),PMT(Inputs!$D$50,Inputs!$D$56,Inputs!$D$57),IF(CT41&lt;&gt;0,CT41,0)))</f>
        <v>-1166.3743178660152</v>
      </c>
      <c r="CV41" s="3">
        <f>IF(CU42&lt;1,0,IF(AND(CV34&gt;Inputs!$D$54,'Debt Calculations'!CU41=0),PMT(Inputs!$D$50,Inputs!$D$56,Inputs!$D$57),IF(CU41&lt;&gt;0,CU41,0)))</f>
        <v>0</v>
      </c>
      <c r="CW41" s="3">
        <f>IF(CV42&lt;1,0,IF(AND(CW34&gt;Inputs!$D$54,'Debt Calculations'!CV41=0),PMT(Inputs!$D$50,Inputs!$D$56,Inputs!$D$57),IF(CV41&lt;&gt;0,CV41,0)))</f>
        <v>0</v>
      </c>
      <c r="CX41" s="3">
        <f>IF(CW42&lt;1,0,IF(AND(CX34&gt;Inputs!$D$54,'Debt Calculations'!CW41=0),PMT(Inputs!$D$50,Inputs!$D$56,Inputs!$D$57),IF(CW41&lt;&gt;0,CW41,0)))</f>
        <v>0</v>
      </c>
      <c r="CY41" s="3">
        <f>IF(CX42&lt;1,0,IF(AND(CY34&gt;Inputs!$D$54,'Debt Calculations'!CX41=0),PMT(Inputs!$D$50,Inputs!$D$56,Inputs!$D$57),IF(CX41&lt;&gt;0,CX41,0)))</f>
        <v>0</v>
      </c>
      <c r="CZ41" s="3">
        <f>IF(CY42&lt;1,0,IF(AND(CZ34&gt;Inputs!$D$54,'Debt Calculations'!CY41=0),PMT(Inputs!$D$50,Inputs!$D$56,Inputs!$D$57),IF(CY41&lt;&gt;0,CY41,0)))</f>
        <v>0</v>
      </c>
      <c r="DA41" s="3">
        <f>IF(CZ42&lt;1,0,IF(AND(DA34&gt;Inputs!$D$54,'Debt Calculations'!CZ41=0),PMT(Inputs!$D$50,Inputs!$D$56,Inputs!$D$57),IF(CZ41&lt;&gt;0,CZ41,0)))</f>
        <v>0</v>
      </c>
      <c r="DB41" s="3">
        <f>IF(DA42&lt;1,0,IF(AND(DB34&gt;Inputs!$D$54,'Debt Calculations'!DA41=0),PMT(Inputs!$D$50,Inputs!$D$56,Inputs!$D$57),IF(DA41&lt;&gt;0,DA41,0)))</f>
        <v>0</v>
      </c>
      <c r="DC41" s="3">
        <f>IF(DB42&lt;1,0,IF(AND(DC34&gt;Inputs!$D$54,'Debt Calculations'!DB41=0),PMT(Inputs!$D$50,Inputs!$D$56,Inputs!$D$57),IF(DB41&lt;&gt;0,DB41,0)))</f>
        <v>0</v>
      </c>
      <c r="DD41" s="3">
        <f>IF(DC42&lt;1,0,IF(AND(DD34&gt;Inputs!$D$54,'Debt Calculations'!DC41=0),PMT(Inputs!$D$50,Inputs!$D$56,Inputs!$D$57),IF(DC41&lt;&gt;0,DC41,0)))</f>
        <v>0</v>
      </c>
      <c r="DE41" s="3">
        <f>IF(DD42&lt;1,0,IF(AND(DE34&gt;Inputs!$D$54,'Debt Calculations'!DD41=0),PMT(Inputs!$D$50,Inputs!$D$56,Inputs!$D$57),IF(DD41&lt;&gt;0,DD41,0)))</f>
        <v>0</v>
      </c>
      <c r="DF41" s="3">
        <f>IF(DE42&lt;1,0,IF(AND(DF34&gt;Inputs!$D$54,'Debt Calculations'!DE41=0),PMT(Inputs!$D$50,Inputs!$D$56,Inputs!$D$57),IF(DE41&lt;&gt;0,DE41,0)))</f>
        <v>0</v>
      </c>
      <c r="DG41" s="3">
        <f>IF(DF42&lt;1,0,IF(AND(DG34&gt;Inputs!$D$54,'Debt Calculations'!DF41=0),PMT(Inputs!$D$50,Inputs!$D$56,Inputs!$D$57),IF(DF41&lt;&gt;0,DF41,0)))</f>
        <v>0</v>
      </c>
      <c r="DH41" s="3">
        <f>IF(DG42&lt;1,0,IF(AND(DH34&gt;Inputs!$D$54,'Debt Calculations'!DG41=0),PMT(Inputs!$D$50,Inputs!$D$56,Inputs!$D$57),IF(DG41&lt;&gt;0,DG41,0)))</f>
        <v>0</v>
      </c>
      <c r="DI41" s="3">
        <f>IF(DH42&lt;1,0,IF(AND(DI34&gt;Inputs!$D$54,'Debt Calculations'!DH41=0),PMT(Inputs!$D$50,Inputs!$D$56,Inputs!$D$57),IF(DH41&lt;&gt;0,DH41,0)))</f>
        <v>0</v>
      </c>
      <c r="DJ41" s="3">
        <f>IF(DI42&lt;1,0,IF(AND(DJ34&gt;Inputs!$D$54,'Debt Calculations'!DI41=0),PMT(Inputs!$D$50,Inputs!$D$56,Inputs!$D$57),IF(DI41&lt;&gt;0,DI41,0)))</f>
        <v>0</v>
      </c>
      <c r="DK41" s="3">
        <f>IF(DJ42&lt;1,0,IF(AND(DK34&gt;Inputs!$D$54,'Debt Calculations'!DJ41=0),PMT(Inputs!$D$50,Inputs!$D$56,Inputs!$D$57),IF(DJ41&lt;&gt;0,DJ41,0)))</f>
        <v>0</v>
      </c>
      <c r="DL41" s="3">
        <f>IF(DK42&lt;1,0,IF(AND(DL34&gt;Inputs!$D$54,'Debt Calculations'!DK41=0),PMT(Inputs!$D$50,Inputs!$D$56,Inputs!$D$57),IF(DK41&lt;&gt;0,DK41,0)))</f>
        <v>0</v>
      </c>
      <c r="DM41" s="3">
        <f>IF(DL42&lt;1,0,IF(AND(DM34&gt;Inputs!$D$54,'Debt Calculations'!DL41=0),PMT(Inputs!$D$50,Inputs!$D$56,Inputs!$D$57),IF(DL41&lt;&gt;0,DL41,0)))</f>
        <v>0</v>
      </c>
      <c r="DN41" s="3">
        <f>IF(DM42&lt;1,0,IF(AND(DN34&gt;Inputs!$D$54,'Debt Calculations'!DM41=0),PMT(Inputs!$D$50,Inputs!$D$56,Inputs!$D$57),IF(DM41&lt;&gt;0,DM41,0)))</f>
        <v>0</v>
      </c>
      <c r="DO41" s="3">
        <f>IF(DN42&lt;1,0,IF(AND(DO34&gt;Inputs!$D$54,'Debt Calculations'!DN41=0),PMT(Inputs!$D$50,Inputs!$D$56,Inputs!$D$57),IF(DN41&lt;&gt;0,DN41,0)))</f>
        <v>0</v>
      </c>
      <c r="DP41" s="3">
        <f>IF(DO42&lt;1,0,IF(AND(DP34&gt;Inputs!$D$54,'Debt Calculations'!DO41=0),PMT(Inputs!$D$50,Inputs!$D$56,Inputs!$D$57),IF(DO41&lt;&gt;0,DO41,0)))</f>
        <v>0</v>
      </c>
      <c r="DQ41" s="3">
        <f>IF(DP42&lt;1,0,IF(AND(DQ34&gt;Inputs!$D$54,'Debt Calculations'!DP41=0),PMT(Inputs!$D$50,Inputs!$D$56,Inputs!$D$57),IF(DP41&lt;&gt;0,DP41,0)))</f>
        <v>0</v>
      </c>
      <c r="DR41" s="3">
        <f>IF(DQ42&lt;1,0,IF(AND(DR34&gt;Inputs!$D$54,'Debt Calculations'!DQ41=0),PMT(Inputs!$D$50,Inputs!$D$56,Inputs!$D$57),IF(DQ41&lt;&gt;0,DQ41,0)))</f>
        <v>0</v>
      </c>
      <c r="DS41" s="3">
        <f>IF(DR42&lt;1,0,IF(AND(DS34&gt;Inputs!$D$54,'Debt Calculations'!DR41=0),PMT(Inputs!$D$50,Inputs!$D$56,Inputs!$D$57),IF(DR41&lt;&gt;0,DR41,0)))</f>
        <v>0</v>
      </c>
    </row>
    <row r="42" spans="1:123" s="53" customFormat="1" x14ac:dyDescent="0.2">
      <c r="A42" s="53" t="s">
        <v>33</v>
      </c>
      <c r="D42" s="78">
        <f>SUM(D37:D41)</f>
        <v>71006.25</v>
      </c>
      <c r="E42" s="78">
        <f>SUM(E37:E41)</f>
        <v>71450.0390625</v>
      </c>
      <c r="F42" s="78">
        <f>SUM(F37:F41)</f>
        <v>71896.601806640625</v>
      </c>
      <c r="G42" s="78">
        <f>SUM(G37:G41)</f>
        <v>72345.955567932135</v>
      </c>
      <c r="H42" s="78">
        <f t="shared" ref="H42:BP42" si="383">SUM(H37:H41)</f>
        <v>72798.117790231714</v>
      </c>
      <c r="I42" s="78">
        <f t="shared" si="383"/>
        <v>73253.106026420661</v>
      </c>
      <c r="J42" s="78">
        <f t="shared" si="383"/>
        <v>73710.937939085794</v>
      </c>
      <c r="K42" s="78">
        <f t="shared" si="383"/>
        <v>74171.631301205081</v>
      </c>
      <c r="L42" s="78">
        <f t="shared" si="383"/>
        <v>74635.203996837619</v>
      </c>
      <c r="M42" s="78">
        <f t="shared" si="383"/>
        <v>75101.67402181786</v>
      </c>
      <c r="N42" s="78">
        <f t="shared" si="383"/>
        <v>75571.059484454221</v>
      </c>
      <c r="O42" s="78">
        <f t="shared" si="383"/>
        <v>76043.378606232058</v>
      </c>
      <c r="P42" s="78">
        <f t="shared" si="383"/>
        <v>75352.275404654996</v>
      </c>
      <c r="Q42" s="78">
        <f t="shared" si="383"/>
        <v>74656.85280806807</v>
      </c>
      <c r="R42" s="78">
        <f t="shared" si="383"/>
        <v>73957.083820252476</v>
      </c>
      <c r="S42" s="78">
        <f t="shared" si="383"/>
        <v>73252.941276263038</v>
      </c>
      <c r="T42" s="78">
        <f t="shared" si="383"/>
        <v>72544.397841373662</v>
      </c>
      <c r="U42" s="78">
        <f t="shared" si="383"/>
        <v>71831.426010016236</v>
      </c>
      <c r="V42" s="78">
        <f t="shared" si="383"/>
        <v>71113.998104712809</v>
      </c>
      <c r="W42" s="78">
        <f t="shared" si="383"/>
        <v>70392.08627500126</v>
      </c>
      <c r="X42" s="78">
        <f t="shared" si="383"/>
        <v>69665.662496353994</v>
      </c>
      <c r="Y42" s="78">
        <f t="shared" si="383"/>
        <v>68934.698569090193</v>
      </c>
      <c r="Z42" s="78">
        <f t="shared" si="383"/>
        <v>68199.166117280984</v>
      </c>
      <c r="AA42" s="78">
        <f t="shared" si="383"/>
        <v>67459.036587647977</v>
      </c>
      <c r="AB42" s="78">
        <f t="shared" si="383"/>
        <v>66714.281248454761</v>
      </c>
      <c r="AC42" s="78">
        <f t="shared" si="383"/>
        <v>65964.871188391582</v>
      </c>
      <c r="AD42" s="78">
        <f t="shared" si="383"/>
        <v>65210.777315453008</v>
      </c>
      <c r="AE42" s="78">
        <f t="shared" si="383"/>
        <v>64451.970355808568</v>
      </c>
      <c r="AF42" s="78">
        <f t="shared" si="383"/>
        <v>63688.420852666357</v>
      </c>
      <c r="AG42" s="78">
        <f t="shared" si="383"/>
        <v>62920.099165129504</v>
      </c>
      <c r="AH42" s="78">
        <f t="shared" si="383"/>
        <v>62146.975467045551</v>
      </c>
      <c r="AI42" s="78">
        <f t="shared" si="383"/>
        <v>61369.019745848571</v>
      </c>
      <c r="AJ42" s="78">
        <f t="shared" si="383"/>
        <v>60586.201801394112</v>
      </c>
      <c r="AK42" s="78">
        <f t="shared" si="383"/>
        <v>59798.491244786812</v>
      </c>
      <c r="AL42" s="78">
        <f t="shared" si="383"/>
        <v>59005.857497200712</v>
      </c>
      <c r="AM42" s="78">
        <f t="shared" si="383"/>
        <v>58208.269788692203</v>
      </c>
      <c r="AN42" s="78">
        <f t="shared" si="383"/>
        <v>57405.697157005518</v>
      </c>
      <c r="AO42" s="78">
        <f t="shared" si="383"/>
        <v>56598.108446370788</v>
      </c>
      <c r="AP42" s="78">
        <f t="shared" si="383"/>
        <v>55785.472306294592</v>
      </c>
      <c r="AQ42" s="78">
        <f t="shared" si="383"/>
        <v>54967.75719034292</v>
      </c>
      <c r="AR42" s="78">
        <f t="shared" si="383"/>
        <v>54144.931354916545</v>
      </c>
      <c r="AS42" s="78">
        <f t="shared" si="383"/>
        <v>53316.962858018756</v>
      </c>
      <c r="AT42" s="78">
        <f t="shared" si="383"/>
        <v>52483.819558015355</v>
      </c>
      <c r="AU42" s="78">
        <f t="shared" si="383"/>
        <v>51645.469112386934</v>
      </c>
      <c r="AV42" s="78">
        <f t="shared" si="383"/>
        <v>50801.878976473337</v>
      </c>
      <c r="AW42" s="78">
        <f t="shared" si="383"/>
        <v>49953.016402210284</v>
      </c>
      <c r="AX42" s="78">
        <f t="shared" si="383"/>
        <v>49098.848436858083</v>
      </c>
      <c r="AY42" s="78">
        <f t="shared" si="383"/>
        <v>48239.341921722429</v>
      </c>
      <c r="AZ42" s="78">
        <f t="shared" si="383"/>
        <v>47374.46349086718</v>
      </c>
      <c r="BA42" s="78">
        <f t="shared" si="383"/>
        <v>46504.179569819084</v>
      </c>
      <c r="BB42" s="78">
        <f t="shared" si="383"/>
        <v>45628.456374264439</v>
      </c>
      <c r="BC42" s="78">
        <f t="shared" si="383"/>
        <v>44747.259908737578</v>
      </c>
      <c r="BD42" s="78">
        <f t="shared" si="383"/>
        <v>43860.555965301173</v>
      </c>
      <c r="BE42" s="78">
        <f t="shared" si="383"/>
        <v>42968.310122218289</v>
      </c>
      <c r="BF42" s="78">
        <f t="shared" si="383"/>
        <v>42070.48774261614</v>
      </c>
      <c r="BG42" s="78">
        <f t="shared" si="383"/>
        <v>41167.053973141476</v>
      </c>
      <c r="BH42" s="78">
        <f t="shared" si="383"/>
        <v>40257.973742607595</v>
      </c>
      <c r="BI42" s="78">
        <f t="shared" si="383"/>
        <v>39343.211760632876</v>
      </c>
      <c r="BJ42" s="78">
        <f t="shared" si="383"/>
        <v>38422.732516270815</v>
      </c>
      <c r="BK42" s="82">
        <f t="shared" si="383"/>
        <v>37496.500276631494</v>
      </c>
      <c r="BL42" s="78">
        <f t="shared" si="383"/>
        <v>36564.479085494422</v>
      </c>
      <c r="BM42" s="78">
        <f t="shared" si="383"/>
        <v>35626.632761912748</v>
      </c>
      <c r="BN42" s="78">
        <f t="shared" si="383"/>
        <v>34682.924898808684</v>
      </c>
      <c r="BO42" s="78">
        <f t="shared" si="383"/>
        <v>33733.318861560219</v>
      </c>
      <c r="BP42" s="78">
        <f t="shared" si="383"/>
        <v>32777.777786578954</v>
      </c>
      <c r="BQ42" s="78">
        <f t="shared" ref="BQ42:CI42" si="384">SUM(BQ37:BQ41)</f>
        <v>31816.264579879055</v>
      </c>
      <c r="BR42" s="78">
        <f t="shared" si="384"/>
        <v>30848.741915637285</v>
      </c>
      <c r="BS42" s="78">
        <f t="shared" si="384"/>
        <v>29875.172234744005</v>
      </c>
      <c r="BT42" s="78">
        <f t="shared" si="384"/>
        <v>28895.517743345139</v>
      </c>
      <c r="BU42" s="78">
        <f t="shared" si="384"/>
        <v>27909.740411375031</v>
      </c>
      <c r="BV42" s="78">
        <f t="shared" si="384"/>
        <v>26917.801971080109</v>
      </c>
      <c r="BW42" s="78">
        <f t="shared" si="384"/>
        <v>25919.663915533343</v>
      </c>
      <c r="BX42" s="78">
        <f t="shared" si="384"/>
        <v>24915.287497139412</v>
      </c>
      <c r="BY42" s="78">
        <f t="shared" si="384"/>
        <v>23904.63372613052</v>
      </c>
      <c r="BZ42" s="78">
        <f t="shared" si="384"/>
        <v>22887.663369052822</v>
      </c>
      <c r="CA42" s="78">
        <f t="shared" si="384"/>
        <v>21864.336947243388</v>
      </c>
      <c r="CB42" s="78">
        <f t="shared" si="384"/>
        <v>20834.614735297644</v>
      </c>
      <c r="CC42" s="78">
        <f t="shared" si="384"/>
        <v>19798.456759527238</v>
      </c>
      <c r="CD42" s="78">
        <f t="shared" si="384"/>
        <v>18755.822796408269</v>
      </c>
      <c r="CE42" s="78">
        <f t="shared" si="384"/>
        <v>17706.672371019806</v>
      </c>
      <c r="CF42" s="78">
        <f t="shared" si="384"/>
        <v>16650.964755472665</v>
      </c>
      <c r="CG42" s="78">
        <f t="shared" si="384"/>
        <v>15588.658967328352</v>
      </c>
      <c r="CH42" s="78">
        <f t="shared" si="384"/>
        <v>14519.71376800814</v>
      </c>
      <c r="CI42" s="78">
        <f t="shared" si="384"/>
        <v>13444.087661192176</v>
      </c>
      <c r="CJ42" s="78">
        <f t="shared" ref="CJ42:DS42" si="385">SUM(CJ37:CJ41)</f>
        <v>12361.738891208612</v>
      </c>
      <c r="CK42" s="78">
        <f t="shared" si="385"/>
        <v>11272.625441412651</v>
      </c>
      <c r="CL42" s="78">
        <f t="shared" si="385"/>
        <v>10176.705032555465</v>
      </c>
      <c r="CM42" s="78">
        <f t="shared" si="385"/>
        <v>9073.9351211429203</v>
      </c>
      <c r="CN42" s="78">
        <f t="shared" si="385"/>
        <v>7964.2728977840488</v>
      </c>
      <c r="CO42" s="78">
        <f t="shared" si="385"/>
        <v>6847.6752855291843</v>
      </c>
      <c r="CP42" s="78">
        <f t="shared" si="385"/>
        <v>5724.098938197727</v>
      </c>
      <c r="CQ42" s="78">
        <f t="shared" si="385"/>
        <v>4593.5002386954475</v>
      </c>
      <c r="CR42" s="78">
        <f t="shared" si="385"/>
        <v>3455.8352973212786</v>
      </c>
      <c r="CS42" s="78">
        <f t="shared" si="385"/>
        <v>2311.0599500635212</v>
      </c>
      <c r="CT42" s="78">
        <f t="shared" si="385"/>
        <v>1159.1297568854029</v>
      </c>
      <c r="CU42" s="78">
        <f t="shared" si="385"/>
        <v>-7.8443918027915061E-11</v>
      </c>
      <c r="CV42" s="78">
        <f t="shared" si="385"/>
        <v>-7.8443918027915061E-11</v>
      </c>
      <c r="CW42" s="78">
        <f t="shared" si="385"/>
        <v>-7.8443918027915061E-11</v>
      </c>
      <c r="CX42" s="78">
        <f t="shared" si="385"/>
        <v>-7.8443918027915061E-11</v>
      </c>
      <c r="CY42" s="78">
        <f t="shared" si="385"/>
        <v>-7.8443918027915061E-11</v>
      </c>
      <c r="CZ42" s="78">
        <f t="shared" si="385"/>
        <v>-7.8443918027915061E-11</v>
      </c>
      <c r="DA42" s="78">
        <f t="shared" si="385"/>
        <v>-7.8443918027915061E-11</v>
      </c>
      <c r="DB42" s="78">
        <f t="shared" si="385"/>
        <v>-7.8443918027915061E-11</v>
      </c>
      <c r="DC42" s="78">
        <f t="shared" si="385"/>
        <v>-7.8443918027915061E-11</v>
      </c>
      <c r="DD42" s="78">
        <f t="shared" si="385"/>
        <v>-7.8443918027915061E-11</v>
      </c>
      <c r="DE42" s="78">
        <f t="shared" si="385"/>
        <v>-7.8443918027915061E-11</v>
      </c>
      <c r="DF42" s="78">
        <f t="shared" si="385"/>
        <v>-7.8443918027915061E-11</v>
      </c>
      <c r="DG42" s="78">
        <f t="shared" si="385"/>
        <v>-7.8443918027915061E-11</v>
      </c>
      <c r="DH42" s="78">
        <f t="shared" si="385"/>
        <v>-7.8443918027915061E-11</v>
      </c>
      <c r="DI42" s="78">
        <f t="shared" si="385"/>
        <v>-7.8443918027915061E-11</v>
      </c>
      <c r="DJ42" s="78">
        <f t="shared" si="385"/>
        <v>-7.8443918027915061E-11</v>
      </c>
      <c r="DK42" s="78">
        <f t="shared" si="385"/>
        <v>-7.8443918027915061E-11</v>
      </c>
      <c r="DL42" s="78">
        <f t="shared" si="385"/>
        <v>-7.8443918027915061E-11</v>
      </c>
      <c r="DM42" s="78">
        <f t="shared" si="385"/>
        <v>-7.8443918027915061E-11</v>
      </c>
      <c r="DN42" s="78">
        <f t="shared" si="385"/>
        <v>-7.8443918027915061E-11</v>
      </c>
      <c r="DO42" s="78">
        <f t="shared" si="385"/>
        <v>-7.8443918027915061E-11</v>
      </c>
      <c r="DP42" s="78">
        <f t="shared" si="385"/>
        <v>-7.8443918027915061E-11</v>
      </c>
      <c r="DQ42" s="78">
        <f t="shared" si="385"/>
        <v>-7.8443918027915061E-11</v>
      </c>
      <c r="DR42" s="78">
        <f t="shared" si="385"/>
        <v>-7.8443918027915061E-11</v>
      </c>
      <c r="DS42" s="78">
        <f t="shared" si="385"/>
        <v>-7.8443918027915061E-11</v>
      </c>
    </row>
    <row r="43" spans="1:123" x14ac:dyDescent="0.2">
      <c r="D43">
        <f>IF(C41&lt;&gt;0,C41,0)</f>
        <v>0</v>
      </c>
      <c r="AA43" s="6"/>
      <c r="AC43" s="6"/>
    </row>
    <row r="44" spans="1:123" s="56" customFormat="1" x14ac:dyDescent="0.2"/>
    <row r="46" spans="1:123" s="79" customFormat="1" x14ac:dyDescent="0.2">
      <c r="A46" s="80" t="s">
        <v>82</v>
      </c>
      <c r="D46" s="81">
        <f>+D38+D27</f>
        <v>120000</v>
      </c>
      <c r="E46" s="81">
        <f t="shared" ref="E46:BP46" si="386">+E38+E27</f>
        <v>0</v>
      </c>
      <c r="F46" s="81">
        <f t="shared" si="386"/>
        <v>0</v>
      </c>
      <c r="G46" s="81">
        <f t="shared" si="386"/>
        <v>0</v>
      </c>
      <c r="H46" s="81">
        <f t="shared" si="386"/>
        <v>0</v>
      </c>
      <c r="I46" s="81">
        <f t="shared" si="386"/>
        <v>0</v>
      </c>
      <c r="J46" s="81">
        <f t="shared" si="386"/>
        <v>0</v>
      </c>
      <c r="K46" s="81">
        <f t="shared" si="386"/>
        <v>0</v>
      </c>
      <c r="L46" s="81">
        <f t="shared" si="386"/>
        <v>0</v>
      </c>
      <c r="M46" s="81">
        <f t="shared" si="386"/>
        <v>0</v>
      </c>
      <c r="N46" s="81">
        <f t="shared" si="386"/>
        <v>0</v>
      </c>
      <c r="O46" s="81">
        <f t="shared" si="386"/>
        <v>0</v>
      </c>
      <c r="P46" s="81">
        <f t="shared" si="386"/>
        <v>0</v>
      </c>
      <c r="Q46" s="81">
        <f t="shared" si="386"/>
        <v>0</v>
      </c>
      <c r="R46" s="81">
        <f t="shared" si="386"/>
        <v>0</v>
      </c>
      <c r="S46" s="81">
        <f t="shared" si="386"/>
        <v>0</v>
      </c>
      <c r="T46" s="81">
        <f t="shared" si="386"/>
        <v>0</v>
      </c>
      <c r="U46" s="81">
        <f t="shared" si="386"/>
        <v>0</v>
      </c>
      <c r="V46" s="81">
        <f t="shared" si="386"/>
        <v>0</v>
      </c>
      <c r="W46" s="81">
        <f t="shared" si="386"/>
        <v>0</v>
      </c>
      <c r="X46" s="81">
        <f t="shared" si="386"/>
        <v>0</v>
      </c>
      <c r="Y46" s="81">
        <f t="shared" si="386"/>
        <v>0</v>
      </c>
      <c r="Z46" s="81">
        <f t="shared" si="386"/>
        <v>0</v>
      </c>
      <c r="AA46" s="81">
        <f t="shared" si="386"/>
        <v>0</v>
      </c>
      <c r="AB46" s="81">
        <f t="shared" si="386"/>
        <v>0</v>
      </c>
      <c r="AC46" s="81">
        <f t="shared" si="386"/>
        <v>0</v>
      </c>
      <c r="AD46" s="81">
        <f t="shared" si="386"/>
        <v>0</v>
      </c>
      <c r="AE46" s="81">
        <f t="shared" si="386"/>
        <v>0</v>
      </c>
      <c r="AF46" s="81">
        <f t="shared" si="386"/>
        <v>0</v>
      </c>
      <c r="AG46" s="81">
        <f t="shared" si="386"/>
        <v>0</v>
      </c>
      <c r="AH46" s="81">
        <f t="shared" si="386"/>
        <v>0</v>
      </c>
      <c r="AI46" s="81">
        <f t="shared" si="386"/>
        <v>0</v>
      </c>
      <c r="AJ46" s="81">
        <f t="shared" si="386"/>
        <v>0</v>
      </c>
      <c r="AK46" s="81">
        <f t="shared" si="386"/>
        <v>0</v>
      </c>
      <c r="AL46" s="81">
        <f t="shared" si="386"/>
        <v>0</v>
      </c>
      <c r="AM46" s="81">
        <f t="shared" si="386"/>
        <v>0</v>
      </c>
      <c r="AN46" s="81">
        <f t="shared" si="386"/>
        <v>0</v>
      </c>
      <c r="AO46" s="81">
        <f t="shared" si="386"/>
        <v>0</v>
      </c>
      <c r="AP46" s="81">
        <f t="shared" si="386"/>
        <v>0</v>
      </c>
      <c r="AQ46" s="81">
        <f t="shared" si="386"/>
        <v>0</v>
      </c>
      <c r="AR46" s="81">
        <f t="shared" si="386"/>
        <v>0</v>
      </c>
      <c r="AS46" s="81">
        <f t="shared" si="386"/>
        <v>0</v>
      </c>
      <c r="AT46" s="81">
        <f t="shared" si="386"/>
        <v>0</v>
      </c>
      <c r="AU46" s="81">
        <f t="shared" si="386"/>
        <v>0</v>
      </c>
      <c r="AV46" s="81">
        <f t="shared" si="386"/>
        <v>0</v>
      </c>
      <c r="AW46" s="81">
        <f t="shared" si="386"/>
        <v>0</v>
      </c>
      <c r="AX46" s="81">
        <f t="shared" si="386"/>
        <v>0</v>
      </c>
      <c r="AY46" s="81">
        <f t="shared" si="386"/>
        <v>0</v>
      </c>
      <c r="AZ46" s="81">
        <f t="shared" si="386"/>
        <v>0</v>
      </c>
      <c r="BA46" s="81">
        <f t="shared" si="386"/>
        <v>0</v>
      </c>
      <c r="BB46" s="81">
        <f t="shared" si="386"/>
        <v>0</v>
      </c>
      <c r="BC46" s="81">
        <f t="shared" si="386"/>
        <v>0</v>
      </c>
      <c r="BD46" s="81">
        <f t="shared" si="386"/>
        <v>0</v>
      </c>
      <c r="BE46" s="81">
        <f t="shared" si="386"/>
        <v>0</v>
      </c>
      <c r="BF46" s="81">
        <f t="shared" si="386"/>
        <v>0</v>
      </c>
      <c r="BG46" s="81">
        <f t="shared" si="386"/>
        <v>0</v>
      </c>
      <c r="BH46" s="81">
        <f t="shared" si="386"/>
        <v>0</v>
      </c>
      <c r="BI46" s="81">
        <f t="shared" si="386"/>
        <v>0</v>
      </c>
      <c r="BJ46" s="81">
        <f t="shared" si="386"/>
        <v>0</v>
      </c>
      <c r="BK46" s="81">
        <f t="shared" si="386"/>
        <v>0</v>
      </c>
      <c r="BL46" s="81">
        <f t="shared" si="386"/>
        <v>0</v>
      </c>
      <c r="BM46" s="81">
        <f t="shared" si="386"/>
        <v>0</v>
      </c>
      <c r="BN46" s="81">
        <f t="shared" si="386"/>
        <v>0</v>
      </c>
      <c r="BO46" s="81">
        <f t="shared" si="386"/>
        <v>0</v>
      </c>
      <c r="BP46" s="81">
        <f t="shared" si="386"/>
        <v>0</v>
      </c>
      <c r="BQ46" s="81">
        <f t="shared" ref="BQ46:DS46" si="387">+BQ38+BQ27</f>
        <v>0</v>
      </c>
      <c r="BR46" s="81">
        <f t="shared" si="387"/>
        <v>0</v>
      </c>
      <c r="BS46" s="81">
        <f t="shared" si="387"/>
        <v>0</v>
      </c>
      <c r="BT46" s="81">
        <f t="shared" si="387"/>
        <v>0</v>
      </c>
      <c r="BU46" s="81">
        <f t="shared" si="387"/>
        <v>0</v>
      </c>
      <c r="BV46" s="81">
        <f t="shared" si="387"/>
        <v>0</v>
      </c>
      <c r="BW46" s="81">
        <f t="shared" si="387"/>
        <v>0</v>
      </c>
      <c r="BX46" s="81">
        <f t="shared" si="387"/>
        <v>0</v>
      </c>
      <c r="BY46" s="81">
        <f t="shared" si="387"/>
        <v>0</v>
      </c>
      <c r="BZ46" s="81">
        <f t="shared" si="387"/>
        <v>0</v>
      </c>
      <c r="CA46" s="81">
        <f t="shared" si="387"/>
        <v>0</v>
      </c>
      <c r="CB46" s="81">
        <f t="shared" si="387"/>
        <v>0</v>
      </c>
      <c r="CC46" s="81">
        <f t="shared" si="387"/>
        <v>0</v>
      </c>
      <c r="CD46" s="81">
        <f t="shared" si="387"/>
        <v>0</v>
      </c>
      <c r="CE46" s="81">
        <f t="shared" si="387"/>
        <v>0</v>
      </c>
      <c r="CF46" s="81">
        <f t="shared" si="387"/>
        <v>0</v>
      </c>
      <c r="CG46" s="81">
        <f t="shared" si="387"/>
        <v>0</v>
      </c>
      <c r="CH46" s="81">
        <f t="shared" si="387"/>
        <v>0</v>
      </c>
      <c r="CI46" s="81">
        <f t="shared" si="387"/>
        <v>0</v>
      </c>
      <c r="CJ46" s="81">
        <f t="shared" si="387"/>
        <v>0</v>
      </c>
      <c r="CK46" s="81">
        <f t="shared" si="387"/>
        <v>0</v>
      </c>
      <c r="CL46" s="81">
        <f t="shared" si="387"/>
        <v>0</v>
      </c>
      <c r="CM46" s="81">
        <f t="shared" si="387"/>
        <v>0</v>
      </c>
      <c r="CN46" s="81">
        <f t="shared" si="387"/>
        <v>0</v>
      </c>
      <c r="CO46" s="81">
        <f t="shared" si="387"/>
        <v>0</v>
      </c>
      <c r="CP46" s="81">
        <f t="shared" si="387"/>
        <v>0</v>
      </c>
      <c r="CQ46" s="81">
        <f t="shared" si="387"/>
        <v>0</v>
      </c>
      <c r="CR46" s="81">
        <f t="shared" si="387"/>
        <v>0</v>
      </c>
      <c r="CS46" s="81">
        <f t="shared" si="387"/>
        <v>0</v>
      </c>
      <c r="CT46" s="81">
        <f t="shared" si="387"/>
        <v>0</v>
      </c>
      <c r="CU46" s="81">
        <f t="shared" si="387"/>
        <v>0</v>
      </c>
      <c r="CV46" s="81">
        <f t="shared" si="387"/>
        <v>0</v>
      </c>
      <c r="CW46" s="81">
        <f t="shared" si="387"/>
        <v>0</v>
      </c>
      <c r="CX46" s="81">
        <f t="shared" si="387"/>
        <v>0</v>
      </c>
      <c r="CY46" s="81">
        <f t="shared" si="387"/>
        <v>0</v>
      </c>
      <c r="CZ46" s="81">
        <f t="shared" si="387"/>
        <v>0</v>
      </c>
      <c r="DA46" s="81">
        <f t="shared" si="387"/>
        <v>0</v>
      </c>
      <c r="DB46" s="81">
        <f t="shared" si="387"/>
        <v>0</v>
      </c>
      <c r="DC46" s="81">
        <f t="shared" si="387"/>
        <v>0</v>
      </c>
      <c r="DD46" s="81">
        <f t="shared" si="387"/>
        <v>0</v>
      </c>
      <c r="DE46" s="81">
        <f t="shared" si="387"/>
        <v>0</v>
      </c>
      <c r="DF46" s="81">
        <f t="shared" si="387"/>
        <v>0</v>
      </c>
      <c r="DG46" s="81">
        <f t="shared" si="387"/>
        <v>0</v>
      </c>
      <c r="DH46" s="81">
        <f t="shared" si="387"/>
        <v>0</v>
      </c>
      <c r="DI46" s="81">
        <f t="shared" si="387"/>
        <v>0</v>
      </c>
      <c r="DJ46" s="81">
        <f t="shared" si="387"/>
        <v>0</v>
      </c>
      <c r="DK46" s="81">
        <f t="shared" si="387"/>
        <v>0</v>
      </c>
      <c r="DL46" s="81">
        <f t="shared" si="387"/>
        <v>0</v>
      </c>
      <c r="DM46" s="81">
        <f t="shared" si="387"/>
        <v>0</v>
      </c>
      <c r="DN46" s="81">
        <f t="shared" si="387"/>
        <v>0</v>
      </c>
      <c r="DO46" s="81">
        <f t="shared" si="387"/>
        <v>0</v>
      </c>
      <c r="DP46" s="81">
        <f t="shared" si="387"/>
        <v>0</v>
      </c>
      <c r="DQ46" s="81">
        <f t="shared" si="387"/>
        <v>0</v>
      </c>
      <c r="DR46" s="81">
        <f t="shared" si="387"/>
        <v>0</v>
      </c>
      <c r="DS46" s="81">
        <f t="shared" si="387"/>
        <v>0</v>
      </c>
    </row>
    <row r="47" spans="1:123" x14ac:dyDescent="0.2">
      <c r="A47" s="51" t="s">
        <v>84</v>
      </c>
      <c r="D47" s="4">
        <f>+D41+D30</f>
        <v>0</v>
      </c>
      <c r="E47" s="4">
        <f t="shared" ref="E47:BP47" si="388">+E41+E30</f>
        <v>0</v>
      </c>
      <c r="F47" s="4">
        <f t="shared" si="388"/>
        <v>0</v>
      </c>
      <c r="G47" s="4">
        <f t="shared" si="388"/>
        <v>0</v>
      </c>
      <c r="H47" s="4">
        <f t="shared" si="388"/>
        <v>0</v>
      </c>
      <c r="I47" s="4">
        <f t="shared" si="388"/>
        <v>0</v>
      </c>
      <c r="J47" s="4">
        <f t="shared" si="388"/>
        <v>0</v>
      </c>
      <c r="K47" s="4">
        <f t="shared" si="388"/>
        <v>0</v>
      </c>
      <c r="L47" s="4">
        <f t="shared" si="388"/>
        <v>0</v>
      </c>
      <c r="M47" s="4">
        <f t="shared" si="388"/>
        <v>0</v>
      </c>
      <c r="N47" s="4">
        <f t="shared" si="388"/>
        <v>0</v>
      </c>
      <c r="O47" s="4">
        <f t="shared" si="388"/>
        <v>0</v>
      </c>
      <c r="P47" s="4">
        <f t="shared" si="388"/>
        <v>-1166.3743178660152</v>
      </c>
      <c r="Q47" s="4">
        <f t="shared" si="388"/>
        <v>-1166.3743178660152</v>
      </c>
      <c r="R47" s="4">
        <f t="shared" si="388"/>
        <v>-1166.3743178660152</v>
      </c>
      <c r="S47" s="4">
        <f t="shared" si="388"/>
        <v>-1166.3743178660152</v>
      </c>
      <c r="T47" s="4">
        <f t="shared" si="388"/>
        <v>-1166.3743178660152</v>
      </c>
      <c r="U47" s="4">
        <f t="shared" si="388"/>
        <v>-1166.3743178660152</v>
      </c>
      <c r="V47" s="4">
        <f t="shared" si="388"/>
        <v>-1166.3743178660152</v>
      </c>
      <c r="W47" s="4">
        <f t="shared" si="388"/>
        <v>-1166.3743178660152</v>
      </c>
      <c r="X47" s="4">
        <f t="shared" si="388"/>
        <v>-1166.3743178660152</v>
      </c>
      <c r="Y47" s="4">
        <f t="shared" si="388"/>
        <v>-1166.3743178660152</v>
      </c>
      <c r="Z47" s="4">
        <f t="shared" si="388"/>
        <v>-1166.3743178660152</v>
      </c>
      <c r="AA47" s="4">
        <f t="shared" si="388"/>
        <v>-1166.3743178660152</v>
      </c>
      <c r="AB47" s="4">
        <f t="shared" si="388"/>
        <v>-1166.3743178660152</v>
      </c>
      <c r="AC47" s="4">
        <f t="shared" si="388"/>
        <v>-1166.3743178660152</v>
      </c>
      <c r="AD47" s="4">
        <f t="shared" si="388"/>
        <v>-1166.3743178660152</v>
      </c>
      <c r="AE47" s="4">
        <f t="shared" si="388"/>
        <v>-1166.3743178660152</v>
      </c>
      <c r="AF47" s="4">
        <f t="shared" si="388"/>
        <v>-1166.3743178660152</v>
      </c>
      <c r="AG47" s="4">
        <f t="shared" si="388"/>
        <v>-1166.3743178660152</v>
      </c>
      <c r="AH47" s="4">
        <f t="shared" si="388"/>
        <v>-1166.3743178660152</v>
      </c>
      <c r="AI47" s="4">
        <f t="shared" si="388"/>
        <v>-1166.3743178660152</v>
      </c>
      <c r="AJ47" s="4">
        <f t="shared" si="388"/>
        <v>-1166.3743178660152</v>
      </c>
      <c r="AK47" s="4">
        <f t="shared" si="388"/>
        <v>-1166.3743178660152</v>
      </c>
      <c r="AL47" s="4">
        <f t="shared" si="388"/>
        <v>-1166.3743178660152</v>
      </c>
      <c r="AM47" s="4">
        <f t="shared" si="388"/>
        <v>-1166.3743178660152</v>
      </c>
      <c r="AN47" s="4">
        <f t="shared" si="388"/>
        <v>-2314.6837991709026</v>
      </c>
      <c r="AO47" s="4">
        <f t="shared" si="388"/>
        <v>-2314.6837991709026</v>
      </c>
      <c r="AP47" s="4">
        <f t="shared" si="388"/>
        <v>-2314.6837991709026</v>
      </c>
      <c r="AQ47" s="4">
        <f t="shared" si="388"/>
        <v>-2314.6837991709026</v>
      </c>
      <c r="AR47" s="4">
        <f t="shared" si="388"/>
        <v>-2314.6837991709026</v>
      </c>
      <c r="AS47" s="4">
        <f t="shared" si="388"/>
        <v>-2314.6837991709026</v>
      </c>
      <c r="AT47" s="4">
        <f t="shared" si="388"/>
        <v>-2314.6837991709026</v>
      </c>
      <c r="AU47" s="4">
        <f t="shared" si="388"/>
        <v>-2314.6837991709026</v>
      </c>
      <c r="AV47" s="4">
        <f t="shared" si="388"/>
        <v>-2314.6837991709026</v>
      </c>
      <c r="AW47" s="4">
        <f t="shared" si="388"/>
        <v>-2314.6837991709026</v>
      </c>
      <c r="AX47" s="4">
        <f t="shared" si="388"/>
        <v>-2314.6837991709026</v>
      </c>
      <c r="AY47" s="4">
        <f t="shared" si="388"/>
        <v>-2314.6837991709026</v>
      </c>
      <c r="AZ47" s="4">
        <f t="shared" si="388"/>
        <v>-2314.6837991709026</v>
      </c>
      <c r="BA47" s="4">
        <f t="shared" si="388"/>
        <v>-2314.6837991709026</v>
      </c>
      <c r="BB47" s="4">
        <f t="shared" si="388"/>
        <v>-2314.6837991709026</v>
      </c>
      <c r="BC47" s="4">
        <f t="shared" si="388"/>
        <v>-2314.6837991709026</v>
      </c>
      <c r="BD47" s="4">
        <f t="shared" si="388"/>
        <v>-2314.6837991709026</v>
      </c>
      <c r="BE47" s="4">
        <f t="shared" si="388"/>
        <v>-2314.6837991709026</v>
      </c>
      <c r="BF47" s="4">
        <f t="shared" si="388"/>
        <v>-2314.6837991709026</v>
      </c>
      <c r="BG47" s="4">
        <f t="shared" si="388"/>
        <v>-2314.6837991709026</v>
      </c>
      <c r="BH47" s="4">
        <f t="shared" si="388"/>
        <v>-2314.6837991709026</v>
      </c>
      <c r="BI47" s="4">
        <f t="shared" si="388"/>
        <v>-2314.6837991709026</v>
      </c>
      <c r="BJ47" s="4">
        <f t="shared" si="388"/>
        <v>-2314.6837991709026</v>
      </c>
      <c r="BK47" s="4">
        <f t="shared" si="388"/>
        <v>-2314.6837991709026</v>
      </c>
      <c r="BL47" s="4">
        <f t="shared" si="388"/>
        <v>-2314.6837991709026</v>
      </c>
      <c r="BM47" s="4">
        <f t="shared" si="388"/>
        <v>-2314.6837991709026</v>
      </c>
      <c r="BN47" s="4">
        <f t="shared" si="388"/>
        <v>-2314.6837991709026</v>
      </c>
      <c r="BO47" s="4">
        <f t="shared" si="388"/>
        <v>-2314.6837991709026</v>
      </c>
      <c r="BP47" s="4">
        <f t="shared" si="388"/>
        <v>-2314.6837991709026</v>
      </c>
      <c r="BQ47" s="4">
        <f t="shared" ref="BQ47:DS47" si="389">+BQ41+BQ30</f>
        <v>-2314.6837991709026</v>
      </c>
      <c r="BR47" s="4">
        <f t="shared" si="389"/>
        <v>-2314.6837991709026</v>
      </c>
      <c r="BS47" s="4">
        <f t="shared" si="389"/>
        <v>-2314.6837991709026</v>
      </c>
      <c r="BT47" s="4">
        <f t="shared" si="389"/>
        <v>-2314.6837991709026</v>
      </c>
      <c r="BU47" s="4">
        <f t="shared" si="389"/>
        <v>-2314.6837991709026</v>
      </c>
      <c r="BV47" s="4">
        <f t="shared" si="389"/>
        <v>-2314.6837991709026</v>
      </c>
      <c r="BW47" s="4">
        <f t="shared" si="389"/>
        <v>-2314.6837991709026</v>
      </c>
      <c r="BX47" s="4">
        <f t="shared" si="389"/>
        <v>-2314.6837991709026</v>
      </c>
      <c r="BY47" s="4">
        <f t="shared" si="389"/>
        <v>-2314.6837991709026</v>
      </c>
      <c r="BZ47" s="4">
        <f t="shared" si="389"/>
        <v>-2314.6837991709026</v>
      </c>
      <c r="CA47" s="4">
        <f t="shared" si="389"/>
        <v>-2314.6837991709026</v>
      </c>
      <c r="CB47" s="4">
        <f t="shared" si="389"/>
        <v>-2314.6837991709026</v>
      </c>
      <c r="CC47" s="4">
        <f t="shared" si="389"/>
        <v>-2314.6837991709026</v>
      </c>
      <c r="CD47" s="4">
        <f t="shared" si="389"/>
        <v>-2314.6837991709026</v>
      </c>
      <c r="CE47" s="4">
        <f t="shared" si="389"/>
        <v>-2314.6837991709026</v>
      </c>
      <c r="CF47" s="4">
        <f t="shared" si="389"/>
        <v>-2314.6837991709026</v>
      </c>
      <c r="CG47" s="4">
        <f t="shared" si="389"/>
        <v>-2314.6837991709026</v>
      </c>
      <c r="CH47" s="4">
        <f t="shared" si="389"/>
        <v>-2314.6837991709026</v>
      </c>
      <c r="CI47" s="4">
        <f t="shared" si="389"/>
        <v>-2314.6837991709026</v>
      </c>
      <c r="CJ47" s="4">
        <f t="shared" si="389"/>
        <v>-2314.6837991709026</v>
      </c>
      <c r="CK47" s="4">
        <f t="shared" si="389"/>
        <v>-2314.6837991709026</v>
      </c>
      <c r="CL47" s="4">
        <f t="shared" si="389"/>
        <v>-2314.6837991709026</v>
      </c>
      <c r="CM47" s="4">
        <f t="shared" si="389"/>
        <v>-2314.6837991709026</v>
      </c>
      <c r="CN47" s="4">
        <f t="shared" si="389"/>
        <v>-2314.6837991709026</v>
      </c>
      <c r="CO47" s="4">
        <f t="shared" si="389"/>
        <v>-2314.6837991709026</v>
      </c>
      <c r="CP47" s="4">
        <f t="shared" si="389"/>
        <v>-2314.6837991709026</v>
      </c>
      <c r="CQ47" s="4">
        <f t="shared" si="389"/>
        <v>-2314.6837991709026</v>
      </c>
      <c r="CR47" s="4">
        <f t="shared" si="389"/>
        <v>-2314.6837991709026</v>
      </c>
      <c r="CS47" s="4">
        <f t="shared" si="389"/>
        <v>-2314.6837991709026</v>
      </c>
      <c r="CT47" s="4">
        <f t="shared" si="389"/>
        <v>-2314.6837991709026</v>
      </c>
      <c r="CU47" s="4">
        <f t="shared" si="389"/>
        <v>-2314.6837991709026</v>
      </c>
      <c r="CV47" s="4">
        <f t="shared" si="389"/>
        <v>-1148.3094813048872</v>
      </c>
      <c r="CW47" s="4">
        <f t="shared" si="389"/>
        <v>-1148.3094813048872</v>
      </c>
      <c r="CX47" s="4">
        <f t="shared" si="389"/>
        <v>-1148.3094813048872</v>
      </c>
      <c r="CY47" s="4">
        <f t="shared" si="389"/>
        <v>-1148.3094813048872</v>
      </c>
      <c r="CZ47" s="4">
        <f t="shared" si="389"/>
        <v>-1148.3094813048872</v>
      </c>
      <c r="DA47" s="4">
        <f t="shared" si="389"/>
        <v>-1148.3094813048872</v>
      </c>
      <c r="DB47" s="4">
        <f t="shared" si="389"/>
        <v>-1148.3094813048872</v>
      </c>
      <c r="DC47" s="4">
        <f t="shared" si="389"/>
        <v>-1148.3094813048872</v>
      </c>
      <c r="DD47" s="4">
        <f t="shared" si="389"/>
        <v>-1148.3094813048872</v>
      </c>
      <c r="DE47" s="4">
        <f t="shared" si="389"/>
        <v>-1148.3094813048872</v>
      </c>
      <c r="DF47" s="4">
        <f t="shared" si="389"/>
        <v>-1148.3094813048872</v>
      </c>
      <c r="DG47" s="4">
        <f t="shared" si="389"/>
        <v>-1148.3094813048872</v>
      </c>
      <c r="DH47" s="4">
        <f t="shared" si="389"/>
        <v>-1148.3094813048872</v>
      </c>
      <c r="DI47" s="4">
        <f t="shared" si="389"/>
        <v>-1148.3094813048872</v>
      </c>
      <c r="DJ47" s="4">
        <f t="shared" si="389"/>
        <v>-1148.3094813048872</v>
      </c>
      <c r="DK47" s="4">
        <f t="shared" si="389"/>
        <v>-1148.3094813048872</v>
      </c>
      <c r="DL47" s="4">
        <f t="shared" si="389"/>
        <v>-1148.3094813048872</v>
      </c>
      <c r="DM47" s="4">
        <f t="shared" si="389"/>
        <v>-1148.3094813048872</v>
      </c>
      <c r="DN47" s="4">
        <f t="shared" si="389"/>
        <v>-1148.3094813048872</v>
      </c>
      <c r="DO47" s="4">
        <f t="shared" si="389"/>
        <v>-1148.3094813048872</v>
      </c>
      <c r="DP47" s="4">
        <f t="shared" si="389"/>
        <v>-1148.3094813048872</v>
      </c>
      <c r="DQ47" s="4">
        <f t="shared" si="389"/>
        <v>-1148.3094813048872</v>
      </c>
      <c r="DR47" s="4">
        <f t="shared" si="389"/>
        <v>-1148.3094813048872</v>
      </c>
      <c r="DS47" s="4">
        <f t="shared" si="389"/>
        <v>-1148.3094813048872</v>
      </c>
    </row>
    <row r="48" spans="1:123" s="53" customFormat="1" x14ac:dyDescent="0.2">
      <c r="A48" s="56" t="s">
        <v>85</v>
      </c>
      <c r="D48" s="78">
        <f>-D14</f>
        <v>76.249999999999986</v>
      </c>
      <c r="E48" s="78">
        <f t="shared" ref="E48:BP48" si="390">-E14</f>
        <v>805.86406250000005</v>
      </c>
      <c r="F48" s="78">
        <f t="shared" si="390"/>
        <v>810.7498483072917</v>
      </c>
      <c r="G48" s="78">
        <f t="shared" si="390"/>
        <v>815.66529023247608</v>
      </c>
      <c r="H48" s="78">
        <f t="shared" si="390"/>
        <v>820.61056849270381</v>
      </c>
      <c r="I48" s="78">
        <f t="shared" si="390"/>
        <v>825.58586440153601</v>
      </c>
      <c r="J48" s="78">
        <f t="shared" si="390"/>
        <v>830.59136037562371</v>
      </c>
      <c r="K48" s="78">
        <f t="shared" si="390"/>
        <v>835.62723994142539</v>
      </c>
      <c r="L48" s="78">
        <f t="shared" si="390"/>
        <v>840.69368774196664</v>
      </c>
      <c r="M48" s="78">
        <f t="shared" si="390"/>
        <v>845.7908895436417</v>
      </c>
      <c r="N48" s="78">
        <f t="shared" si="390"/>
        <v>850.91903224305474</v>
      </c>
      <c r="O48" s="78">
        <f t="shared" si="390"/>
        <v>856.07830387390436</v>
      </c>
      <c r="P48" s="78">
        <f t="shared" si="390"/>
        <v>861.26889361390954</v>
      </c>
      <c r="Q48" s="78">
        <f t="shared" si="390"/>
        <v>859.20115230511522</v>
      </c>
      <c r="R48" s="78">
        <f t="shared" si="390"/>
        <v>857.11954942409875</v>
      </c>
      <c r="S48" s="78">
        <f t="shared" si="390"/>
        <v>855.02399286326431</v>
      </c>
      <c r="T48" s="78">
        <f t="shared" si="390"/>
        <v>852.91438990741926</v>
      </c>
      <c r="U48" s="78">
        <f t="shared" si="390"/>
        <v>850.79064722979024</v>
      </c>
      <c r="V48" s="78">
        <f t="shared" si="390"/>
        <v>848.6526708880134</v>
      </c>
      <c r="W48" s="78">
        <f t="shared" si="390"/>
        <v>846.50036632009858</v>
      </c>
      <c r="X48" s="78">
        <f t="shared" si="390"/>
        <v>844.33363834036766</v>
      </c>
      <c r="Y48" s="78">
        <f t="shared" si="390"/>
        <v>842.15239113536495</v>
      </c>
      <c r="Z48" s="78">
        <f t="shared" si="390"/>
        <v>839.95652825974298</v>
      </c>
      <c r="AA48" s="78">
        <f t="shared" si="390"/>
        <v>837.74595263211904</v>
      </c>
      <c r="AB48" s="78">
        <f t="shared" si="390"/>
        <v>835.52056653090767</v>
      </c>
      <c r="AC48" s="78">
        <f t="shared" si="390"/>
        <v>833.28027159012242</v>
      </c>
      <c r="AD48" s="78">
        <f t="shared" si="390"/>
        <v>831.02496879515343</v>
      </c>
      <c r="AE48" s="78">
        <f t="shared" si="390"/>
        <v>828.75455847851549</v>
      </c>
      <c r="AF48" s="78">
        <f t="shared" si="390"/>
        <v>826.46894031556985</v>
      </c>
      <c r="AG48" s="78">
        <f t="shared" si="390"/>
        <v>824.16801332021623</v>
      </c>
      <c r="AH48" s="78">
        <f t="shared" si="390"/>
        <v>821.85167584055876</v>
      </c>
      <c r="AI48" s="78">
        <f t="shared" si="390"/>
        <v>819.51982555454197</v>
      </c>
      <c r="AJ48" s="78">
        <f t="shared" si="390"/>
        <v>817.17235946555957</v>
      </c>
      <c r="AK48" s="78">
        <f t="shared" si="390"/>
        <v>814.80917389803426</v>
      </c>
      <c r="AL48" s="78">
        <f t="shared" si="390"/>
        <v>812.43016449296806</v>
      </c>
      <c r="AM48" s="78">
        <f t="shared" si="390"/>
        <v>810.03522620346439</v>
      </c>
      <c r="AN48" s="78">
        <f t="shared" si="390"/>
        <v>807.62425329022096</v>
      </c>
      <c r="AO48" s="78">
        <f t="shared" si="390"/>
        <v>798.49866734271427</v>
      </c>
      <c r="AP48" s="78">
        <f t="shared" si="390"/>
        <v>789.31775877761879</v>
      </c>
      <c r="AQ48" s="78">
        <f t="shared" si="390"/>
        <v>780.08119181695952</v>
      </c>
      <c r="AR48" s="78">
        <f t="shared" si="390"/>
        <v>770.78862864241501</v>
      </c>
      <c r="AS48" s="78">
        <f t="shared" si="390"/>
        <v>761.43972938290472</v>
      </c>
      <c r="AT48" s="78">
        <f t="shared" si="390"/>
        <v>752.03415210210051</v>
      </c>
      <c r="AU48" s="78">
        <f t="shared" si="390"/>
        <v>742.57155278586447</v>
      </c>
      <c r="AV48" s="78">
        <f t="shared" si="390"/>
        <v>733.0515853296065</v>
      </c>
      <c r="AW48" s="78">
        <f t="shared" si="390"/>
        <v>723.47390152556841</v>
      </c>
      <c r="AX48" s="78">
        <f t="shared" si="390"/>
        <v>713.83815105002782</v>
      </c>
      <c r="AY48" s="78">
        <f t="shared" si="390"/>
        <v>704.14398145042583</v>
      </c>
      <c r="AZ48" s="78">
        <f t="shared" si="390"/>
        <v>694.3910381324165</v>
      </c>
      <c r="BA48" s="78">
        <f t="shared" si="390"/>
        <v>684.57896434683585</v>
      </c>
      <c r="BB48" s="78">
        <f t="shared" si="390"/>
        <v>674.70740117659204</v>
      </c>
      <c r="BC48" s="78">
        <f t="shared" si="390"/>
        <v>664.7759875234774</v>
      </c>
      <c r="BD48" s="78">
        <f t="shared" si="390"/>
        <v>654.78436009489792</v>
      </c>
      <c r="BE48" s="78">
        <f t="shared" si="390"/>
        <v>644.73215339052274</v>
      </c>
      <c r="BF48" s="78">
        <f t="shared" si="390"/>
        <v>634.61899968885268</v>
      </c>
      <c r="BG48" s="78">
        <f t="shared" si="390"/>
        <v>624.44452903370643</v>
      </c>
      <c r="BH48" s="78">
        <f t="shared" si="390"/>
        <v>614.20836922062495</v>
      </c>
      <c r="BI48" s="78">
        <f t="shared" si="390"/>
        <v>603.91014578319266</v>
      </c>
      <c r="BJ48" s="78">
        <f t="shared" si="390"/>
        <v>593.54948197927479</v>
      </c>
      <c r="BK48" s="78">
        <f t="shared" si="390"/>
        <v>583.12599877717275</v>
      </c>
      <c r="BL48" s="78">
        <f t="shared" si="390"/>
        <v>572.63931484169302</v>
      </c>
      <c r="BM48" s="78">
        <f t="shared" si="390"/>
        <v>562.08904652013211</v>
      </c>
      <c r="BN48" s="78">
        <f t="shared" si="390"/>
        <v>551.47480782817695</v>
      </c>
      <c r="BO48" s="78">
        <f t="shared" si="390"/>
        <v>540.79621043571763</v>
      </c>
      <c r="BP48" s="78">
        <f t="shared" si="390"/>
        <v>530.05286365257552</v>
      </c>
      <c r="BQ48" s="78">
        <f t="shared" ref="BQ48:DS48" si="391">-BQ14</f>
        <v>519.24437441414307</v>
      </c>
      <c r="BR48" s="78">
        <f t="shared" si="391"/>
        <v>508.37034726693696</v>
      </c>
      <c r="BS48" s="78">
        <f t="shared" si="391"/>
        <v>497.43038435406311</v>
      </c>
      <c r="BT48" s="78">
        <f t="shared" si="391"/>
        <v>486.42408540059262</v>
      </c>
      <c r="BU48" s="78">
        <f t="shared" si="391"/>
        <v>475.35104769884964</v>
      </c>
      <c r="BV48" s="78">
        <f t="shared" si="391"/>
        <v>464.2108660936085</v>
      </c>
      <c r="BW48" s="78">
        <f t="shared" si="391"/>
        <v>453.0031329672014</v>
      </c>
      <c r="BX48" s="78">
        <f t="shared" si="391"/>
        <v>441.72743822453526</v>
      </c>
      <c r="BY48" s="78">
        <f t="shared" si="391"/>
        <v>430.38336927801731</v>
      </c>
      <c r="BZ48" s="78">
        <f t="shared" si="391"/>
        <v>418.97051103238846</v>
      </c>
      <c r="CA48" s="78">
        <f t="shared" si="391"/>
        <v>407.48844586946478</v>
      </c>
      <c r="CB48" s="78">
        <f t="shared" si="391"/>
        <v>395.93675363278578</v>
      </c>
      <c r="CC48" s="78">
        <f t="shared" si="391"/>
        <v>384.31501161216937</v>
      </c>
      <c r="CD48" s="78">
        <f t="shared" si="391"/>
        <v>372.62279452817239</v>
      </c>
      <c r="CE48" s="78">
        <f t="shared" si="391"/>
        <v>360.85967451645689</v>
      </c>
      <c r="CF48" s="78">
        <f t="shared" si="391"/>
        <v>349.02522111206076</v>
      </c>
      <c r="CG48" s="78">
        <f t="shared" si="391"/>
        <v>337.11900123357287</v>
      </c>
      <c r="CH48" s="78">
        <f t="shared" si="391"/>
        <v>325.14057916721163</v>
      </c>
      <c r="CI48" s="78">
        <f t="shared" si="391"/>
        <v>313.08951655080665</v>
      </c>
      <c r="CJ48" s="78">
        <f t="shared" si="391"/>
        <v>300.96537235768278</v>
      </c>
      <c r="CK48" s="78">
        <f t="shared" si="391"/>
        <v>288.76770288044582</v>
      </c>
      <c r="CL48" s="78">
        <f t="shared" si="391"/>
        <v>276.49606171466985</v>
      </c>
      <c r="CM48" s="78">
        <f t="shared" si="391"/>
        <v>264.14999974248462</v>
      </c>
      <c r="CN48" s="78">
        <f t="shared" si="391"/>
        <v>251.72906511606362</v>
      </c>
      <c r="CO48" s="78">
        <f t="shared" si="391"/>
        <v>239.23280324101086</v>
      </c>
      <c r="CP48" s="78">
        <f t="shared" si="391"/>
        <v>226.66075675964694</v>
      </c>
      <c r="CQ48" s="78">
        <f t="shared" si="391"/>
        <v>214.01246553419321</v>
      </c>
      <c r="CR48" s="78">
        <f t="shared" si="391"/>
        <v>201.2874666298531</v>
      </c>
      <c r="CS48" s="78">
        <f t="shared" si="391"/>
        <v>188.48529429779106</v>
      </c>
      <c r="CT48" s="78">
        <f t="shared" si="391"/>
        <v>175.60547995800718</v>
      </c>
      <c r="CU48" s="78">
        <f t="shared" si="391"/>
        <v>162.64755218210775</v>
      </c>
      <c r="CV48" s="78">
        <f t="shared" si="391"/>
        <v>149.61103667597129</v>
      </c>
      <c r="CW48" s="78">
        <f t="shared" si="391"/>
        <v>143.78529574896928</v>
      </c>
      <c r="CX48" s="78">
        <f t="shared" si="391"/>
        <v>137.92557133322643</v>
      </c>
      <c r="CY48" s="78">
        <f t="shared" si="391"/>
        <v>132.03166519172507</v>
      </c>
      <c r="CZ48" s="78">
        <f t="shared" si="391"/>
        <v>126.10337793106495</v>
      </c>
      <c r="DA48" s="78">
        <f t="shared" si="391"/>
        <v>120.14050899471765</v>
      </c>
      <c r="DB48" s="78">
        <f t="shared" si="391"/>
        <v>114.14285665624165</v>
      </c>
      <c r="DC48" s="78">
        <f t="shared" si="391"/>
        <v>108.11021801245789</v>
      </c>
      <c r="DD48" s="78">
        <f t="shared" si="391"/>
        <v>102.04238897658537</v>
      </c>
      <c r="DE48" s="78">
        <f t="shared" si="391"/>
        <v>95.939164271336935</v>
      </c>
      <c r="DF48" s="78">
        <f t="shared" si="391"/>
        <v>89.800337421974575</v>
      </c>
      <c r="DG48" s="78">
        <f t="shared" si="391"/>
        <v>83.625700749324253</v>
      </c>
      <c r="DH48" s="78">
        <f t="shared" si="391"/>
        <v>77.415045362750149</v>
      </c>
      <c r="DI48" s="78">
        <f t="shared" si="391"/>
        <v>71.168161153087681</v>
      </c>
      <c r="DJ48" s="78">
        <f t="shared" si="391"/>
        <v>64.884836785535526</v>
      </c>
      <c r="DK48" s="78">
        <f t="shared" si="391"/>
        <v>58.564859692505976</v>
      </c>
      <c r="DL48" s="78">
        <f t="shared" si="391"/>
        <v>52.208016066433757</v>
      </c>
      <c r="DM48" s="78">
        <f t="shared" si="391"/>
        <v>45.814090852542776</v>
      </c>
      <c r="DN48" s="78">
        <f t="shared" si="391"/>
        <v>39.382867741570763</v>
      </c>
      <c r="DO48" s="78">
        <f t="shared" si="391"/>
        <v>32.914129162451417</v>
      </c>
      <c r="DP48" s="78">
        <f t="shared" si="391"/>
        <v>26.407656274953872</v>
      </c>
      <c r="DQ48" s="78">
        <f t="shared" si="391"/>
        <v>19.863228962279262</v>
      </c>
      <c r="DR48" s="78">
        <f t="shared" si="391"/>
        <v>13.280625823614049</v>
      </c>
      <c r="DS48" s="78">
        <f t="shared" si="391"/>
        <v>6.659624166639956</v>
      </c>
    </row>
  </sheetData>
  <phoneticPr fontId="2" type="noConversion"/>
  <pageMargins left="0.7" right="0.7" top="0.75" bottom="0.75" header="0.3" footer="0.3"/>
  <ignoredErrors>
    <ignoredError sqref="D10:O10 A10:C10 DT10:XFD10 D12:CH12 A12:C12 CI12:XFD12 D14:CH14 A14:C14 CI14:XFD14 P10:AA10 AB10:AM10 AN10:AY10 AZ10:BK10 BL10:BW10 BX10:CI10 CJ10:CU10 CV10:DG10 DH10:DS10 D16:DS1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E3062-38D6-D746-A1AF-A3B435157889}">
  <dimension ref="A1:DS9"/>
  <sheetViews>
    <sheetView showGridLines="0" workbookViewId="0">
      <selection activeCell="A2" sqref="A2"/>
    </sheetView>
  </sheetViews>
  <sheetFormatPr baseColWidth="10" defaultRowHeight="16" x14ac:dyDescent="0.2"/>
  <cols>
    <col min="3" max="4" width="15" bestFit="1" customWidth="1"/>
    <col min="5" max="5" width="12.5" bestFit="1" customWidth="1"/>
    <col min="6" max="54" width="15" bestFit="1" customWidth="1"/>
    <col min="55" max="123" width="14" bestFit="1" customWidth="1"/>
  </cols>
  <sheetData>
    <row r="1" spans="1:123" x14ac:dyDescent="0.2">
      <c r="A1" s="39" t="str">
        <f>'Debt Calculations'!A1</f>
        <v>Loan Financing and Refinancing Model for Small Businesses</v>
      </c>
    </row>
    <row r="2" spans="1:123" s="77" customFormat="1" x14ac:dyDescent="0.2">
      <c r="C2" s="77" t="s">
        <v>5</v>
      </c>
      <c r="D2" s="77">
        <v>1</v>
      </c>
      <c r="E2" s="77">
        <f>D2+1</f>
        <v>2</v>
      </c>
      <c r="F2" s="77">
        <f t="shared" ref="F2:BQ2" si="0">E2+1</f>
        <v>3</v>
      </c>
      <c r="G2" s="77">
        <f t="shared" si="0"/>
        <v>4</v>
      </c>
      <c r="H2" s="77">
        <f t="shared" si="0"/>
        <v>5</v>
      </c>
      <c r="I2" s="77">
        <f t="shared" si="0"/>
        <v>6</v>
      </c>
      <c r="J2" s="77">
        <f t="shared" si="0"/>
        <v>7</v>
      </c>
      <c r="K2" s="77">
        <f t="shared" si="0"/>
        <v>8</v>
      </c>
      <c r="L2" s="77">
        <f t="shared" si="0"/>
        <v>9</v>
      </c>
      <c r="M2" s="77">
        <f t="shared" si="0"/>
        <v>10</v>
      </c>
      <c r="N2" s="77">
        <f t="shared" si="0"/>
        <v>11</v>
      </c>
      <c r="O2" s="77">
        <f t="shared" si="0"/>
        <v>12</v>
      </c>
      <c r="P2" s="77">
        <f t="shared" si="0"/>
        <v>13</v>
      </c>
      <c r="Q2" s="77">
        <f t="shared" si="0"/>
        <v>14</v>
      </c>
      <c r="R2" s="77">
        <f t="shared" si="0"/>
        <v>15</v>
      </c>
      <c r="S2" s="77">
        <f t="shared" si="0"/>
        <v>16</v>
      </c>
      <c r="T2" s="77">
        <f t="shared" si="0"/>
        <v>17</v>
      </c>
      <c r="U2" s="77">
        <f t="shared" si="0"/>
        <v>18</v>
      </c>
      <c r="V2" s="77">
        <f t="shared" si="0"/>
        <v>19</v>
      </c>
      <c r="W2" s="77">
        <f t="shared" si="0"/>
        <v>20</v>
      </c>
      <c r="X2" s="77">
        <f t="shared" si="0"/>
        <v>21</v>
      </c>
      <c r="Y2" s="77">
        <f t="shared" si="0"/>
        <v>22</v>
      </c>
      <c r="Z2" s="77">
        <f t="shared" si="0"/>
        <v>23</v>
      </c>
      <c r="AA2" s="77">
        <f t="shared" si="0"/>
        <v>24</v>
      </c>
      <c r="AB2" s="77">
        <f t="shared" si="0"/>
        <v>25</v>
      </c>
      <c r="AC2" s="77">
        <f t="shared" si="0"/>
        <v>26</v>
      </c>
      <c r="AD2" s="77">
        <f t="shared" si="0"/>
        <v>27</v>
      </c>
      <c r="AE2" s="77">
        <f t="shared" si="0"/>
        <v>28</v>
      </c>
      <c r="AF2" s="77">
        <f t="shared" si="0"/>
        <v>29</v>
      </c>
      <c r="AG2" s="77">
        <f t="shared" si="0"/>
        <v>30</v>
      </c>
      <c r="AH2" s="77">
        <f t="shared" si="0"/>
        <v>31</v>
      </c>
      <c r="AI2" s="77">
        <f t="shared" si="0"/>
        <v>32</v>
      </c>
      <c r="AJ2" s="77">
        <f t="shared" si="0"/>
        <v>33</v>
      </c>
      <c r="AK2" s="77">
        <f t="shared" si="0"/>
        <v>34</v>
      </c>
      <c r="AL2" s="77">
        <f t="shared" si="0"/>
        <v>35</v>
      </c>
      <c r="AM2" s="77">
        <f t="shared" si="0"/>
        <v>36</v>
      </c>
      <c r="AN2" s="77">
        <f t="shared" si="0"/>
        <v>37</v>
      </c>
      <c r="AO2" s="77">
        <f t="shared" si="0"/>
        <v>38</v>
      </c>
      <c r="AP2" s="77">
        <f t="shared" si="0"/>
        <v>39</v>
      </c>
      <c r="AQ2" s="77">
        <f t="shared" si="0"/>
        <v>40</v>
      </c>
      <c r="AR2" s="77">
        <f t="shared" si="0"/>
        <v>41</v>
      </c>
      <c r="AS2" s="77">
        <f t="shared" si="0"/>
        <v>42</v>
      </c>
      <c r="AT2" s="77">
        <f t="shared" si="0"/>
        <v>43</v>
      </c>
      <c r="AU2" s="77">
        <f t="shared" si="0"/>
        <v>44</v>
      </c>
      <c r="AV2" s="77">
        <f t="shared" si="0"/>
        <v>45</v>
      </c>
      <c r="AW2" s="77">
        <f t="shared" si="0"/>
        <v>46</v>
      </c>
      <c r="AX2" s="77">
        <f t="shared" si="0"/>
        <v>47</v>
      </c>
      <c r="AY2" s="77">
        <f t="shared" si="0"/>
        <v>48</v>
      </c>
      <c r="AZ2" s="77">
        <f t="shared" si="0"/>
        <v>49</v>
      </c>
      <c r="BA2" s="77">
        <f t="shared" si="0"/>
        <v>50</v>
      </c>
      <c r="BB2" s="77">
        <f t="shared" si="0"/>
        <v>51</v>
      </c>
      <c r="BC2" s="77">
        <f t="shared" si="0"/>
        <v>52</v>
      </c>
      <c r="BD2" s="77">
        <f t="shared" si="0"/>
        <v>53</v>
      </c>
      <c r="BE2" s="77">
        <f t="shared" si="0"/>
        <v>54</v>
      </c>
      <c r="BF2" s="77">
        <f t="shared" si="0"/>
        <v>55</v>
      </c>
      <c r="BG2" s="77">
        <f t="shared" si="0"/>
        <v>56</v>
      </c>
      <c r="BH2" s="77">
        <f t="shared" si="0"/>
        <v>57</v>
      </c>
      <c r="BI2" s="77">
        <f t="shared" si="0"/>
        <v>58</v>
      </c>
      <c r="BJ2" s="77">
        <f t="shared" si="0"/>
        <v>59</v>
      </c>
      <c r="BK2" s="77">
        <f t="shared" si="0"/>
        <v>60</v>
      </c>
      <c r="BL2" s="77">
        <f t="shared" si="0"/>
        <v>61</v>
      </c>
      <c r="BM2" s="77">
        <f t="shared" si="0"/>
        <v>62</v>
      </c>
      <c r="BN2" s="77">
        <f t="shared" si="0"/>
        <v>63</v>
      </c>
      <c r="BO2" s="77">
        <f t="shared" si="0"/>
        <v>64</v>
      </c>
      <c r="BP2" s="77">
        <f t="shared" si="0"/>
        <v>65</v>
      </c>
      <c r="BQ2" s="77">
        <f t="shared" si="0"/>
        <v>66</v>
      </c>
      <c r="BR2" s="77">
        <f t="shared" ref="BR2:DS2" si="1">BQ2+1</f>
        <v>67</v>
      </c>
      <c r="BS2" s="77">
        <f t="shared" si="1"/>
        <v>68</v>
      </c>
      <c r="BT2" s="77">
        <f t="shared" si="1"/>
        <v>69</v>
      </c>
      <c r="BU2" s="77">
        <f t="shared" si="1"/>
        <v>70</v>
      </c>
      <c r="BV2" s="77">
        <f t="shared" si="1"/>
        <v>71</v>
      </c>
      <c r="BW2" s="77">
        <f t="shared" si="1"/>
        <v>72</v>
      </c>
      <c r="BX2" s="77">
        <f t="shared" si="1"/>
        <v>73</v>
      </c>
      <c r="BY2" s="77">
        <f t="shared" si="1"/>
        <v>74</v>
      </c>
      <c r="BZ2" s="77">
        <f t="shared" si="1"/>
        <v>75</v>
      </c>
      <c r="CA2" s="77">
        <f t="shared" si="1"/>
        <v>76</v>
      </c>
      <c r="CB2" s="77">
        <f t="shared" si="1"/>
        <v>77</v>
      </c>
      <c r="CC2" s="77">
        <f t="shared" si="1"/>
        <v>78</v>
      </c>
      <c r="CD2" s="77">
        <f t="shared" si="1"/>
        <v>79</v>
      </c>
      <c r="CE2" s="77">
        <f t="shared" si="1"/>
        <v>80</v>
      </c>
      <c r="CF2" s="77">
        <f t="shared" si="1"/>
        <v>81</v>
      </c>
      <c r="CG2" s="77">
        <f t="shared" si="1"/>
        <v>82</v>
      </c>
      <c r="CH2" s="77">
        <f t="shared" si="1"/>
        <v>83</v>
      </c>
      <c r="CI2" s="77">
        <f t="shared" si="1"/>
        <v>84</v>
      </c>
      <c r="CJ2" s="77">
        <f t="shared" si="1"/>
        <v>85</v>
      </c>
      <c r="CK2" s="77">
        <f t="shared" si="1"/>
        <v>86</v>
      </c>
      <c r="CL2" s="77">
        <f t="shared" si="1"/>
        <v>87</v>
      </c>
      <c r="CM2" s="77">
        <f t="shared" si="1"/>
        <v>88</v>
      </c>
      <c r="CN2" s="77">
        <f t="shared" si="1"/>
        <v>89</v>
      </c>
      <c r="CO2" s="77">
        <f t="shared" si="1"/>
        <v>90</v>
      </c>
      <c r="CP2" s="77">
        <f t="shared" si="1"/>
        <v>91</v>
      </c>
      <c r="CQ2" s="77">
        <f t="shared" si="1"/>
        <v>92</v>
      </c>
      <c r="CR2" s="77">
        <f t="shared" si="1"/>
        <v>93</v>
      </c>
      <c r="CS2" s="77">
        <f t="shared" si="1"/>
        <v>94</v>
      </c>
      <c r="CT2" s="77">
        <f t="shared" si="1"/>
        <v>95</v>
      </c>
      <c r="CU2" s="77">
        <f t="shared" si="1"/>
        <v>96</v>
      </c>
      <c r="CV2" s="77">
        <f t="shared" si="1"/>
        <v>97</v>
      </c>
      <c r="CW2" s="77">
        <f t="shared" si="1"/>
        <v>98</v>
      </c>
      <c r="CX2" s="77">
        <f t="shared" si="1"/>
        <v>99</v>
      </c>
      <c r="CY2" s="77">
        <f t="shared" si="1"/>
        <v>100</v>
      </c>
      <c r="CZ2" s="77">
        <f t="shared" si="1"/>
        <v>101</v>
      </c>
      <c r="DA2" s="77">
        <f t="shared" si="1"/>
        <v>102</v>
      </c>
      <c r="DB2" s="77">
        <f t="shared" si="1"/>
        <v>103</v>
      </c>
      <c r="DC2" s="77">
        <f t="shared" si="1"/>
        <v>104</v>
      </c>
      <c r="DD2" s="77">
        <f t="shared" si="1"/>
        <v>105</v>
      </c>
      <c r="DE2" s="77">
        <f t="shared" si="1"/>
        <v>106</v>
      </c>
      <c r="DF2" s="77">
        <f t="shared" si="1"/>
        <v>107</v>
      </c>
      <c r="DG2" s="77">
        <f t="shared" si="1"/>
        <v>108</v>
      </c>
      <c r="DH2" s="77">
        <f t="shared" si="1"/>
        <v>109</v>
      </c>
      <c r="DI2" s="77">
        <f t="shared" si="1"/>
        <v>110</v>
      </c>
      <c r="DJ2" s="77">
        <f t="shared" si="1"/>
        <v>111</v>
      </c>
      <c r="DK2" s="77">
        <f t="shared" si="1"/>
        <v>112</v>
      </c>
      <c r="DL2" s="77">
        <f t="shared" si="1"/>
        <v>113</v>
      </c>
      <c r="DM2" s="77">
        <f t="shared" si="1"/>
        <v>114</v>
      </c>
      <c r="DN2" s="77">
        <f t="shared" si="1"/>
        <v>115</v>
      </c>
      <c r="DO2" s="77">
        <f t="shared" si="1"/>
        <v>116</v>
      </c>
      <c r="DP2" s="77">
        <f t="shared" si="1"/>
        <v>117</v>
      </c>
      <c r="DQ2" s="77">
        <f t="shared" si="1"/>
        <v>118</v>
      </c>
      <c r="DR2" s="77">
        <f t="shared" si="1"/>
        <v>119</v>
      </c>
      <c r="DS2" s="77">
        <f t="shared" si="1"/>
        <v>120</v>
      </c>
    </row>
    <row r="3" spans="1:123" s="36" customFormat="1" x14ac:dyDescent="0.2">
      <c r="D3" s="36">
        <f>'Debt Calculations'!D4</f>
        <v>1</v>
      </c>
      <c r="E3" s="36">
        <f>'Debt Calculations'!E4</f>
        <v>1</v>
      </c>
      <c r="F3" s="36">
        <f>'Debt Calculations'!F4</f>
        <v>1</v>
      </c>
      <c r="G3" s="36">
        <f>'Debt Calculations'!G4</f>
        <v>1</v>
      </c>
      <c r="H3" s="36">
        <f>'Debt Calculations'!H4</f>
        <v>1</v>
      </c>
      <c r="I3" s="36">
        <f>'Debt Calculations'!I4</f>
        <v>1</v>
      </c>
      <c r="J3" s="36">
        <f>'Debt Calculations'!J4</f>
        <v>1</v>
      </c>
      <c r="K3" s="36">
        <f>'Debt Calculations'!K4</f>
        <v>1</v>
      </c>
      <c r="L3" s="36">
        <f>'Debt Calculations'!L4</f>
        <v>1</v>
      </c>
      <c r="M3" s="36">
        <f>'Debt Calculations'!M4</f>
        <v>1</v>
      </c>
      <c r="N3" s="36">
        <f>'Debt Calculations'!N4</f>
        <v>1</v>
      </c>
      <c r="O3" s="36">
        <f>'Debt Calculations'!O4</f>
        <v>1</v>
      </c>
      <c r="P3" s="36">
        <f>'Debt Calculations'!P4</f>
        <v>2</v>
      </c>
      <c r="Q3" s="36">
        <f>'Debt Calculations'!Q4</f>
        <v>2</v>
      </c>
      <c r="R3" s="36">
        <f>'Debt Calculations'!R4</f>
        <v>2</v>
      </c>
      <c r="S3" s="36">
        <f>'Debt Calculations'!S4</f>
        <v>2</v>
      </c>
      <c r="T3" s="36">
        <f>'Debt Calculations'!T4</f>
        <v>2</v>
      </c>
      <c r="U3" s="36">
        <f>'Debt Calculations'!U4</f>
        <v>2</v>
      </c>
      <c r="V3" s="36">
        <f>'Debt Calculations'!V4</f>
        <v>2</v>
      </c>
      <c r="W3" s="36">
        <f>'Debt Calculations'!W4</f>
        <v>2</v>
      </c>
      <c r="X3" s="36">
        <f>'Debt Calculations'!X4</f>
        <v>2</v>
      </c>
      <c r="Y3" s="36">
        <f>'Debt Calculations'!Y4</f>
        <v>2</v>
      </c>
      <c r="Z3" s="36">
        <f>'Debt Calculations'!Z4</f>
        <v>2</v>
      </c>
      <c r="AA3" s="36">
        <f>'Debt Calculations'!AA4</f>
        <v>2</v>
      </c>
      <c r="AB3" s="36">
        <f>'Debt Calculations'!AB4</f>
        <v>3</v>
      </c>
      <c r="AC3" s="36">
        <f>'Debt Calculations'!AC4</f>
        <v>3</v>
      </c>
      <c r="AD3" s="36">
        <f>'Debt Calculations'!AD4</f>
        <v>3</v>
      </c>
      <c r="AE3" s="36">
        <f>'Debt Calculations'!AE4</f>
        <v>3</v>
      </c>
      <c r="AF3" s="36">
        <f>'Debt Calculations'!AF4</f>
        <v>3</v>
      </c>
      <c r="AG3" s="36">
        <f>'Debt Calculations'!AG4</f>
        <v>3</v>
      </c>
      <c r="AH3" s="36">
        <f>'Debt Calculations'!AH4</f>
        <v>3</v>
      </c>
      <c r="AI3" s="36">
        <f>'Debt Calculations'!AI4</f>
        <v>3</v>
      </c>
      <c r="AJ3" s="36">
        <f>'Debt Calculations'!AJ4</f>
        <v>3</v>
      </c>
      <c r="AK3" s="36">
        <f>'Debt Calculations'!AK4</f>
        <v>3</v>
      </c>
      <c r="AL3" s="36">
        <f>'Debt Calculations'!AL4</f>
        <v>3</v>
      </c>
      <c r="AM3" s="36">
        <f>'Debt Calculations'!AM4</f>
        <v>3</v>
      </c>
      <c r="AN3" s="36">
        <f>'Debt Calculations'!AN4</f>
        <v>4</v>
      </c>
      <c r="AO3" s="36">
        <f>'Debt Calculations'!AO4</f>
        <v>4</v>
      </c>
      <c r="AP3" s="36">
        <f>'Debt Calculations'!AP4</f>
        <v>4</v>
      </c>
      <c r="AQ3" s="36">
        <f>'Debt Calculations'!AQ4</f>
        <v>4</v>
      </c>
      <c r="AR3" s="36">
        <f>'Debt Calculations'!AR4</f>
        <v>4</v>
      </c>
      <c r="AS3" s="36">
        <f>'Debt Calculations'!AS4</f>
        <v>4</v>
      </c>
      <c r="AT3" s="36">
        <f>'Debt Calculations'!AT4</f>
        <v>4</v>
      </c>
      <c r="AU3" s="36">
        <f>'Debt Calculations'!AU4</f>
        <v>4</v>
      </c>
      <c r="AV3" s="36">
        <f>'Debt Calculations'!AV4</f>
        <v>4</v>
      </c>
      <c r="AW3" s="36">
        <f>'Debt Calculations'!AW4</f>
        <v>4</v>
      </c>
      <c r="AX3" s="36">
        <f>'Debt Calculations'!AX4</f>
        <v>4</v>
      </c>
      <c r="AY3" s="36">
        <f>'Debt Calculations'!AY4</f>
        <v>4</v>
      </c>
      <c r="AZ3" s="36">
        <f>'Debt Calculations'!AZ4</f>
        <v>5</v>
      </c>
      <c r="BA3" s="36">
        <f>'Debt Calculations'!BA4</f>
        <v>5</v>
      </c>
      <c r="BB3" s="36">
        <f>'Debt Calculations'!BB4</f>
        <v>5</v>
      </c>
      <c r="BC3" s="36">
        <f>'Debt Calculations'!BC4</f>
        <v>5</v>
      </c>
      <c r="BD3" s="36">
        <f>'Debt Calculations'!BD4</f>
        <v>5</v>
      </c>
      <c r="BE3" s="36">
        <f>'Debt Calculations'!BE4</f>
        <v>5</v>
      </c>
      <c r="BF3" s="36">
        <f>'Debt Calculations'!BF4</f>
        <v>5</v>
      </c>
      <c r="BG3" s="36">
        <f>'Debt Calculations'!BG4</f>
        <v>5</v>
      </c>
      <c r="BH3" s="36">
        <f>'Debt Calculations'!BH4</f>
        <v>5</v>
      </c>
      <c r="BI3" s="36">
        <f>'Debt Calculations'!BI4</f>
        <v>5</v>
      </c>
      <c r="BJ3" s="36">
        <f>'Debt Calculations'!BJ4</f>
        <v>5</v>
      </c>
      <c r="BK3" s="36">
        <f>'Debt Calculations'!BK4</f>
        <v>5</v>
      </c>
      <c r="BL3" s="36">
        <f>'Debt Calculations'!BL4</f>
        <v>6</v>
      </c>
      <c r="BM3" s="36">
        <f>'Debt Calculations'!BM4</f>
        <v>6</v>
      </c>
      <c r="BN3" s="36">
        <f>'Debt Calculations'!BN4</f>
        <v>6</v>
      </c>
      <c r="BO3" s="36">
        <f>'Debt Calculations'!BO4</f>
        <v>6</v>
      </c>
      <c r="BP3" s="36">
        <f>'Debt Calculations'!BP4</f>
        <v>6</v>
      </c>
      <c r="BQ3" s="36">
        <f>'Debt Calculations'!BQ4</f>
        <v>6</v>
      </c>
      <c r="BR3" s="36">
        <f>'Debt Calculations'!BR4</f>
        <v>6</v>
      </c>
      <c r="BS3" s="36">
        <f>'Debt Calculations'!BS4</f>
        <v>6</v>
      </c>
      <c r="BT3" s="36">
        <f>'Debt Calculations'!BT4</f>
        <v>6</v>
      </c>
      <c r="BU3" s="36">
        <f>'Debt Calculations'!BU4</f>
        <v>6</v>
      </c>
      <c r="BV3" s="36">
        <f>'Debt Calculations'!BV4</f>
        <v>6</v>
      </c>
      <c r="BW3" s="36">
        <f>'Debt Calculations'!BW4</f>
        <v>6</v>
      </c>
      <c r="BX3" s="36">
        <f>'Debt Calculations'!BX4</f>
        <v>7</v>
      </c>
      <c r="BY3" s="36">
        <f>'Debt Calculations'!BY4</f>
        <v>7</v>
      </c>
      <c r="BZ3" s="36">
        <f>'Debt Calculations'!BZ4</f>
        <v>7</v>
      </c>
      <c r="CA3" s="36">
        <f>'Debt Calculations'!CA4</f>
        <v>7</v>
      </c>
      <c r="CB3" s="36">
        <f>'Debt Calculations'!CB4</f>
        <v>7</v>
      </c>
      <c r="CC3" s="36">
        <f>'Debt Calculations'!CC4</f>
        <v>7</v>
      </c>
      <c r="CD3" s="36">
        <f>'Debt Calculations'!CD4</f>
        <v>7</v>
      </c>
      <c r="CE3" s="36">
        <f>'Debt Calculations'!CE4</f>
        <v>7</v>
      </c>
      <c r="CF3" s="36">
        <f>'Debt Calculations'!CF4</f>
        <v>7</v>
      </c>
      <c r="CG3" s="36">
        <f>'Debt Calculations'!CG4</f>
        <v>7</v>
      </c>
      <c r="CH3" s="36">
        <f>'Debt Calculations'!CH4</f>
        <v>7</v>
      </c>
      <c r="CI3" s="36">
        <f>'Debt Calculations'!CI4</f>
        <v>7</v>
      </c>
      <c r="CJ3" s="36">
        <f>'Debt Calculations'!CJ4</f>
        <v>8</v>
      </c>
      <c r="CK3" s="36">
        <f>'Debt Calculations'!CK4</f>
        <v>8</v>
      </c>
      <c r="CL3" s="36">
        <f>'Debt Calculations'!CL4</f>
        <v>8</v>
      </c>
      <c r="CM3" s="36">
        <f>'Debt Calculations'!CM4</f>
        <v>8</v>
      </c>
      <c r="CN3" s="36">
        <f>'Debt Calculations'!CN4</f>
        <v>8</v>
      </c>
      <c r="CO3" s="36">
        <f>'Debt Calculations'!CO4</f>
        <v>8</v>
      </c>
      <c r="CP3" s="36">
        <f>'Debt Calculations'!CP4</f>
        <v>8</v>
      </c>
      <c r="CQ3" s="36">
        <f>'Debt Calculations'!CQ4</f>
        <v>8</v>
      </c>
      <c r="CR3" s="36">
        <f>'Debt Calculations'!CR4</f>
        <v>8</v>
      </c>
      <c r="CS3" s="36">
        <f>'Debt Calculations'!CS4</f>
        <v>8</v>
      </c>
      <c r="CT3" s="36">
        <f>'Debt Calculations'!CT4</f>
        <v>8</v>
      </c>
      <c r="CU3" s="36">
        <f>'Debt Calculations'!CU4</f>
        <v>8</v>
      </c>
      <c r="CV3" s="36">
        <f>'Debt Calculations'!CV4</f>
        <v>9</v>
      </c>
      <c r="CW3" s="36">
        <f>'Debt Calculations'!CW4</f>
        <v>9</v>
      </c>
      <c r="CX3" s="36">
        <f>'Debt Calculations'!CX4</f>
        <v>9</v>
      </c>
      <c r="CY3" s="36">
        <f>'Debt Calculations'!CY4</f>
        <v>9</v>
      </c>
      <c r="CZ3" s="36">
        <f>'Debt Calculations'!CZ4</f>
        <v>9</v>
      </c>
      <c r="DA3" s="36">
        <f>'Debt Calculations'!DA4</f>
        <v>9</v>
      </c>
      <c r="DB3" s="36">
        <f>'Debt Calculations'!DB4</f>
        <v>9</v>
      </c>
      <c r="DC3" s="36">
        <f>'Debt Calculations'!DC4</f>
        <v>9</v>
      </c>
      <c r="DD3" s="36">
        <f>'Debt Calculations'!DD4</f>
        <v>9</v>
      </c>
      <c r="DE3" s="36">
        <f>'Debt Calculations'!DE4</f>
        <v>9</v>
      </c>
      <c r="DF3" s="36">
        <f>'Debt Calculations'!DF4</f>
        <v>9</v>
      </c>
      <c r="DG3" s="36">
        <f>'Debt Calculations'!DG4</f>
        <v>9</v>
      </c>
      <c r="DH3" s="36">
        <f>'Debt Calculations'!DH4</f>
        <v>10</v>
      </c>
      <c r="DI3" s="36">
        <f>'Debt Calculations'!DI4</f>
        <v>10</v>
      </c>
      <c r="DJ3" s="36">
        <f>'Debt Calculations'!DJ4</f>
        <v>10</v>
      </c>
      <c r="DK3" s="36">
        <f>'Debt Calculations'!DK4</f>
        <v>10</v>
      </c>
      <c r="DL3" s="36">
        <f>'Debt Calculations'!DL4</f>
        <v>10</v>
      </c>
      <c r="DM3" s="36">
        <f>'Debt Calculations'!DM4</f>
        <v>10</v>
      </c>
      <c r="DN3" s="36">
        <f>'Debt Calculations'!DN4</f>
        <v>10</v>
      </c>
      <c r="DO3" s="36">
        <f>'Debt Calculations'!DO4</f>
        <v>10</v>
      </c>
      <c r="DP3" s="36">
        <f>'Debt Calculations'!DP4</f>
        <v>10</v>
      </c>
      <c r="DQ3" s="36">
        <f>'Debt Calculations'!DQ4</f>
        <v>10</v>
      </c>
      <c r="DR3" s="36">
        <f>'Debt Calculations'!DR4</f>
        <v>10</v>
      </c>
      <c r="DS3" s="36">
        <f>'Debt Calculations'!DS4</f>
        <v>10</v>
      </c>
    </row>
    <row r="4" spans="1:123" s="65" customFormat="1" x14ac:dyDescent="0.2">
      <c r="A4" s="65" t="s">
        <v>75</v>
      </c>
      <c r="D4" s="65" t="str">
        <f>'Debt Calculations'!D5</f>
        <v>January</v>
      </c>
      <c r="E4" s="65" t="str">
        <f>'Debt Calculations'!E5</f>
        <v>February</v>
      </c>
      <c r="F4" s="65" t="str">
        <f>'Debt Calculations'!F5</f>
        <v>March</v>
      </c>
      <c r="G4" s="65" t="str">
        <f>'Debt Calculations'!G5</f>
        <v xml:space="preserve">April </v>
      </c>
      <c r="H4" s="65" t="str">
        <f>'Debt Calculations'!H5</f>
        <v>May</v>
      </c>
      <c r="I4" s="65" t="str">
        <f>'Debt Calculations'!I5</f>
        <v>June</v>
      </c>
      <c r="J4" s="65" t="str">
        <f>'Debt Calculations'!J5</f>
        <v>July</v>
      </c>
      <c r="K4" s="65" t="str">
        <f>'Debt Calculations'!K5</f>
        <v>August</v>
      </c>
      <c r="L4" s="65" t="str">
        <f>'Debt Calculations'!L5</f>
        <v>September</v>
      </c>
      <c r="M4" s="65" t="str">
        <f>'Debt Calculations'!M5</f>
        <v>October</v>
      </c>
      <c r="N4" s="65" t="str">
        <f>'Debt Calculations'!N5</f>
        <v>November</v>
      </c>
      <c r="O4" s="65" t="str">
        <f>'Debt Calculations'!O5</f>
        <v>December</v>
      </c>
      <c r="P4" s="65" t="str">
        <f>'Debt Calculations'!P5</f>
        <v>January</v>
      </c>
      <c r="Q4" s="65" t="str">
        <f>'Debt Calculations'!Q5</f>
        <v>February</v>
      </c>
      <c r="R4" s="65" t="str">
        <f>'Debt Calculations'!R5</f>
        <v>March</v>
      </c>
      <c r="S4" s="65" t="str">
        <f>'Debt Calculations'!S5</f>
        <v xml:space="preserve">April </v>
      </c>
      <c r="T4" s="65" t="str">
        <f>'Debt Calculations'!T5</f>
        <v>May</v>
      </c>
      <c r="U4" s="65" t="str">
        <f>'Debt Calculations'!U5</f>
        <v>June</v>
      </c>
      <c r="V4" s="65" t="str">
        <f>'Debt Calculations'!V5</f>
        <v>July</v>
      </c>
      <c r="W4" s="65" t="str">
        <f>'Debt Calculations'!W5</f>
        <v>August</v>
      </c>
      <c r="X4" s="65" t="str">
        <f>'Debt Calculations'!X5</f>
        <v>September</v>
      </c>
      <c r="Y4" s="65" t="str">
        <f>'Debt Calculations'!Y5</f>
        <v>October</v>
      </c>
      <c r="Z4" s="65" t="str">
        <f>'Debt Calculations'!Z5</f>
        <v>November</v>
      </c>
      <c r="AA4" s="65" t="str">
        <f>'Debt Calculations'!AA5</f>
        <v>December</v>
      </c>
      <c r="AB4" s="65" t="str">
        <f>'Debt Calculations'!AB5</f>
        <v>January</v>
      </c>
      <c r="AC4" s="65" t="str">
        <f>'Debt Calculations'!AC5</f>
        <v>February</v>
      </c>
      <c r="AD4" s="65" t="str">
        <f>'Debt Calculations'!AD5</f>
        <v>March</v>
      </c>
      <c r="AE4" s="65" t="str">
        <f>'Debt Calculations'!AE5</f>
        <v xml:space="preserve">April </v>
      </c>
      <c r="AF4" s="65" t="str">
        <f>'Debt Calculations'!AF5</f>
        <v>May</v>
      </c>
      <c r="AG4" s="65" t="str">
        <f>'Debt Calculations'!AG5</f>
        <v>June</v>
      </c>
      <c r="AH4" s="65" t="str">
        <f>'Debt Calculations'!AH5</f>
        <v>July</v>
      </c>
      <c r="AI4" s="65" t="str">
        <f>'Debt Calculations'!AI5</f>
        <v>August</v>
      </c>
      <c r="AJ4" s="65" t="str">
        <f>'Debt Calculations'!AJ5</f>
        <v>September</v>
      </c>
      <c r="AK4" s="65" t="str">
        <f>'Debt Calculations'!AK5</f>
        <v>October</v>
      </c>
      <c r="AL4" s="65" t="str">
        <f>'Debt Calculations'!AL5</f>
        <v>November</v>
      </c>
      <c r="AM4" s="65" t="str">
        <f>'Debt Calculations'!AM5</f>
        <v>December</v>
      </c>
      <c r="AN4" s="65" t="str">
        <f>'Debt Calculations'!AN5</f>
        <v>January</v>
      </c>
      <c r="AO4" s="65" t="str">
        <f>'Debt Calculations'!AO5</f>
        <v>February</v>
      </c>
      <c r="AP4" s="65" t="str">
        <f>'Debt Calculations'!AP5</f>
        <v>March</v>
      </c>
      <c r="AQ4" s="65" t="str">
        <f>'Debt Calculations'!AQ5</f>
        <v xml:space="preserve">April </v>
      </c>
      <c r="AR4" s="65" t="str">
        <f>'Debt Calculations'!AR5</f>
        <v>May</v>
      </c>
      <c r="AS4" s="65" t="str">
        <f>'Debt Calculations'!AS5</f>
        <v>June</v>
      </c>
      <c r="AT4" s="65" t="str">
        <f>'Debt Calculations'!AT5</f>
        <v>July</v>
      </c>
      <c r="AU4" s="65" t="str">
        <f>'Debt Calculations'!AU5</f>
        <v>August</v>
      </c>
      <c r="AV4" s="65" t="str">
        <f>'Debt Calculations'!AV5</f>
        <v>September</v>
      </c>
      <c r="AW4" s="65" t="str">
        <f>'Debt Calculations'!AW5</f>
        <v>October</v>
      </c>
      <c r="AX4" s="65" t="str">
        <f>'Debt Calculations'!AX5</f>
        <v>November</v>
      </c>
      <c r="AY4" s="65" t="str">
        <f>'Debt Calculations'!AY5</f>
        <v>December</v>
      </c>
      <c r="AZ4" s="65" t="str">
        <f>'Debt Calculations'!AZ5</f>
        <v>January</v>
      </c>
      <c r="BA4" s="65" t="str">
        <f>'Debt Calculations'!BA5</f>
        <v>February</v>
      </c>
      <c r="BB4" s="65" t="str">
        <f>'Debt Calculations'!BB5</f>
        <v>March</v>
      </c>
      <c r="BC4" s="65" t="str">
        <f>'Debt Calculations'!BC5</f>
        <v xml:space="preserve">April </v>
      </c>
      <c r="BD4" s="65" t="str">
        <f>'Debt Calculations'!BD5</f>
        <v>May</v>
      </c>
      <c r="BE4" s="65" t="str">
        <f>'Debt Calculations'!BE5</f>
        <v>June</v>
      </c>
      <c r="BF4" s="65" t="str">
        <f>'Debt Calculations'!BF5</f>
        <v>July</v>
      </c>
      <c r="BG4" s="65" t="str">
        <f>'Debt Calculations'!BG5</f>
        <v>August</v>
      </c>
      <c r="BH4" s="65" t="str">
        <f>'Debt Calculations'!BH5</f>
        <v>September</v>
      </c>
      <c r="BI4" s="65" t="str">
        <f>'Debt Calculations'!BI5</f>
        <v>October</v>
      </c>
      <c r="BJ4" s="65" t="str">
        <f>'Debt Calculations'!BJ5</f>
        <v>November</v>
      </c>
      <c r="BK4" s="65" t="str">
        <f>'Debt Calculations'!BK5</f>
        <v>December</v>
      </c>
      <c r="BL4" s="65" t="str">
        <f>'Debt Calculations'!BL5</f>
        <v>January</v>
      </c>
      <c r="BM4" s="65" t="str">
        <f>'Debt Calculations'!BM5</f>
        <v>February</v>
      </c>
      <c r="BN4" s="65" t="str">
        <f>'Debt Calculations'!BN5</f>
        <v>March</v>
      </c>
      <c r="BO4" s="65" t="str">
        <f>'Debt Calculations'!BO5</f>
        <v xml:space="preserve">April </v>
      </c>
      <c r="BP4" s="65" t="str">
        <f>'Debt Calculations'!BP5</f>
        <v>May</v>
      </c>
      <c r="BQ4" s="65" t="str">
        <f>'Debt Calculations'!BQ5</f>
        <v>June</v>
      </c>
      <c r="BR4" s="65" t="str">
        <f>'Debt Calculations'!BR5</f>
        <v>July</v>
      </c>
      <c r="BS4" s="65" t="str">
        <f>'Debt Calculations'!BS5</f>
        <v>August</v>
      </c>
      <c r="BT4" s="65" t="str">
        <f>'Debt Calculations'!BT5</f>
        <v>September</v>
      </c>
      <c r="BU4" s="65" t="str">
        <f>'Debt Calculations'!BU5</f>
        <v>October</v>
      </c>
      <c r="BV4" s="65" t="str">
        <f>'Debt Calculations'!BV5</f>
        <v>November</v>
      </c>
      <c r="BW4" s="65" t="str">
        <f>'Debt Calculations'!BW5</f>
        <v>December</v>
      </c>
      <c r="BX4" s="65" t="str">
        <f>'Debt Calculations'!BX5</f>
        <v>January</v>
      </c>
      <c r="BY4" s="65" t="str">
        <f>'Debt Calculations'!BY5</f>
        <v>February</v>
      </c>
      <c r="BZ4" s="65" t="str">
        <f>'Debt Calculations'!BZ5</f>
        <v>March</v>
      </c>
      <c r="CA4" s="65" t="str">
        <f>'Debt Calculations'!CA5</f>
        <v xml:space="preserve">April </v>
      </c>
      <c r="CB4" s="65" t="str">
        <f>'Debt Calculations'!CB5</f>
        <v>May</v>
      </c>
      <c r="CC4" s="65" t="str">
        <f>'Debt Calculations'!CC5</f>
        <v>June</v>
      </c>
      <c r="CD4" s="65" t="str">
        <f>'Debt Calculations'!CD5</f>
        <v>July</v>
      </c>
      <c r="CE4" s="65" t="str">
        <f>'Debt Calculations'!CE5</f>
        <v>August</v>
      </c>
      <c r="CF4" s="65" t="str">
        <f>'Debt Calculations'!CF5</f>
        <v>September</v>
      </c>
      <c r="CG4" s="65" t="str">
        <f>'Debt Calculations'!CG5</f>
        <v>October</v>
      </c>
      <c r="CH4" s="65" t="str">
        <f>'Debt Calculations'!CH5</f>
        <v>November</v>
      </c>
      <c r="CI4" s="65" t="str">
        <f>'Debt Calculations'!CI5</f>
        <v>December</v>
      </c>
      <c r="CJ4" s="65" t="str">
        <f>'Debt Calculations'!CJ5</f>
        <v>January</v>
      </c>
      <c r="CK4" s="65" t="str">
        <f>'Debt Calculations'!CK5</f>
        <v>February</v>
      </c>
      <c r="CL4" s="65" t="str">
        <f>'Debt Calculations'!CL5</f>
        <v>March</v>
      </c>
      <c r="CM4" s="65" t="str">
        <f>'Debt Calculations'!CM5</f>
        <v xml:space="preserve">April </v>
      </c>
      <c r="CN4" s="65" t="str">
        <f>'Debt Calculations'!CN5</f>
        <v>May</v>
      </c>
      <c r="CO4" s="65" t="str">
        <f>'Debt Calculations'!CO5</f>
        <v>June</v>
      </c>
      <c r="CP4" s="65" t="str">
        <f>'Debt Calculations'!CP5</f>
        <v>July</v>
      </c>
      <c r="CQ4" s="65" t="str">
        <f>'Debt Calculations'!CQ5</f>
        <v>August</v>
      </c>
      <c r="CR4" s="65" t="str">
        <f>'Debt Calculations'!CR5</f>
        <v>September</v>
      </c>
      <c r="CS4" s="65" t="str">
        <f>'Debt Calculations'!CS5</f>
        <v>October</v>
      </c>
      <c r="CT4" s="65" t="str">
        <f>'Debt Calculations'!CT5</f>
        <v>November</v>
      </c>
      <c r="CU4" s="65" t="str">
        <f>'Debt Calculations'!CU5</f>
        <v>December</v>
      </c>
      <c r="CV4" s="65" t="str">
        <f>'Debt Calculations'!CV5</f>
        <v>January</v>
      </c>
      <c r="CW4" s="65" t="str">
        <f>'Debt Calculations'!CW5</f>
        <v>February</v>
      </c>
      <c r="CX4" s="65" t="str">
        <f>'Debt Calculations'!CX5</f>
        <v>March</v>
      </c>
      <c r="CY4" s="65" t="str">
        <f>'Debt Calculations'!CY5</f>
        <v xml:space="preserve">April </v>
      </c>
      <c r="CZ4" s="65" t="str">
        <f>'Debt Calculations'!CZ5</f>
        <v>May</v>
      </c>
      <c r="DA4" s="65" t="str">
        <f>'Debt Calculations'!DA5</f>
        <v>June</v>
      </c>
      <c r="DB4" s="65" t="str">
        <f>'Debt Calculations'!DB5</f>
        <v>July</v>
      </c>
      <c r="DC4" s="65" t="str">
        <f>'Debt Calculations'!DC5</f>
        <v>August</v>
      </c>
      <c r="DD4" s="65" t="str">
        <f>'Debt Calculations'!DD5</f>
        <v>September</v>
      </c>
      <c r="DE4" s="65" t="str">
        <f>'Debt Calculations'!DE5</f>
        <v>October</v>
      </c>
      <c r="DF4" s="65" t="str">
        <f>'Debt Calculations'!DF5</f>
        <v>November</v>
      </c>
      <c r="DG4" s="65" t="str">
        <f>'Debt Calculations'!DG5</f>
        <v>December</v>
      </c>
      <c r="DH4" s="65" t="str">
        <f>'Debt Calculations'!DH5</f>
        <v>January</v>
      </c>
      <c r="DI4" s="65" t="str">
        <f>'Debt Calculations'!DI5</f>
        <v>February</v>
      </c>
      <c r="DJ4" s="65" t="str">
        <f>'Debt Calculations'!DJ5</f>
        <v>March</v>
      </c>
      <c r="DK4" s="65" t="str">
        <f>'Debt Calculations'!DK5</f>
        <v xml:space="preserve">April </v>
      </c>
      <c r="DL4" s="65" t="str">
        <f>'Debt Calculations'!DL5</f>
        <v>May</v>
      </c>
      <c r="DM4" s="65" t="str">
        <f>'Debt Calculations'!DM5</f>
        <v>June</v>
      </c>
      <c r="DN4" s="65" t="str">
        <f>'Debt Calculations'!DN5</f>
        <v>July</v>
      </c>
      <c r="DO4" s="65" t="str">
        <f>'Debt Calculations'!DO5</f>
        <v>August</v>
      </c>
      <c r="DP4" s="65" t="str">
        <f>'Debt Calculations'!DP5</f>
        <v>September</v>
      </c>
      <c r="DQ4" s="65" t="str">
        <f>'Debt Calculations'!DQ5</f>
        <v>October</v>
      </c>
      <c r="DR4" s="65" t="str">
        <f>'Debt Calculations'!DR5</f>
        <v>November</v>
      </c>
      <c r="DS4" s="65" t="str">
        <f>'Debt Calculations'!DS5</f>
        <v>December</v>
      </c>
    </row>
    <row r="6" spans="1:123" x14ac:dyDescent="0.2">
      <c r="A6" t="s">
        <v>31</v>
      </c>
      <c r="C6" s="3">
        <f>'Monthly - BS,PL,CFS'!C28</f>
        <v>15000</v>
      </c>
      <c r="D6" s="3">
        <f>C6</f>
        <v>15000</v>
      </c>
      <c r="E6" s="4">
        <f>D9</f>
        <v>16527.777777777777</v>
      </c>
      <c r="F6" s="3">
        <f t="shared" ref="F6:BQ6" si="2">E9</f>
        <v>18042.824074074077</v>
      </c>
      <c r="G6" s="3">
        <f t="shared" si="2"/>
        <v>19545.244984567904</v>
      </c>
      <c r="H6" s="3">
        <f t="shared" si="2"/>
        <v>21035.145720807617</v>
      </c>
      <c r="I6" s="3">
        <f t="shared" si="2"/>
        <v>22512.630617578667</v>
      </c>
      <c r="J6" s="3">
        <f t="shared" si="2"/>
        <v>23977.803140209955</v>
      </c>
      <c r="K6" s="3">
        <f t="shared" si="2"/>
        <v>25430.765891819319</v>
      </c>
      <c r="L6" s="3">
        <f t="shared" si="2"/>
        <v>26871.620620498605</v>
      </c>
      <c r="M6" s="3">
        <f t="shared" si="2"/>
        <v>28300.468226438894</v>
      </c>
      <c r="N6" s="3">
        <f t="shared" si="2"/>
        <v>29717.408768996349</v>
      </c>
      <c r="O6" s="3">
        <f t="shared" si="2"/>
        <v>31122.541473699159</v>
      </c>
      <c r="P6" s="3">
        <f t="shared" si="2"/>
        <v>32515.964739196108</v>
      </c>
      <c r="Q6" s="3">
        <f t="shared" si="2"/>
        <v>33914.303921925028</v>
      </c>
      <c r="R6" s="3">
        <f t="shared" si="2"/>
        <v>35300.990278131212</v>
      </c>
      <c r="S6" s="3">
        <f t="shared" si="2"/>
        <v>36676.12091470234</v>
      </c>
      <c r="T6" s="3">
        <f t="shared" si="2"/>
        <v>38039.792129302048</v>
      </c>
      <c r="U6" s="3">
        <f t="shared" si="2"/>
        <v>39392.099417113423</v>
      </c>
      <c r="V6" s="3">
        <f t="shared" si="2"/>
        <v>40733.137477526368</v>
      </c>
      <c r="W6" s="3">
        <f t="shared" si="2"/>
        <v>42063.000220769209</v>
      </c>
      <c r="X6" s="3">
        <f t="shared" si="2"/>
        <v>43381.780774485022</v>
      </c>
      <c r="Y6" s="3">
        <f t="shared" si="2"/>
        <v>44689.571490253205</v>
      </c>
      <c r="Z6" s="3">
        <f t="shared" si="2"/>
        <v>45986.463950056655</v>
      </c>
      <c r="AA6" s="3">
        <f t="shared" si="2"/>
        <v>47272.548972695076</v>
      </c>
      <c r="AB6" s="3">
        <f t="shared" si="2"/>
        <v>48547.916620144839</v>
      </c>
      <c r="AC6" s="3">
        <f t="shared" si="2"/>
        <v>49829.349259421404</v>
      </c>
      <c r="AD6" s="3">
        <f t="shared" si="2"/>
        <v>51100.103293370667</v>
      </c>
      <c r="AE6" s="3">
        <f t="shared" si="2"/>
        <v>52360.267710370354</v>
      </c>
      <c r="AF6" s="3">
        <f t="shared" si="2"/>
        <v>53609.930757228372</v>
      </c>
      <c r="AG6" s="3">
        <f t="shared" si="2"/>
        <v>54849.179945362579</v>
      </c>
      <c r="AH6" s="3">
        <f t="shared" si="2"/>
        <v>56078.102056928998</v>
      </c>
      <c r="AI6" s="3">
        <f t="shared" si="2"/>
        <v>57296.783150899035</v>
      </c>
      <c r="AJ6" s="3">
        <f t="shared" si="2"/>
        <v>58505.308569085988</v>
      </c>
      <c r="AK6" s="3">
        <f t="shared" si="2"/>
        <v>59703.762942121379</v>
      </c>
      <c r="AL6" s="3">
        <f t="shared" si="2"/>
        <v>60892.230195381475</v>
      </c>
      <c r="AM6" s="3">
        <f t="shared" si="2"/>
        <v>62070.793554864402</v>
      </c>
      <c r="AN6" s="3">
        <f t="shared" si="2"/>
        <v>63239.535553018308</v>
      </c>
      <c r="AO6" s="3">
        <f t="shared" si="2"/>
        <v>64415.398020632048</v>
      </c>
      <c r="AP6" s="3">
        <f t="shared" si="2"/>
        <v>65581.461634348991</v>
      </c>
      <c r="AQ6" s="3">
        <f t="shared" si="2"/>
        <v>66737.80805128497</v>
      </c>
      <c r="AR6" s="3">
        <f t="shared" si="2"/>
        <v>67884.518248079825</v>
      </c>
      <c r="AS6" s="3">
        <f t="shared" si="2"/>
        <v>69021.672526568043</v>
      </c>
      <c r="AT6" s="3">
        <f t="shared" si="2"/>
        <v>70149.3505194022</v>
      </c>
      <c r="AU6" s="3">
        <f t="shared" si="2"/>
        <v>71267.631195629408</v>
      </c>
      <c r="AV6" s="3">
        <f t="shared" si="2"/>
        <v>72376.592866221385</v>
      </c>
      <c r="AW6" s="3">
        <f t="shared" si="2"/>
        <v>73476.313189558423</v>
      </c>
      <c r="AX6" s="3">
        <f t="shared" si="2"/>
        <v>74566.869176867665</v>
      </c>
      <c r="AY6" s="3">
        <f t="shared" si="2"/>
        <v>75648.337197615998</v>
      </c>
      <c r="AZ6" s="3">
        <f t="shared" si="2"/>
        <v>76720.792984858082</v>
      </c>
      <c r="BA6" s="3">
        <f t="shared" si="2"/>
        <v>77801.340226512038</v>
      </c>
      <c r="BB6" s="3">
        <f t="shared" si="2"/>
        <v>78872.882907818886</v>
      </c>
      <c r="BC6" s="3">
        <f t="shared" si="2"/>
        <v>79935.496066781503</v>
      </c>
      <c r="BD6" s="3">
        <f t="shared" si="2"/>
        <v>80989.2541160861</v>
      </c>
      <c r="BE6" s="3">
        <f t="shared" si="2"/>
        <v>82034.230848313164</v>
      </c>
      <c r="BF6" s="3">
        <f t="shared" si="2"/>
        <v>83070.499441104999</v>
      </c>
      <c r="BG6" s="3">
        <f t="shared" si="2"/>
        <v>84098.132462290232</v>
      </c>
      <c r="BH6" s="3">
        <f t="shared" si="2"/>
        <v>85117.201874965598</v>
      </c>
      <c r="BI6" s="3">
        <f t="shared" si="2"/>
        <v>86127.779042535331</v>
      </c>
      <c r="BJ6" s="3">
        <f t="shared" si="2"/>
        <v>87129.934733708651</v>
      </c>
      <c r="BK6" s="3">
        <f t="shared" si="2"/>
        <v>88123.739127455527</v>
      </c>
      <c r="BL6" s="3">
        <f t="shared" si="2"/>
        <v>89109.261817921171</v>
      </c>
      <c r="BM6" s="3">
        <f t="shared" si="2"/>
        <v>90103.770691131547</v>
      </c>
      <c r="BN6" s="3">
        <f t="shared" si="2"/>
        <v>91089.991990398499</v>
      </c>
      <c r="BO6" s="3">
        <f t="shared" si="2"/>
        <v>92067.994778838227</v>
      </c>
      <c r="BP6" s="3">
        <f t="shared" si="2"/>
        <v>93037.847544040967</v>
      </c>
      <c r="BQ6" s="3">
        <f t="shared" si="2"/>
        <v>93999.618202867015</v>
      </c>
      <c r="BR6" s="3">
        <f t="shared" ref="BR6:DS6" si="3">BQ9</f>
        <v>94953.374106202842</v>
      </c>
      <c r="BS6" s="3">
        <f t="shared" si="3"/>
        <v>95899.182043677531</v>
      </c>
      <c r="BT6" s="3">
        <f t="shared" si="3"/>
        <v>96837.108248339937</v>
      </c>
      <c r="BU6" s="3">
        <f t="shared" si="3"/>
        <v>97767.218401296821</v>
      </c>
      <c r="BV6" s="3">
        <f t="shared" si="3"/>
        <v>98689.577636312402</v>
      </c>
      <c r="BW6" s="3">
        <f t="shared" si="3"/>
        <v>99604.250544369512</v>
      </c>
      <c r="BX6" s="3">
        <f t="shared" si="3"/>
        <v>100511.30117819282</v>
      </c>
      <c r="BY6" s="3">
        <f t="shared" si="3"/>
        <v>101428.16391728453</v>
      </c>
      <c r="BZ6" s="3">
        <f t="shared" si="3"/>
        <v>102337.38613355048</v>
      </c>
      <c r="CA6" s="3">
        <f t="shared" si="3"/>
        <v>103239.0314980142</v>
      </c>
      <c r="CB6" s="3">
        <f t="shared" si="3"/>
        <v>104133.16315110739</v>
      </c>
      <c r="CC6" s="3">
        <f t="shared" si="3"/>
        <v>105019.84370709148</v>
      </c>
      <c r="CD6" s="3">
        <f t="shared" si="3"/>
        <v>105899.13525844236</v>
      </c>
      <c r="CE6" s="3">
        <f t="shared" si="3"/>
        <v>106771.09938019865</v>
      </c>
      <c r="CF6" s="3">
        <f t="shared" si="3"/>
        <v>107635.79713427364</v>
      </c>
      <c r="CG6" s="3">
        <f t="shared" si="3"/>
        <v>108493.28907373134</v>
      </c>
      <c r="CH6" s="3">
        <f t="shared" si="3"/>
        <v>109343.63524702689</v>
      </c>
      <c r="CI6" s="3">
        <f t="shared" si="3"/>
        <v>110186.89520221164</v>
      </c>
      <c r="CJ6" s="3">
        <f t="shared" si="3"/>
        <v>111023.12799110319</v>
      </c>
      <c r="CK6" s="3">
        <f t="shared" si="3"/>
        <v>111869.93674257642</v>
      </c>
      <c r="CL6" s="3">
        <f t="shared" si="3"/>
        <v>112709.68875445404</v>
      </c>
      <c r="CM6" s="3">
        <f t="shared" si="3"/>
        <v>113542.44283289934</v>
      </c>
      <c r="CN6" s="3">
        <f t="shared" si="3"/>
        <v>114368.25729402427</v>
      </c>
      <c r="CO6" s="3">
        <f t="shared" si="3"/>
        <v>115187.18996797316</v>
      </c>
      <c r="CP6" s="3">
        <f t="shared" si="3"/>
        <v>115999.29820297247</v>
      </c>
      <c r="CQ6" s="3">
        <f t="shared" si="3"/>
        <v>116804.63886934679</v>
      </c>
      <c r="CR6" s="3">
        <f t="shared" si="3"/>
        <v>117603.26836350132</v>
      </c>
      <c r="CS6" s="3">
        <f t="shared" si="3"/>
        <v>118395.24261187123</v>
      </c>
      <c r="CT6" s="3">
        <f t="shared" si="3"/>
        <v>119180.61707483807</v>
      </c>
      <c r="CU6" s="3">
        <f t="shared" si="3"/>
        <v>119959.44675061351</v>
      </c>
      <c r="CV6" s="3">
        <f t="shared" si="3"/>
        <v>120731.78617909082</v>
      </c>
      <c r="CW6" s="3">
        <f t="shared" si="3"/>
        <v>121515.40946051147</v>
      </c>
      <c r="CX6" s="3">
        <f t="shared" si="3"/>
        <v>122292.50254792027</v>
      </c>
      <c r="CY6" s="3">
        <f t="shared" si="3"/>
        <v>123063.11985960069</v>
      </c>
      <c r="CZ6" s="3">
        <f t="shared" si="3"/>
        <v>123827.31536035042</v>
      </c>
      <c r="DA6" s="3">
        <f t="shared" si="3"/>
        <v>124585.14256526057</v>
      </c>
      <c r="DB6" s="3">
        <f t="shared" si="3"/>
        <v>125336.65454346314</v>
      </c>
      <c r="DC6" s="3">
        <f t="shared" si="3"/>
        <v>126081.90392184736</v>
      </c>
      <c r="DD6" s="3">
        <f t="shared" si="3"/>
        <v>126820.94288874505</v>
      </c>
      <c r="DE6" s="3">
        <f t="shared" si="3"/>
        <v>127553.82319758525</v>
      </c>
      <c r="DF6" s="3">
        <f t="shared" si="3"/>
        <v>128280.59617051845</v>
      </c>
      <c r="DG6" s="3">
        <f t="shared" si="3"/>
        <v>129001.31270201053</v>
      </c>
      <c r="DH6" s="3">
        <f t="shared" si="3"/>
        <v>129716.02326240686</v>
      </c>
      <c r="DI6" s="3">
        <f t="shared" si="3"/>
        <v>130442.67511646233</v>
      </c>
      <c r="DJ6" s="3">
        <f t="shared" si="3"/>
        <v>131163.27153840067</v>
      </c>
      <c r="DK6" s="3">
        <f t="shared" si="3"/>
        <v>131877.86299015622</v>
      </c>
      <c r="DL6" s="3">
        <f t="shared" si="3"/>
        <v>132586.49951314714</v>
      </c>
      <c r="DM6" s="3">
        <f t="shared" si="3"/>
        <v>133289.2307317798</v>
      </c>
      <c r="DN6" s="3">
        <f t="shared" si="3"/>
        <v>133986.10585692385</v>
      </c>
      <c r="DO6" s="3">
        <f t="shared" si="3"/>
        <v>134677.17368935837</v>
      </c>
      <c r="DP6" s="3">
        <f t="shared" si="3"/>
        <v>135362.48262318925</v>
      </c>
      <c r="DQ6" s="3">
        <f t="shared" si="3"/>
        <v>136042.08064923823</v>
      </c>
      <c r="DR6" s="3">
        <f t="shared" si="3"/>
        <v>136716.01535840344</v>
      </c>
      <c r="DS6" s="3">
        <f t="shared" si="3"/>
        <v>137384.33394499228</v>
      </c>
    </row>
    <row r="7" spans="1:123" x14ac:dyDescent="0.2">
      <c r="A7" t="s">
        <v>76</v>
      </c>
      <c r="D7" s="3">
        <f>Inputs!$C$75/12</f>
        <v>1666.6666666666667</v>
      </c>
      <c r="E7" s="3">
        <f>Inputs!$C$75/12</f>
        <v>1666.6666666666667</v>
      </c>
      <c r="F7" s="3">
        <f>Inputs!$C$75/12</f>
        <v>1666.6666666666667</v>
      </c>
      <c r="G7" s="3">
        <f>Inputs!$C$75/12</f>
        <v>1666.6666666666667</v>
      </c>
      <c r="H7" s="3">
        <f>Inputs!$C$75/12</f>
        <v>1666.6666666666667</v>
      </c>
      <c r="I7" s="3">
        <f>Inputs!$C$75/12</f>
        <v>1666.6666666666667</v>
      </c>
      <c r="J7" s="3">
        <f>Inputs!$C$75/12</f>
        <v>1666.6666666666667</v>
      </c>
      <c r="K7" s="3">
        <f>Inputs!$C$75/12</f>
        <v>1666.6666666666667</v>
      </c>
      <c r="L7" s="3">
        <f>Inputs!$C$75/12</f>
        <v>1666.6666666666667</v>
      </c>
      <c r="M7" s="3">
        <f>Inputs!$C$75/12</f>
        <v>1666.6666666666667</v>
      </c>
      <c r="N7" s="3">
        <f>Inputs!$C$75/12</f>
        <v>1666.6666666666667</v>
      </c>
      <c r="O7" s="3">
        <f>Inputs!$C$75/12</f>
        <v>1666.6666666666667</v>
      </c>
      <c r="P7" s="3">
        <f>Inputs!$D$75/12</f>
        <v>1683.3333333333333</v>
      </c>
      <c r="Q7" s="3">
        <f>Inputs!$D$75/12</f>
        <v>1683.3333333333333</v>
      </c>
      <c r="R7" s="3">
        <f>Inputs!$D$75/12</f>
        <v>1683.3333333333333</v>
      </c>
      <c r="S7" s="3">
        <f>Inputs!$D$75/12</f>
        <v>1683.3333333333333</v>
      </c>
      <c r="T7" s="3">
        <f>Inputs!$D$75/12</f>
        <v>1683.3333333333333</v>
      </c>
      <c r="U7" s="3">
        <f>Inputs!$D$75/12</f>
        <v>1683.3333333333333</v>
      </c>
      <c r="V7" s="3">
        <f>Inputs!$D$75/12</f>
        <v>1683.3333333333333</v>
      </c>
      <c r="W7" s="3">
        <f>Inputs!$D$75/12</f>
        <v>1683.3333333333333</v>
      </c>
      <c r="X7" s="3">
        <f>Inputs!$D$75/12</f>
        <v>1683.3333333333333</v>
      </c>
      <c r="Y7" s="3">
        <f>Inputs!$D$75/12</f>
        <v>1683.3333333333333</v>
      </c>
      <c r="Z7" s="3">
        <f>Inputs!$D$75/12</f>
        <v>1683.3333333333333</v>
      </c>
      <c r="AA7" s="3">
        <f>Inputs!$D$75/12</f>
        <v>1683.3333333333333</v>
      </c>
      <c r="AB7" s="3">
        <f>Inputs!$E$75/12</f>
        <v>1700.1666666666667</v>
      </c>
      <c r="AC7" s="3">
        <f>Inputs!$E$75/12</f>
        <v>1700.1666666666667</v>
      </c>
      <c r="AD7" s="3">
        <f>Inputs!$E$75/12</f>
        <v>1700.1666666666667</v>
      </c>
      <c r="AE7" s="3">
        <f>Inputs!$E$75/12</f>
        <v>1700.1666666666667</v>
      </c>
      <c r="AF7" s="3">
        <f>Inputs!$E$75/12</f>
        <v>1700.1666666666667</v>
      </c>
      <c r="AG7" s="3">
        <f>Inputs!$E$75/12</f>
        <v>1700.1666666666667</v>
      </c>
      <c r="AH7" s="3">
        <f>Inputs!$E$75/12</f>
        <v>1700.1666666666667</v>
      </c>
      <c r="AI7" s="3">
        <f>Inputs!$E$75/12</f>
        <v>1700.1666666666667</v>
      </c>
      <c r="AJ7" s="3">
        <f>Inputs!$E$75/12</f>
        <v>1700.1666666666667</v>
      </c>
      <c r="AK7" s="3">
        <f>Inputs!$E$75/12</f>
        <v>1700.1666666666667</v>
      </c>
      <c r="AL7" s="3">
        <f>Inputs!$E$75/12</f>
        <v>1700.1666666666667</v>
      </c>
      <c r="AM7" s="3">
        <f>Inputs!$E$75/12</f>
        <v>1700.1666666666667</v>
      </c>
      <c r="AN7" s="3">
        <f>Inputs!$F$75/12</f>
        <v>1717.1683333333333</v>
      </c>
      <c r="AO7" s="3">
        <f>Inputs!$F$75/12</f>
        <v>1717.1683333333333</v>
      </c>
      <c r="AP7" s="3">
        <f>Inputs!$F$75/12</f>
        <v>1717.1683333333333</v>
      </c>
      <c r="AQ7" s="3">
        <f>Inputs!$F$75/12</f>
        <v>1717.1683333333333</v>
      </c>
      <c r="AR7" s="3">
        <f>Inputs!$F$75/12</f>
        <v>1717.1683333333333</v>
      </c>
      <c r="AS7" s="3">
        <f>Inputs!$F$75/12</f>
        <v>1717.1683333333333</v>
      </c>
      <c r="AT7" s="3">
        <f>Inputs!$F$75/12</f>
        <v>1717.1683333333333</v>
      </c>
      <c r="AU7" s="3">
        <f>Inputs!$F$75/12</f>
        <v>1717.1683333333333</v>
      </c>
      <c r="AV7" s="3">
        <f>Inputs!$F$75/12</f>
        <v>1717.1683333333333</v>
      </c>
      <c r="AW7" s="3">
        <f>Inputs!$F$75/12</f>
        <v>1717.1683333333333</v>
      </c>
      <c r="AX7" s="3">
        <f>Inputs!$F$75/12</f>
        <v>1717.1683333333333</v>
      </c>
      <c r="AY7" s="3">
        <f>Inputs!$F$75/12</f>
        <v>1717.1683333333333</v>
      </c>
      <c r="AZ7" s="3">
        <f>Inputs!$G$75/12</f>
        <v>1734.3400166666668</v>
      </c>
      <c r="BA7" s="3">
        <f>Inputs!$G$75/12</f>
        <v>1734.3400166666668</v>
      </c>
      <c r="BB7" s="3">
        <f>Inputs!$G$75/12</f>
        <v>1734.3400166666668</v>
      </c>
      <c r="BC7" s="3">
        <f>Inputs!$G$75/12</f>
        <v>1734.3400166666668</v>
      </c>
      <c r="BD7" s="3">
        <f>Inputs!$G$75/12</f>
        <v>1734.3400166666668</v>
      </c>
      <c r="BE7" s="3">
        <f>Inputs!$G$75/12</f>
        <v>1734.3400166666668</v>
      </c>
      <c r="BF7" s="3">
        <f>Inputs!$G$75/12</f>
        <v>1734.3400166666668</v>
      </c>
      <c r="BG7" s="3">
        <f>Inputs!$G$75/12</f>
        <v>1734.3400166666668</v>
      </c>
      <c r="BH7" s="3">
        <f>Inputs!$G$75/12</f>
        <v>1734.3400166666668</v>
      </c>
      <c r="BI7" s="3">
        <f>Inputs!$G$75/12</f>
        <v>1734.3400166666668</v>
      </c>
      <c r="BJ7" s="3">
        <f>Inputs!$G$75/12</f>
        <v>1734.3400166666668</v>
      </c>
      <c r="BK7" s="3">
        <f>Inputs!$G$75/12</f>
        <v>1734.3400166666668</v>
      </c>
      <c r="BL7" s="3">
        <f>Inputs!$H$75/12</f>
        <v>1751.6834168333335</v>
      </c>
      <c r="BM7" s="3">
        <f>Inputs!$H$75/12</f>
        <v>1751.6834168333335</v>
      </c>
      <c r="BN7" s="3">
        <f>Inputs!$H$75/12</f>
        <v>1751.6834168333335</v>
      </c>
      <c r="BO7" s="3">
        <f>Inputs!$H$75/12</f>
        <v>1751.6834168333335</v>
      </c>
      <c r="BP7" s="3">
        <f>Inputs!$H$75/12</f>
        <v>1751.6834168333335</v>
      </c>
      <c r="BQ7" s="3">
        <f>Inputs!$H$75/12</f>
        <v>1751.6834168333335</v>
      </c>
      <c r="BR7" s="3">
        <f>Inputs!$H$75/12</f>
        <v>1751.6834168333335</v>
      </c>
      <c r="BS7" s="3">
        <f>Inputs!$H$75/12</f>
        <v>1751.6834168333335</v>
      </c>
      <c r="BT7" s="3">
        <f>Inputs!$H$75/12</f>
        <v>1751.6834168333335</v>
      </c>
      <c r="BU7" s="3">
        <f>Inputs!$H$75/12</f>
        <v>1751.6834168333335</v>
      </c>
      <c r="BV7" s="3">
        <f>Inputs!$H$75/12</f>
        <v>1751.6834168333335</v>
      </c>
      <c r="BW7" s="3">
        <f>Inputs!$H$75/12</f>
        <v>1751.6834168333335</v>
      </c>
      <c r="BX7" s="3">
        <f>Inputs!$I$75/12</f>
        <v>1769.2002510016666</v>
      </c>
      <c r="BY7" s="3">
        <f>Inputs!$I$75/12</f>
        <v>1769.2002510016666</v>
      </c>
      <c r="BZ7" s="3">
        <f>Inputs!$I$75/12</f>
        <v>1769.2002510016666</v>
      </c>
      <c r="CA7" s="3">
        <f>Inputs!$I$75/12</f>
        <v>1769.2002510016666</v>
      </c>
      <c r="CB7" s="3">
        <f>Inputs!$I$75/12</f>
        <v>1769.2002510016666</v>
      </c>
      <c r="CC7" s="3">
        <f>Inputs!$I$75/12</f>
        <v>1769.2002510016666</v>
      </c>
      <c r="CD7" s="3">
        <f>Inputs!$I$75/12</f>
        <v>1769.2002510016666</v>
      </c>
      <c r="CE7" s="3">
        <f>Inputs!$I$75/12</f>
        <v>1769.2002510016666</v>
      </c>
      <c r="CF7" s="3">
        <f>Inputs!$I$75/12</f>
        <v>1769.2002510016666</v>
      </c>
      <c r="CG7" s="3">
        <f>Inputs!$I$75/12</f>
        <v>1769.2002510016666</v>
      </c>
      <c r="CH7" s="3">
        <f>Inputs!$I$75/12</f>
        <v>1769.2002510016666</v>
      </c>
      <c r="CI7" s="3">
        <f>Inputs!$I$75/12</f>
        <v>1769.2002510016666</v>
      </c>
      <c r="CJ7" s="3">
        <f>Inputs!$J$75/12</f>
        <v>1786.8922535116835</v>
      </c>
      <c r="CK7" s="3">
        <f>Inputs!$J$75/12</f>
        <v>1786.8922535116835</v>
      </c>
      <c r="CL7" s="3">
        <f>Inputs!$J$75/12</f>
        <v>1786.8922535116835</v>
      </c>
      <c r="CM7" s="3">
        <f>Inputs!$J$75/12</f>
        <v>1786.8922535116835</v>
      </c>
      <c r="CN7" s="3">
        <f>Inputs!$J$75/12</f>
        <v>1786.8922535116835</v>
      </c>
      <c r="CO7" s="3">
        <f>Inputs!$J$75/12</f>
        <v>1786.8922535116835</v>
      </c>
      <c r="CP7" s="3">
        <f>Inputs!$J$75/12</f>
        <v>1786.8922535116835</v>
      </c>
      <c r="CQ7" s="3">
        <f>Inputs!$J$75/12</f>
        <v>1786.8922535116835</v>
      </c>
      <c r="CR7" s="3">
        <f>Inputs!$J$75/12</f>
        <v>1786.8922535116835</v>
      </c>
      <c r="CS7" s="3">
        <f>Inputs!$J$75/12</f>
        <v>1786.8922535116835</v>
      </c>
      <c r="CT7" s="3">
        <f>Inputs!$J$75/12</f>
        <v>1786.8922535116835</v>
      </c>
      <c r="CU7" s="3">
        <f>Inputs!$J$75/12</f>
        <v>1786.8922535116835</v>
      </c>
      <c r="CV7" s="3">
        <f>Inputs!$K$75/12</f>
        <v>1804.7611760468005</v>
      </c>
      <c r="CW7" s="3">
        <f>Inputs!$K$75/12</f>
        <v>1804.7611760468005</v>
      </c>
      <c r="CX7" s="3">
        <f>Inputs!$K$75/12</f>
        <v>1804.7611760468005</v>
      </c>
      <c r="CY7" s="3">
        <f>Inputs!$K$75/12</f>
        <v>1804.7611760468005</v>
      </c>
      <c r="CZ7" s="3">
        <f>Inputs!$K$75/12</f>
        <v>1804.7611760468005</v>
      </c>
      <c r="DA7" s="3">
        <f>Inputs!$K$75/12</f>
        <v>1804.7611760468005</v>
      </c>
      <c r="DB7" s="3">
        <f>Inputs!$K$75/12</f>
        <v>1804.7611760468005</v>
      </c>
      <c r="DC7" s="3">
        <f>Inputs!$K$75/12</f>
        <v>1804.7611760468005</v>
      </c>
      <c r="DD7" s="3">
        <f>Inputs!$K$75/12</f>
        <v>1804.7611760468005</v>
      </c>
      <c r="DE7" s="3">
        <f>Inputs!$K$75/12</f>
        <v>1804.7611760468005</v>
      </c>
      <c r="DF7" s="3">
        <f>Inputs!$K$75/12</f>
        <v>1804.7611760468005</v>
      </c>
      <c r="DG7" s="3">
        <f>Inputs!$K$75/12</f>
        <v>1804.7611760468005</v>
      </c>
      <c r="DH7" s="3">
        <f>Inputs!$L$75/12</f>
        <v>1822.8087878072683</v>
      </c>
      <c r="DI7" s="3">
        <f>Inputs!$L$75/12</f>
        <v>1822.8087878072683</v>
      </c>
      <c r="DJ7" s="3">
        <f>Inputs!$L$75/12</f>
        <v>1822.8087878072683</v>
      </c>
      <c r="DK7" s="3">
        <f>Inputs!$L$75/12</f>
        <v>1822.8087878072683</v>
      </c>
      <c r="DL7" s="3">
        <f>Inputs!$L$75/12</f>
        <v>1822.8087878072683</v>
      </c>
      <c r="DM7" s="3">
        <f>Inputs!$L$75/12</f>
        <v>1822.8087878072683</v>
      </c>
      <c r="DN7" s="3">
        <f>Inputs!$L$75/12</f>
        <v>1822.8087878072683</v>
      </c>
      <c r="DO7" s="3">
        <f>Inputs!$L$75/12</f>
        <v>1822.8087878072683</v>
      </c>
      <c r="DP7" s="3">
        <f>Inputs!$L$75/12</f>
        <v>1822.8087878072683</v>
      </c>
      <c r="DQ7" s="3">
        <f>Inputs!$L$75/12</f>
        <v>1822.8087878072683</v>
      </c>
      <c r="DR7" s="3">
        <f>Inputs!$L$75/12</f>
        <v>1822.8087878072683</v>
      </c>
      <c r="DS7" s="3">
        <f>Inputs!$L$75/12</f>
        <v>1822.8087878072683</v>
      </c>
    </row>
    <row r="8" spans="1:123" x14ac:dyDescent="0.2">
      <c r="A8" t="s">
        <v>23</v>
      </c>
      <c r="D8" s="3">
        <f>IF(D2&gt;Inputs!$C$64,0,(D6+D7)/(Inputs!$C$77*12))</f>
        <v>138.88888888888889</v>
      </c>
      <c r="E8" s="3">
        <f>IF(E2&gt;Inputs!$C$64,0,(E6+E7)/(Inputs!$C$77*12))</f>
        <v>151.62037037037038</v>
      </c>
      <c r="F8" s="3">
        <f>IF(F2&gt;Inputs!$C$64,0,(F6+F7)/(Inputs!$C$77*12))</f>
        <v>164.24575617283955</v>
      </c>
      <c r="G8" s="3">
        <f>IF(G2&gt;Inputs!$C$64,0,(G6+G7)/(Inputs!$C$77*12))</f>
        <v>176.76593042695475</v>
      </c>
      <c r="H8" s="3">
        <f>IF(H2&gt;Inputs!$C$64,0,(H6+H7)/(Inputs!$C$77*12))</f>
        <v>189.18176989561906</v>
      </c>
      <c r="I8" s="3">
        <f>IF(I2&gt;Inputs!$C$64,0,(I6+I7)/(Inputs!$C$77*12))</f>
        <v>201.49414403537779</v>
      </c>
      <c r="J8" s="3">
        <f>IF(J2&gt;Inputs!$C$64,0,(J6+J7)/(Inputs!$C$77*12))</f>
        <v>213.70391505730518</v>
      </c>
      <c r="K8" s="3">
        <f>IF(K2&gt;Inputs!$C$64,0,(K6+K7)/(Inputs!$C$77*12))</f>
        <v>225.81193798738323</v>
      </c>
      <c r="L8" s="3">
        <f>IF(L2&gt;Inputs!$C$64,0,(L6+L7)/(Inputs!$C$77*12))</f>
        <v>237.81906072637727</v>
      </c>
      <c r="M8" s="3">
        <f>IF(M2&gt;Inputs!$C$64,0,(M6+M7)/(Inputs!$C$77*12))</f>
        <v>249.726124109213</v>
      </c>
      <c r="N8" s="3">
        <f>IF(N2&gt;Inputs!$C$64,0,(N6+N7)/(Inputs!$C$77*12))</f>
        <v>261.53396196385847</v>
      </c>
      <c r="O8" s="3">
        <f>IF(O2&gt;Inputs!$C$64,0,(O6+O7)/(Inputs!$C$77*12))</f>
        <v>273.24340116971518</v>
      </c>
      <c r="P8" s="3">
        <f>IF(P2&gt;Inputs!$C$64,0,(P6+P7)/(Inputs!$C$77*12))</f>
        <v>284.99415060441203</v>
      </c>
      <c r="Q8" s="3">
        <f>IF(Q2&gt;Inputs!$C$64,0,(Q6+Q7)/(Inputs!$C$77*12))</f>
        <v>296.64697712715304</v>
      </c>
      <c r="R8" s="3">
        <f>IF(R2&gt;Inputs!$C$64,0,(R6+R7)/(Inputs!$C$77*12))</f>
        <v>308.20269676220454</v>
      </c>
      <c r="S8" s="3">
        <f>IF(S2&gt;Inputs!$C$64,0,(S6+S7)/(Inputs!$C$77*12))</f>
        <v>319.66211873363062</v>
      </c>
      <c r="T8" s="3">
        <f>IF(T2&gt;Inputs!$C$64,0,(T6+T7)/(Inputs!$C$77*12))</f>
        <v>331.02604552196152</v>
      </c>
      <c r="U8" s="3">
        <f>IF(U2&gt;Inputs!$C$64,0,(U6+U7)/(Inputs!$C$77*12))</f>
        <v>342.29527292038966</v>
      </c>
      <c r="V8" s="3">
        <f>IF(V2&gt;Inputs!$C$64,0,(V6+V7)/(Inputs!$C$77*12))</f>
        <v>353.47059009049752</v>
      </c>
      <c r="W8" s="3">
        <f>IF(W2&gt;Inputs!$C$64,0,(W6+W7)/(Inputs!$C$77*12))</f>
        <v>364.5527796175212</v>
      </c>
      <c r="X8" s="3">
        <f>IF(X2&gt;Inputs!$C$64,0,(X6+X7)/(Inputs!$C$77*12))</f>
        <v>375.54261756515297</v>
      </c>
      <c r="Y8" s="3">
        <f>IF(Y2&gt;Inputs!$C$64,0,(Y6+Y7)/(Inputs!$C$77*12))</f>
        <v>386.44087352988782</v>
      </c>
      <c r="Z8" s="3">
        <f>IF(Z2&gt;Inputs!$C$64,0,(Z6+Z7)/(Inputs!$C$77*12))</f>
        <v>397.2483106949166</v>
      </c>
      <c r="AA8" s="3">
        <f>IF(AA2&gt;Inputs!$C$64,0,(AA6+AA7)/(Inputs!$C$77*12))</f>
        <v>407.96568588357007</v>
      </c>
      <c r="AB8" s="3">
        <f>IF(AB2&gt;Inputs!$C$64,0,(AB6+AB7)/(Inputs!$C$77*12))</f>
        <v>418.73402739009583</v>
      </c>
      <c r="AC8" s="3">
        <f>IF(AC2&gt;Inputs!$C$64,0,(AC6+AC7)/(Inputs!$C$77*12))</f>
        <v>429.41263271740058</v>
      </c>
      <c r="AD8" s="3">
        <f>IF(AD2&gt;Inputs!$C$64,0,(AD6+AD7)/(Inputs!$C$77*12))</f>
        <v>440.00224966697778</v>
      </c>
      <c r="AE8" s="3">
        <f>IF(AE2&gt;Inputs!$C$64,0,(AE6+AE7)/(Inputs!$C$77*12))</f>
        <v>450.50361980864182</v>
      </c>
      <c r="AF8" s="3">
        <f>IF(AF2&gt;Inputs!$C$64,0,(AF6+AF7)/(Inputs!$C$77*12))</f>
        <v>460.91747853245863</v>
      </c>
      <c r="AG8" s="3">
        <f>IF(AG2&gt;Inputs!$C$64,0,(AG6+AG7)/(Inputs!$C$77*12))</f>
        <v>471.2445551002437</v>
      </c>
      <c r="AH8" s="3">
        <f>IF(AH2&gt;Inputs!$C$64,0,(AH6+AH7)/(Inputs!$C$77*12))</f>
        <v>481.48557269663053</v>
      </c>
      <c r="AI8" s="3">
        <f>IF(AI2&gt;Inputs!$C$64,0,(AI6+AI7)/(Inputs!$C$77*12))</f>
        <v>491.64124847971414</v>
      </c>
      <c r="AJ8" s="3">
        <f>IF(AJ2&gt;Inputs!$C$64,0,(AJ6+AJ7)/(Inputs!$C$77*12))</f>
        <v>501.71229363127208</v>
      </c>
      <c r="AK8" s="3">
        <f>IF(AK2&gt;Inputs!$C$64,0,(AK6+AK7)/(Inputs!$C$77*12))</f>
        <v>511.69941340656703</v>
      </c>
      <c r="AL8" s="3">
        <f>IF(AL2&gt;Inputs!$C$64,0,(AL6+AL7)/(Inputs!$C$77*12))</f>
        <v>521.6033071837345</v>
      </c>
      <c r="AM8" s="3">
        <f>IF(AM2&gt;Inputs!$C$64,0,(AM6+AM7)/(Inputs!$C$77*12))</f>
        <v>531.4246685127589</v>
      </c>
      <c r="AN8" s="3">
        <f>IF(AN2&gt;Inputs!$C$64,0,(AN6+AN7)/(Inputs!$C$77*12))</f>
        <v>541.30586571959702</v>
      </c>
      <c r="AO8" s="3">
        <f>IF(AO2&gt;Inputs!$C$64,0,(AO6+AO7)/(Inputs!$C$77*12))</f>
        <v>551.10471961637813</v>
      </c>
      <c r="AP8" s="3">
        <f>IF(AP2&gt;Inputs!$C$64,0,(AP6+AP7)/(Inputs!$C$77*12))</f>
        <v>560.82191639735277</v>
      </c>
      <c r="AQ8" s="3">
        <f>IF(AQ2&gt;Inputs!$C$64,0,(AQ6+AQ7)/(Inputs!$C$77*12))</f>
        <v>570.45813653848586</v>
      </c>
      <c r="AR8" s="3">
        <f>IF(AR2&gt;Inputs!$C$64,0,(AR6+AR7)/(Inputs!$C$77*12))</f>
        <v>580.01405484510963</v>
      </c>
      <c r="AS8" s="3">
        <f>IF(AS2&gt;Inputs!$C$64,0,(AS6+AS7)/(Inputs!$C$77*12))</f>
        <v>589.49034049917816</v>
      </c>
      <c r="AT8" s="3">
        <f>IF(AT2&gt;Inputs!$C$64,0,(AT6+AT7)/(Inputs!$C$77*12))</f>
        <v>598.8876571061295</v>
      </c>
      <c r="AU8" s="3">
        <f>IF(AU2&gt;Inputs!$C$64,0,(AU6+AU7)/(Inputs!$C$77*12))</f>
        <v>608.20666274135624</v>
      </c>
      <c r="AV8" s="3">
        <f>IF(AV2&gt;Inputs!$C$64,0,(AV6+AV7)/(Inputs!$C$77*12))</f>
        <v>617.44800999628933</v>
      </c>
      <c r="AW8" s="3">
        <f>IF(AW2&gt;Inputs!$C$64,0,(AW6+AW7)/(Inputs!$C$77*12))</f>
        <v>626.61234602409797</v>
      </c>
      <c r="AX8" s="3">
        <f>IF(AX2&gt;Inputs!$C$64,0,(AX6+AX7)/(Inputs!$C$77*12))</f>
        <v>635.70031258500831</v>
      </c>
      <c r="AY8" s="3">
        <f>IF(AY2&gt;Inputs!$C$64,0,(AY6+AY7)/(Inputs!$C$77*12))</f>
        <v>644.71254609124446</v>
      </c>
      <c r="AZ8" s="3">
        <f>IF(AZ2&gt;Inputs!$C$64,0,(AZ6+AZ7)/(Inputs!$C$77*12))</f>
        <v>653.79277501270622</v>
      </c>
      <c r="BA8" s="3">
        <f>IF(BA2&gt;Inputs!$C$64,0,(BA6+BA7)/(Inputs!$C$77*12))</f>
        <v>662.79733535982257</v>
      </c>
      <c r="BB8" s="3">
        <f>IF(BB2&gt;Inputs!$C$64,0,(BB6+BB7)/(Inputs!$C$77*12))</f>
        <v>671.72685770404632</v>
      </c>
      <c r="BC8" s="3">
        <f>IF(BC2&gt;Inputs!$C$64,0,(BC6+BC7)/(Inputs!$C$77*12))</f>
        <v>680.5819673620681</v>
      </c>
      <c r="BD8" s="3">
        <f>IF(BD2&gt;Inputs!$C$64,0,(BD6+BD7)/(Inputs!$C$77*12))</f>
        <v>689.36328443960645</v>
      </c>
      <c r="BE8" s="3">
        <f>IF(BE2&gt;Inputs!$C$64,0,(BE6+BE7)/(Inputs!$C$77*12))</f>
        <v>698.07142387483191</v>
      </c>
      <c r="BF8" s="3">
        <f>IF(BF2&gt;Inputs!$C$64,0,(BF6+BF7)/(Inputs!$C$77*12))</f>
        <v>706.70699548143057</v>
      </c>
      <c r="BG8" s="3">
        <f>IF(BG2&gt;Inputs!$C$64,0,(BG6+BG7)/(Inputs!$C$77*12))</f>
        <v>715.27060399130755</v>
      </c>
      <c r="BH8" s="3">
        <f>IF(BH2&gt;Inputs!$C$64,0,(BH6+BH7)/(Inputs!$C$77*12))</f>
        <v>723.76284909693561</v>
      </c>
      <c r="BI8" s="3">
        <f>IF(BI2&gt;Inputs!$C$64,0,(BI6+BI7)/(Inputs!$C$77*12))</f>
        <v>732.18432549335</v>
      </c>
      <c r="BJ8" s="3">
        <f>IF(BJ2&gt;Inputs!$C$64,0,(BJ6+BJ7)/(Inputs!$C$77*12))</f>
        <v>740.53562291979438</v>
      </c>
      <c r="BK8" s="3">
        <f>IF(BK2&gt;Inputs!$C$64,0,(BK6+BK7)/(Inputs!$C$77*12))</f>
        <v>748.81732620101832</v>
      </c>
      <c r="BL8" s="3">
        <f>IF(BL2&gt;Inputs!$C$64,0,(BL6+BL7)/(Inputs!$C$77*12))</f>
        <v>757.17454362295416</v>
      </c>
      <c r="BM8" s="3">
        <f>IF(BM2&gt;Inputs!$C$64,0,(BM6+BM7)/(Inputs!$C$77*12))</f>
        <v>765.46211756637399</v>
      </c>
      <c r="BN8" s="3">
        <f>IF(BN2&gt;Inputs!$C$64,0,(BN6+BN7)/(Inputs!$C$77*12))</f>
        <v>773.68062839359857</v>
      </c>
      <c r="BO8" s="3">
        <f>IF(BO2&gt;Inputs!$C$64,0,(BO6+BO7)/(Inputs!$C$77*12))</f>
        <v>781.83065163059632</v>
      </c>
      <c r="BP8" s="3">
        <f>IF(BP2&gt;Inputs!$C$64,0,(BP6+BP7)/(Inputs!$C$77*12))</f>
        <v>789.91275800728579</v>
      </c>
      <c r="BQ8" s="3">
        <f>IF(BQ2&gt;Inputs!$C$64,0,(BQ6+BQ7)/(Inputs!$C$77*12))</f>
        <v>797.9275134975029</v>
      </c>
      <c r="BR8" s="3">
        <f>IF(BR2&gt;Inputs!$C$64,0,(BR6+BR7)/(Inputs!$C$77*12))</f>
        <v>805.87547935863472</v>
      </c>
      <c r="BS8" s="3">
        <f>IF(BS2&gt;Inputs!$C$64,0,(BS6+BS7)/(Inputs!$C$77*12))</f>
        <v>813.75721217092382</v>
      </c>
      <c r="BT8" s="3">
        <f>IF(BT2&gt;Inputs!$C$64,0,(BT6+BT7)/(Inputs!$C$77*12))</f>
        <v>821.57326387644389</v>
      </c>
      <c r="BU8" s="3">
        <f>IF(BU2&gt;Inputs!$C$64,0,(BU6+BU7)/(Inputs!$C$77*12))</f>
        <v>829.32418181775131</v>
      </c>
      <c r="BV8" s="3">
        <f>IF(BV2&gt;Inputs!$C$64,0,(BV6+BV7)/(Inputs!$C$77*12))</f>
        <v>837.01050877621446</v>
      </c>
      <c r="BW8" s="3">
        <f>IF(BW2&gt;Inputs!$C$64,0,(BW6+BW7)/(Inputs!$C$77*12))</f>
        <v>844.63278301002367</v>
      </c>
      <c r="BX8" s="3">
        <f>IF(BX2&gt;Inputs!$C$64,0,(BX6+BX7)/(Inputs!$C$77*12))</f>
        <v>852.33751190995406</v>
      </c>
      <c r="BY8" s="3">
        <f>IF(BY2&gt;Inputs!$C$64,0,(BY6+BY7)/(Inputs!$C$77*12))</f>
        <v>859.97803473571832</v>
      </c>
      <c r="BZ8" s="3">
        <f>IF(BZ2&gt;Inputs!$C$64,0,(BZ6+BZ7)/(Inputs!$C$77*12))</f>
        <v>867.55488653793452</v>
      </c>
      <c r="CA8" s="3">
        <f>IF(CA2&gt;Inputs!$C$64,0,(CA6+CA7)/(Inputs!$C$77*12))</f>
        <v>875.06859790846545</v>
      </c>
      <c r="CB8" s="3">
        <f>IF(CB2&gt;Inputs!$C$64,0,(CB6+CB7)/(Inputs!$C$77*12))</f>
        <v>882.51969501757549</v>
      </c>
      <c r="CC8" s="3">
        <f>IF(CC2&gt;Inputs!$C$64,0,(CC6+CC7)/(Inputs!$C$77*12))</f>
        <v>889.90869965077616</v>
      </c>
      <c r="CD8" s="3">
        <f>IF(CD2&gt;Inputs!$C$64,0,(CD6+CD7)/(Inputs!$C$77*12))</f>
        <v>897.23612924536678</v>
      </c>
      <c r="CE8" s="3">
        <f>IF(CE2&gt;Inputs!$C$64,0,(CE6+CE7)/(Inputs!$C$77*12))</f>
        <v>904.50249692666921</v>
      </c>
      <c r="CF8" s="3">
        <f>IF(CF2&gt;Inputs!$C$64,0,(CF6+CF7)/(Inputs!$C$77*12))</f>
        <v>911.7083115439608</v>
      </c>
      <c r="CG8" s="3">
        <f>IF(CG2&gt;Inputs!$C$64,0,(CG6+CG7)/(Inputs!$C$77*12))</f>
        <v>918.85407770610834</v>
      </c>
      <c r="CH8" s="3">
        <f>IF(CH2&gt;Inputs!$C$64,0,(CH6+CH7)/(Inputs!$C$77*12))</f>
        <v>925.94029581690461</v>
      </c>
      <c r="CI8" s="3">
        <f>IF(CI2&gt;Inputs!$C$64,0,(CI6+CI7)/(Inputs!$C$77*12))</f>
        <v>932.96746211011089</v>
      </c>
      <c r="CJ8" s="3">
        <f>IF(CJ2&gt;Inputs!$C$64,0,(CJ6+CJ7)/(Inputs!$C$77*12))</f>
        <v>940.08350203845725</v>
      </c>
      <c r="CK8" s="3">
        <f>IF(CK2&gt;Inputs!$C$64,0,(CK6+CK7)/(Inputs!$C$77*12))</f>
        <v>947.14024163406759</v>
      </c>
      <c r="CL8" s="3">
        <f>IF(CL2&gt;Inputs!$C$64,0,(CL6+CL7)/(Inputs!$C$77*12))</f>
        <v>954.138175066381</v>
      </c>
      <c r="CM8" s="3">
        <f>IF(CM2&gt;Inputs!$C$64,0,(CM6+CM7)/(Inputs!$C$77*12))</f>
        <v>961.07779238675857</v>
      </c>
      <c r="CN8" s="3">
        <f>IF(CN2&gt;Inputs!$C$64,0,(CN6+CN7)/(Inputs!$C$77*12))</f>
        <v>967.9595795627996</v>
      </c>
      <c r="CO8" s="3">
        <f>IF(CO2&gt;Inputs!$C$64,0,(CO6+CO7)/(Inputs!$C$77*12))</f>
        <v>974.78401851237368</v>
      </c>
      <c r="CP8" s="3">
        <f>IF(CP2&gt;Inputs!$C$64,0,(CP6+CP7)/(Inputs!$C$77*12))</f>
        <v>981.55158713736796</v>
      </c>
      <c r="CQ8" s="3">
        <f>IF(CQ2&gt;Inputs!$C$64,0,(CQ6+CQ7)/(Inputs!$C$77*12))</f>
        <v>988.26275935715398</v>
      </c>
      <c r="CR8" s="3">
        <f>IF(CR2&gt;Inputs!$C$64,0,(CR6+CR7)/(Inputs!$C$77*12))</f>
        <v>994.9180051417751</v>
      </c>
      <c r="CS8" s="3">
        <f>IF(CS2&gt;Inputs!$C$64,0,(CS6+CS7)/(Inputs!$C$77*12))</f>
        <v>1001.5177905448577</v>
      </c>
      <c r="CT8" s="3">
        <f>IF(CT2&gt;Inputs!$C$64,0,(CT6+CT7)/(Inputs!$C$77*12))</f>
        <v>1008.0625777362479</v>
      </c>
      <c r="CU8" s="3">
        <f>IF(CU2&gt;Inputs!$C$64,0,(CU6+CU7)/(Inputs!$C$77*12))</f>
        <v>1014.5528250343766</v>
      </c>
      <c r="CV8" s="3">
        <f>IF(CV2&gt;Inputs!$C$64,0,(CV6+CV7)/(Inputs!$C$77*12))</f>
        <v>1021.1378946261468</v>
      </c>
      <c r="CW8" s="3">
        <f>IF(CW2&gt;Inputs!$C$64,0,(CW6+CW7)/(Inputs!$C$77*12))</f>
        <v>1027.6680886379856</v>
      </c>
      <c r="CX8" s="3">
        <f>IF(CX2&gt;Inputs!$C$64,0,(CX6+CX7)/(Inputs!$C$77*12))</f>
        <v>1034.1438643663923</v>
      </c>
      <c r="CY8" s="3">
        <f>IF(CY2&gt;Inputs!$C$64,0,(CY6+CY7)/(Inputs!$C$77*12))</f>
        <v>1040.5656752970624</v>
      </c>
      <c r="CZ8" s="3">
        <f>IF(CZ2&gt;Inputs!$C$64,0,(CZ6+CZ7)/(Inputs!$C$77*12))</f>
        <v>1046.9339711366435</v>
      </c>
      <c r="DA8" s="3">
        <f>IF(DA2&gt;Inputs!$C$64,0,(DA6+DA7)/(Inputs!$C$77*12))</f>
        <v>1053.2491978442281</v>
      </c>
      <c r="DB8" s="3">
        <f>IF(DB2&gt;Inputs!$C$64,0,(DB6+DB7)/(Inputs!$C$77*12))</f>
        <v>1059.5117976625829</v>
      </c>
      <c r="DC8" s="3">
        <f>IF(DC2&gt;Inputs!$C$64,0,(DC6+DC7)/(Inputs!$C$77*12))</f>
        <v>1065.722209149118</v>
      </c>
      <c r="DD8" s="3">
        <f>IF(DD2&gt;Inputs!$C$64,0,(DD6+DD7)/(Inputs!$C$77*12))</f>
        <v>1071.8808672065986</v>
      </c>
      <c r="DE8" s="3">
        <f>IF(DE2&gt;Inputs!$C$64,0,(DE6+DE7)/(Inputs!$C$77*12))</f>
        <v>1077.9882031136005</v>
      </c>
      <c r="DF8" s="3">
        <f>IF(DF2&gt;Inputs!$C$64,0,(DF6+DF7)/(Inputs!$C$77*12))</f>
        <v>1084.0446445547104</v>
      </c>
      <c r="DG8" s="3">
        <f>IF(DG2&gt;Inputs!$C$64,0,(DG6+DG7)/(Inputs!$C$77*12))</f>
        <v>1090.0506156504778</v>
      </c>
      <c r="DH8" s="3">
        <f>IF(DH2&gt;Inputs!$C$64,0,(DH6+DH7)/(Inputs!$C$77*12))</f>
        <v>1096.1569337517842</v>
      </c>
      <c r="DI8" s="3">
        <f>IF(DI2&gt;Inputs!$C$64,0,(DI6+DI7)/(Inputs!$C$77*12))</f>
        <v>1102.2123658689131</v>
      </c>
      <c r="DJ8" s="3">
        <f>IF(DJ2&gt;Inputs!$C$64,0,(DJ6+DJ7)/(Inputs!$C$77*12))</f>
        <v>1108.2173360517329</v>
      </c>
      <c r="DK8" s="3">
        <f>IF(DK2&gt;Inputs!$C$64,0,(DK6+DK7)/(Inputs!$C$77*12))</f>
        <v>1114.1722648163625</v>
      </c>
      <c r="DL8" s="3">
        <f>IF(DL2&gt;Inputs!$C$64,0,(DL6+DL7)/(Inputs!$C$77*12))</f>
        <v>1120.0775691746201</v>
      </c>
      <c r="DM8" s="3">
        <f>IF(DM2&gt;Inputs!$C$64,0,(DM6+DM7)/(Inputs!$C$77*12))</f>
        <v>1125.9336626632255</v>
      </c>
      <c r="DN8" s="3">
        <f>IF(DN2&gt;Inputs!$C$64,0,(DN6+DN7)/(Inputs!$C$77*12))</f>
        <v>1131.7409553727593</v>
      </c>
      <c r="DO8" s="3">
        <f>IF(DO2&gt;Inputs!$C$64,0,(DO6+DO7)/(Inputs!$C$77*12))</f>
        <v>1137.4998539763803</v>
      </c>
      <c r="DP8" s="3">
        <f>IF(DP2&gt;Inputs!$C$64,0,(DP6+DP7)/(Inputs!$C$77*12))</f>
        <v>1143.2107617583044</v>
      </c>
      <c r="DQ8" s="3">
        <f>IF(DQ2&gt;Inputs!$C$64,0,(DQ6+DQ7)/(Inputs!$C$77*12))</f>
        <v>1148.8740786420458</v>
      </c>
      <c r="DR8" s="3">
        <f>IF(DR2&gt;Inputs!$C$64,0,(DR6+DR7)/(Inputs!$C$77*12))</f>
        <v>1154.4902012184225</v>
      </c>
      <c r="DS8" s="3">
        <f>IF(DS2&gt;Inputs!$C$64,0,(DS6+DS7)/(Inputs!$C$77*12))</f>
        <v>1160.0595227733295</v>
      </c>
    </row>
    <row r="9" spans="1:123" s="53" customFormat="1" x14ac:dyDescent="0.2">
      <c r="A9" s="53" t="s">
        <v>33</v>
      </c>
      <c r="D9" s="56">
        <f>D6+D7-D8</f>
        <v>16527.777777777777</v>
      </c>
      <c r="E9" s="56">
        <f t="shared" ref="E9:BP9" si="4">E6+E7-E8</f>
        <v>18042.824074074077</v>
      </c>
      <c r="F9" s="56">
        <f t="shared" si="4"/>
        <v>19545.244984567904</v>
      </c>
      <c r="G9" s="56">
        <f t="shared" si="4"/>
        <v>21035.145720807617</v>
      </c>
      <c r="H9" s="56">
        <f t="shared" si="4"/>
        <v>22512.630617578667</v>
      </c>
      <c r="I9" s="56">
        <f t="shared" si="4"/>
        <v>23977.803140209955</v>
      </c>
      <c r="J9" s="56">
        <f t="shared" si="4"/>
        <v>25430.765891819319</v>
      </c>
      <c r="K9" s="56">
        <f t="shared" si="4"/>
        <v>26871.620620498605</v>
      </c>
      <c r="L9" s="56">
        <f t="shared" si="4"/>
        <v>28300.468226438894</v>
      </c>
      <c r="M9" s="56">
        <f t="shared" si="4"/>
        <v>29717.408768996349</v>
      </c>
      <c r="N9" s="56">
        <f t="shared" si="4"/>
        <v>31122.541473699159</v>
      </c>
      <c r="O9" s="56">
        <f t="shared" si="4"/>
        <v>32515.964739196108</v>
      </c>
      <c r="P9" s="56">
        <f t="shared" si="4"/>
        <v>33914.303921925028</v>
      </c>
      <c r="Q9" s="56">
        <f t="shared" si="4"/>
        <v>35300.990278131212</v>
      </c>
      <c r="R9" s="56">
        <f t="shared" si="4"/>
        <v>36676.12091470234</v>
      </c>
      <c r="S9" s="56">
        <f t="shared" si="4"/>
        <v>38039.792129302048</v>
      </c>
      <c r="T9" s="56">
        <f t="shared" si="4"/>
        <v>39392.099417113423</v>
      </c>
      <c r="U9" s="56">
        <f t="shared" si="4"/>
        <v>40733.137477526368</v>
      </c>
      <c r="V9" s="56">
        <f t="shared" si="4"/>
        <v>42063.000220769209</v>
      </c>
      <c r="W9" s="56">
        <f t="shared" si="4"/>
        <v>43381.780774485022</v>
      </c>
      <c r="X9" s="56">
        <f t="shared" si="4"/>
        <v>44689.571490253205</v>
      </c>
      <c r="Y9" s="56">
        <f t="shared" si="4"/>
        <v>45986.463950056655</v>
      </c>
      <c r="Z9" s="56">
        <f t="shared" si="4"/>
        <v>47272.548972695076</v>
      </c>
      <c r="AA9" s="56">
        <f t="shared" si="4"/>
        <v>48547.916620144839</v>
      </c>
      <c r="AB9" s="56">
        <f t="shared" si="4"/>
        <v>49829.349259421404</v>
      </c>
      <c r="AC9" s="56">
        <f t="shared" si="4"/>
        <v>51100.103293370667</v>
      </c>
      <c r="AD9" s="56">
        <f t="shared" si="4"/>
        <v>52360.267710370354</v>
      </c>
      <c r="AE9" s="56">
        <f t="shared" si="4"/>
        <v>53609.930757228372</v>
      </c>
      <c r="AF9" s="56">
        <f t="shared" si="4"/>
        <v>54849.179945362579</v>
      </c>
      <c r="AG9" s="56">
        <f t="shared" si="4"/>
        <v>56078.102056928998</v>
      </c>
      <c r="AH9" s="56">
        <f t="shared" si="4"/>
        <v>57296.783150899035</v>
      </c>
      <c r="AI9" s="56">
        <f t="shared" si="4"/>
        <v>58505.308569085988</v>
      </c>
      <c r="AJ9" s="56">
        <f t="shared" si="4"/>
        <v>59703.762942121379</v>
      </c>
      <c r="AK9" s="56">
        <f t="shared" si="4"/>
        <v>60892.230195381475</v>
      </c>
      <c r="AL9" s="56">
        <f t="shared" si="4"/>
        <v>62070.793554864402</v>
      </c>
      <c r="AM9" s="56">
        <f t="shared" si="4"/>
        <v>63239.535553018308</v>
      </c>
      <c r="AN9" s="56">
        <f t="shared" si="4"/>
        <v>64415.398020632048</v>
      </c>
      <c r="AO9" s="56">
        <f t="shared" si="4"/>
        <v>65581.461634348991</v>
      </c>
      <c r="AP9" s="56">
        <f t="shared" si="4"/>
        <v>66737.80805128497</v>
      </c>
      <c r="AQ9" s="56">
        <f t="shared" si="4"/>
        <v>67884.518248079825</v>
      </c>
      <c r="AR9" s="56">
        <f t="shared" si="4"/>
        <v>69021.672526568043</v>
      </c>
      <c r="AS9" s="56">
        <f t="shared" si="4"/>
        <v>70149.3505194022</v>
      </c>
      <c r="AT9" s="56">
        <f t="shared" si="4"/>
        <v>71267.631195629408</v>
      </c>
      <c r="AU9" s="56">
        <f t="shared" si="4"/>
        <v>72376.592866221385</v>
      </c>
      <c r="AV9" s="56">
        <f t="shared" si="4"/>
        <v>73476.313189558423</v>
      </c>
      <c r="AW9" s="56">
        <f t="shared" si="4"/>
        <v>74566.869176867665</v>
      </c>
      <c r="AX9" s="56">
        <f t="shared" si="4"/>
        <v>75648.337197615998</v>
      </c>
      <c r="AY9" s="56">
        <f t="shared" si="4"/>
        <v>76720.792984858082</v>
      </c>
      <c r="AZ9" s="56">
        <f t="shared" si="4"/>
        <v>77801.340226512038</v>
      </c>
      <c r="BA9" s="56">
        <f t="shared" si="4"/>
        <v>78872.882907818886</v>
      </c>
      <c r="BB9" s="56">
        <f t="shared" si="4"/>
        <v>79935.496066781503</v>
      </c>
      <c r="BC9" s="56">
        <f t="shared" si="4"/>
        <v>80989.2541160861</v>
      </c>
      <c r="BD9" s="56">
        <f t="shared" si="4"/>
        <v>82034.230848313164</v>
      </c>
      <c r="BE9" s="56">
        <f t="shared" si="4"/>
        <v>83070.499441104999</v>
      </c>
      <c r="BF9" s="56">
        <f t="shared" si="4"/>
        <v>84098.132462290232</v>
      </c>
      <c r="BG9" s="56">
        <f t="shared" si="4"/>
        <v>85117.201874965598</v>
      </c>
      <c r="BH9" s="56">
        <f t="shared" si="4"/>
        <v>86127.779042535331</v>
      </c>
      <c r="BI9" s="56">
        <f t="shared" si="4"/>
        <v>87129.934733708651</v>
      </c>
      <c r="BJ9" s="56">
        <f t="shared" si="4"/>
        <v>88123.739127455527</v>
      </c>
      <c r="BK9" s="56">
        <f t="shared" si="4"/>
        <v>89109.261817921171</v>
      </c>
      <c r="BL9" s="56">
        <f t="shared" si="4"/>
        <v>90103.770691131547</v>
      </c>
      <c r="BM9" s="56">
        <f t="shared" si="4"/>
        <v>91089.991990398499</v>
      </c>
      <c r="BN9" s="56">
        <f t="shared" si="4"/>
        <v>92067.994778838227</v>
      </c>
      <c r="BO9" s="56">
        <f t="shared" si="4"/>
        <v>93037.847544040967</v>
      </c>
      <c r="BP9" s="56">
        <f t="shared" si="4"/>
        <v>93999.618202867015</v>
      </c>
      <c r="BQ9" s="56">
        <f t="shared" ref="BQ9:DS9" si="5">BQ6+BQ7-BQ8</f>
        <v>94953.374106202842</v>
      </c>
      <c r="BR9" s="56">
        <f t="shared" si="5"/>
        <v>95899.182043677531</v>
      </c>
      <c r="BS9" s="56">
        <f t="shared" si="5"/>
        <v>96837.108248339937</v>
      </c>
      <c r="BT9" s="56">
        <f t="shared" si="5"/>
        <v>97767.218401296821</v>
      </c>
      <c r="BU9" s="56">
        <f t="shared" si="5"/>
        <v>98689.577636312402</v>
      </c>
      <c r="BV9" s="56">
        <f t="shared" si="5"/>
        <v>99604.250544369512</v>
      </c>
      <c r="BW9" s="56">
        <f t="shared" si="5"/>
        <v>100511.30117819282</v>
      </c>
      <c r="BX9" s="56">
        <f t="shared" si="5"/>
        <v>101428.16391728453</v>
      </c>
      <c r="BY9" s="56">
        <f t="shared" si="5"/>
        <v>102337.38613355048</v>
      </c>
      <c r="BZ9" s="56">
        <f t="shared" si="5"/>
        <v>103239.0314980142</v>
      </c>
      <c r="CA9" s="56">
        <f t="shared" si="5"/>
        <v>104133.16315110739</v>
      </c>
      <c r="CB9" s="56">
        <f t="shared" si="5"/>
        <v>105019.84370709148</v>
      </c>
      <c r="CC9" s="56">
        <f t="shared" si="5"/>
        <v>105899.13525844236</v>
      </c>
      <c r="CD9" s="56">
        <f t="shared" si="5"/>
        <v>106771.09938019865</v>
      </c>
      <c r="CE9" s="56">
        <f t="shared" si="5"/>
        <v>107635.79713427364</v>
      </c>
      <c r="CF9" s="56">
        <f t="shared" si="5"/>
        <v>108493.28907373134</v>
      </c>
      <c r="CG9" s="56">
        <f t="shared" si="5"/>
        <v>109343.63524702689</v>
      </c>
      <c r="CH9" s="56">
        <f t="shared" si="5"/>
        <v>110186.89520221164</v>
      </c>
      <c r="CI9" s="56">
        <f t="shared" si="5"/>
        <v>111023.12799110319</v>
      </c>
      <c r="CJ9" s="56">
        <f t="shared" si="5"/>
        <v>111869.93674257642</v>
      </c>
      <c r="CK9" s="56">
        <f t="shared" si="5"/>
        <v>112709.68875445404</v>
      </c>
      <c r="CL9" s="56">
        <f t="shared" si="5"/>
        <v>113542.44283289934</v>
      </c>
      <c r="CM9" s="56">
        <f t="shared" si="5"/>
        <v>114368.25729402427</v>
      </c>
      <c r="CN9" s="56">
        <f t="shared" si="5"/>
        <v>115187.18996797316</v>
      </c>
      <c r="CO9" s="56">
        <f t="shared" si="5"/>
        <v>115999.29820297247</v>
      </c>
      <c r="CP9" s="56">
        <f t="shared" si="5"/>
        <v>116804.63886934679</v>
      </c>
      <c r="CQ9" s="56">
        <f t="shared" si="5"/>
        <v>117603.26836350132</v>
      </c>
      <c r="CR9" s="56">
        <f t="shared" si="5"/>
        <v>118395.24261187123</v>
      </c>
      <c r="CS9" s="56">
        <f t="shared" si="5"/>
        <v>119180.61707483807</v>
      </c>
      <c r="CT9" s="56">
        <f t="shared" si="5"/>
        <v>119959.44675061351</v>
      </c>
      <c r="CU9" s="56">
        <f t="shared" si="5"/>
        <v>120731.78617909082</v>
      </c>
      <c r="CV9" s="56">
        <f t="shared" si="5"/>
        <v>121515.40946051147</v>
      </c>
      <c r="CW9" s="56">
        <f t="shared" si="5"/>
        <v>122292.50254792027</v>
      </c>
      <c r="CX9" s="56">
        <f t="shared" si="5"/>
        <v>123063.11985960069</v>
      </c>
      <c r="CY9" s="56">
        <f t="shared" si="5"/>
        <v>123827.31536035042</v>
      </c>
      <c r="CZ9" s="56">
        <f t="shared" si="5"/>
        <v>124585.14256526057</v>
      </c>
      <c r="DA9" s="56">
        <f t="shared" si="5"/>
        <v>125336.65454346314</v>
      </c>
      <c r="DB9" s="56">
        <f t="shared" si="5"/>
        <v>126081.90392184736</v>
      </c>
      <c r="DC9" s="56">
        <f t="shared" si="5"/>
        <v>126820.94288874505</v>
      </c>
      <c r="DD9" s="56">
        <f t="shared" si="5"/>
        <v>127553.82319758525</v>
      </c>
      <c r="DE9" s="56">
        <f t="shared" si="5"/>
        <v>128280.59617051845</v>
      </c>
      <c r="DF9" s="56">
        <f t="shared" si="5"/>
        <v>129001.31270201053</v>
      </c>
      <c r="DG9" s="56">
        <f t="shared" si="5"/>
        <v>129716.02326240686</v>
      </c>
      <c r="DH9" s="56">
        <f t="shared" si="5"/>
        <v>130442.67511646233</v>
      </c>
      <c r="DI9" s="56">
        <f t="shared" si="5"/>
        <v>131163.27153840067</v>
      </c>
      <c r="DJ9" s="56">
        <f t="shared" si="5"/>
        <v>131877.86299015622</v>
      </c>
      <c r="DK9" s="56">
        <f t="shared" si="5"/>
        <v>132586.49951314714</v>
      </c>
      <c r="DL9" s="56">
        <f t="shared" si="5"/>
        <v>133289.2307317798</v>
      </c>
      <c r="DM9" s="56">
        <f t="shared" si="5"/>
        <v>133986.10585692385</v>
      </c>
      <c r="DN9" s="56">
        <f t="shared" si="5"/>
        <v>134677.17368935837</v>
      </c>
      <c r="DO9" s="56">
        <f t="shared" si="5"/>
        <v>135362.48262318925</v>
      </c>
      <c r="DP9" s="56">
        <f t="shared" si="5"/>
        <v>136042.08064923823</v>
      </c>
      <c r="DQ9" s="56">
        <f t="shared" si="5"/>
        <v>136716.01535840344</v>
      </c>
      <c r="DR9" s="56">
        <f t="shared" si="5"/>
        <v>137384.33394499228</v>
      </c>
      <c r="DS9" s="56">
        <f t="shared" si="5"/>
        <v>138047.08321002621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6E893-097E-964E-AA07-6FDEC320FEE6}">
  <dimension ref="B2"/>
  <sheetViews>
    <sheetView workbookViewId="0">
      <selection activeCell="B3" sqref="B3"/>
    </sheetView>
  </sheetViews>
  <sheetFormatPr baseColWidth="10" defaultRowHeight="16" x14ac:dyDescent="0.2"/>
  <sheetData>
    <row r="2" spans="2:2" x14ac:dyDescent="0.2">
      <c r="B2" t="s">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User Manual</vt:lpstr>
      <vt:lpstr>Inputs</vt:lpstr>
      <vt:lpstr>Data Visual</vt:lpstr>
      <vt:lpstr>Sheet1</vt:lpstr>
      <vt:lpstr>Annual - BS,PL,CFS</vt:lpstr>
      <vt:lpstr>Monthly - BS,PL,CFS</vt:lpstr>
      <vt:lpstr>Debt Calculations</vt:lpstr>
      <vt:lpstr>Depreciation Schedule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Umesh Sharma</dc:creator>
  <cp:lastModifiedBy>Umesh Sharma</cp:lastModifiedBy>
  <dcterms:created xsi:type="dcterms:W3CDTF">2024-04-29T15:14:49Z</dcterms:created>
  <dcterms:modified xsi:type="dcterms:W3CDTF">2025-07-24T21:45:59Z</dcterms:modified>
</cp:coreProperties>
</file>