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00" windowHeight="9135" activeTab="3"/>
  </bookViews>
  <sheets>
    <sheet name="ASSIGMENT NO 1" sheetId="1" r:id="rId1"/>
    <sheet name="Q-2.2" sheetId="2" r:id="rId2"/>
    <sheet name="Q-2.4" sheetId="3" r:id="rId3"/>
    <sheet name="Q-2.6" sheetId="4" r:id="rId4"/>
    <sheet name="Q-2.8" sheetId="5" r:id="rId5"/>
    <sheet name="Q-4" sheetId="8" r:id="rId6"/>
    <sheet name="Q-6" sheetId="10" r:id="rId7"/>
    <sheet name="Q-8" sheetId="9" r:id="rId8"/>
    <sheet name="Q-15" sheetId="11" r:id="rId9"/>
    <sheet name="Q-18" sheetId="12" r:id="rId10"/>
    <sheet name="Q-19" sheetId="13" r:id="rId11"/>
    <sheet name="MIX ATTRIBUTE" sheetId="14" r:id="rId12"/>
    <sheet name="CHI-SQUARE" sheetId="15" r:id="rId13"/>
    <sheet name="BINING" sheetId="16" r:id="rId14"/>
  </sheets>
  <externalReferences>
    <externalReference r:id="rId15"/>
    <externalReference r:id="rId16"/>
    <externalReference r:id="rId1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5" l="1"/>
  <c r="D19" i="15"/>
  <c r="J19" i="15" s="1"/>
  <c r="E20" i="15"/>
  <c r="D20" i="15"/>
  <c r="E19" i="15"/>
  <c r="P35" i="16" l="1"/>
  <c r="P34" i="16"/>
  <c r="P33" i="16"/>
  <c r="M35" i="16"/>
  <c r="M34" i="16"/>
  <c r="M33" i="16"/>
  <c r="D37" i="16"/>
  <c r="I22" i="16"/>
  <c r="D24" i="16"/>
  <c r="D23" i="16"/>
  <c r="D22" i="16"/>
  <c r="D21" i="16"/>
  <c r="D33" i="16"/>
  <c r="L25" i="16"/>
  <c r="I25" i="16"/>
  <c r="L24" i="16"/>
  <c r="I24" i="16"/>
  <c r="L23" i="16"/>
  <c r="I23" i="16"/>
  <c r="L22" i="16"/>
  <c r="Q33" i="14"/>
  <c r="I33" i="14"/>
  <c r="H33" i="14"/>
  <c r="J33" i="14"/>
  <c r="K33" i="14"/>
  <c r="I34" i="14"/>
  <c r="J34" i="14"/>
  <c r="K34" i="14"/>
  <c r="I35" i="14"/>
  <c r="J35" i="14"/>
  <c r="K35" i="14"/>
  <c r="I36" i="14"/>
  <c r="J36" i="14"/>
  <c r="K36" i="14"/>
  <c r="H35" i="14"/>
  <c r="H36" i="14"/>
  <c r="H34" i="14"/>
  <c r="S28" i="14"/>
  <c r="R28" i="14"/>
  <c r="Q28" i="14"/>
  <c r="P28" i="14"/>
  <c r="S27" i="14"/>
  <c r="R27" i="14"/>
  <c r="Q27" i="14"/>
  <c r="S26" i="14"/>
  <c r="R26" i="14"/>
  <c r="Q26" i="14"/>
  <c r="S25" i="14"/>
  <c r="R25" i="14"/>
  <c r="Q25" i="14"/>
  <c r="P27" i="14"/>
  <c r="P26" i="14"/>
  <c r="P25" i="14"/>
  <c r="F13" i="14"/>
  <c r="F12" i="14"/>
  <c r="M28" i="14"/>
  <c r="M27" i="14"/>
  <c r="M26" i="14"/>
  <c r="M25" i="14"/>
  <c r="L28" i="14"/>
  <c r="L27" i="14"/>
  <c r="L26" i="14"/>
  <c r="L25" i="14"/>
  <c r="K28" i="14"/>
  <c r="K27" i="14"/>
  <c r="K25" i="14"/>
  <c r="K26" i="14"/>
  <c r="J28" i="14"/>
  <c r="J27" i="14"/>
  <c r="J26" i="14"/>
  <c r="J25" i="14"/>
  <c r="I10" i="13"/>
  <c r="I9" i="13"/>
  <c r="I8" i="13"/>
  <c r="I7" i="13"/>
  <c r="I6" i="13"/>
  <c r="I5" i="13"/>
  <c r="M6" i="13"/>
  <c r="M5" i="13"/>
  <c r="H13" i="12"/>
  <c r="H14" i="12"/>
  <c r="H15" i="12"/>
  <c r="H16" i="12"/>
  <c r="H17" i="12"/>
  <c r="I16" i="12"/>
  <c r="I15" i="12"/>
  <c r="I14" i="12"/>
  <c r="I17" i="12"/>
  <c r="J14" i="12"/>
  <c r="J15" i="12"/>
  <c r="J16" i="12"/>
  <c r="J17" i="12"/>
  <c r="K17" i="12"/>
  <c r="K16" i="12"/>
  <c r="K15" i="12"/>
  <c r="K14" i="12"/>
  <c r="K13" i="12"/>
  <c r="L17" i="12"/>
  <c r="L16" i="12"/>
  <c r="L14" i="12"/>
  <c r="L13" i="12"/>
  <c r="L15" i="12"/>
  <c r="M17" i="12"/>
  <c r="M16" i="12"/>
  <c r="M14" i="12"/>
  <c r="M15" i="12"/>
  <c r="M13" i="12"/>
  <c r="H12" i="12"/>
  <c r="O15" i="11"/>
  <c r="O16" i="11"/>
  <c r="O17" i="11"/>
  <c r="O18" i="11"/>
  <c r="N16" i="11"/>
  <c r="N17" i="11"/>
  <c r="N18" i="11"/>
  <c r="N15" i="11"/>
  <c r="M18" i="11"/>
  <c r="M17" i="11"/>
  <c r="M16" i="11"/>
  <c r="M15" i="11"/>
  <c r="L18" i="11"/>
  <c r="K18" i="11"/>
  <c r="J18" i="11"/>
  <c r="I18" i="11"/>
  <c r="L17" i="11"/>
  <c r="L16" i="11"/>
  <c r="K17" i="11"/>
  <c r="K16" i="11"/>
  <c r="K15" i="11"/>
  <c r="J16" i="11"/>
  <c r="J17" i="11"/>
  <c r="J15" i="11"/>
  <c r="I15" i="11"/>
  <c r="I16" i="11"/>
  <c r="I17" i="11"/>
  <c r="O14" i="11"/>
  <c r="N14" i="11"/>
  <c r="M14" i="11"/>
  <c r="L14" i="11"/>
  <c r="J14" i="11"/>
  <c r="I14" i="11"/>
  <c r="O13" i="11"/>
  <c r="N13" i="11"/>
  <c r="M13" i="11"/>
  <c r="L13" i="11"/>
  <c r="K13" i="11"/>
  <c r="I13" i="11"/>
  <c r="O12" i="11"/>
  <c r="N12" i="11"/>
  <c r="M12" i="11"/>
  <c r="L12" i="11"/>
  <c r="K12" i="11"/>
  <c r="J12" i="11"/>
  <c r="I12" i="11"/>
  <c r="F13" i="10"/>
  <c r="F17" i="10"/>
  <c r="F16" i="10"/>
  <c r="F15" i="10"/>
  <c r="F14" i="10"/>
  <c r="G17" i="5"/>
  <c r="G18" i="5"/>
  <c r="T8" i="10"/>
  <c r="T9" i="10"/>
  <c r="E15" i="10"/>
  <c r="E16" i="10"/>
  <c r="E17" i="10"/>
  <c r="E13" i="10"/>
  <c r="E14" i="10"/>
  <c r="I15" i="5"/>
  <c r="I16" i="5"/>
  <c r="I17" i="5"/>
  <c r="I18" i="5"/>
  <c r="I14" i="5"/>
  <c r="H15" i="5"/>
  <c r="H16" i="5"/>
  <c r="H17" i="5"/>
  <c r="H18" i="5"/>
  <c r="H14" i="5"/>
  <c r="G15" i="5"/>
  <c r="G16" i="5"/>
  <c r="G14" i="5"/>
  <c r="F18" i="5"/>
  <c r="F17" i="5"/>
  <c r="F16" i="5"/>
  <c r="F15" i="5"/>
  <c r="F14" i="5"/>
  <c r="F13" i="4" l="1"/>
  <c r="F11" i="4"/>
  <c r="F8" i="4"/>
  <c r="F6" i="4"/>
  <c r="K25" i="3" l="1"/>
  <c r="J25" i="3"/>
  <c r="K29" i="3"/>
  <c r="J29" i="3"/>
  <c r="G26" i="3"/>
  <c r="F26" i="3"/>
  <c r="E26" i="3"/>
  <c r="D26" i="3"/>
  <c r="I12" i="2" l="1"/>
  <c r="I11" i="2"/>
  <c r="I9" i="2"/>
  <c r="J13" i="12"/>
  <c r="I13" i="12"/>
  <c r="M12" i="12"/>
  <c r="L12" i="12"/>
  <c r="K12" i="12"/>
  <c r="J12" i="12"/>
  <c r="I12" i="12"/>
  <c r="L15" i="11"/>
  <c r="K14" i="11"/>
  <c r="J13" i="11"/>
</calcChain>
</file>

<file path=xl/sharedStrings.xml><?xml version="1.0" encoding="utf-8"?>
<sst xmlns="http://schemas.openxmlformats.org/spreadsheetml/2006/main" count="290" uniqueCount="184">
  <si>
    <t xml:space="preserve"> </t>
  </si>
  <si>
    <t>S</t>
  </si>
  <si>
    <t>X</t>
  </si>
  <si>
    <t>Y</t>
  </si>
  <si>
    <t xml:space="preserve">Y </t>
  </si>
  <si>
    <t>p &gt;- 3</t>
  </si>
  <si>
    <t>d &gt; 4</t>
  </si>
  <si>
    <t>sample</t>
  </si>
  <si>
    <t>point</t>
  </si>
  <si>
    <t>d &gt; 3</t>
  </si>
  <si>
    <t>mean</t>
  </si>
  <si>
    <t>median</t>
  </si>
  <si>
    <t>mode</t>
  </si>
  <si>
    <t>mid-range</t>
  </si>
  <si>
    <t>mid-range = (largest value+ lowest value)/2</t>
  </si>
  <si>
    <t xml:space="preserve">First quarantile </t>
  </si>
  <si>
    <t xml:space="preserve">third quarantile </t>
  </si>
  <si>
    <t>five number theory = { Min , Q1,MEDIAN , Q3,MAX }</t>
  </si>
  <si>
    <t>{ 13 , 20 ,25 , 35 , 70 }</t>
  </si>
  <si>
    <t xml:space="preserve">                    DATA SET</t>
  </si>
  <si>
    <t>total NO</t>
  </si>
  <si>
    <t xml:space="preserve"> 25TH%</t>
  </si>
  <si>
    <t>75TH%</t>
  </si>
  <si>
    <t>AGE</t>
  </si>
  <si>
    <t>FAT</t>
  </si>
  <si>
    <t xml:space="preserve">                               median</t>
  </si>
  <si>
    <t>% FAT</t>
  </si>
  <si>
    <t>standard dev of age</t>
  </si>
  <si>
    <t xml:space="preserve">standard dev of % fat </t>
  </si>
  <si>
    <t xml:space="preserve">formula to cal rank </t>
  </si>
  <si>
    <t>z-score</t>
  </si>
  <si>
    <t>formula to cal percentile</t>
  </si>
  <si>
    <t>=RANK(B6,$B$6:$B$15,1)</t>
  </si>
  <si>
    <r>
      <t>=NORM.S.INV(</t>
    </r>
    <r>
      <rPr>
        <sz val="11"/>
        <color rgb="FF5F8CED"/>
        <rFont val="Calibri"/>
        <family val="2"/>
      </rPr>
      <t>N114</t>
    </r>
    <r>
      <rPr>
        <sz val="11"/>
        <color rgb="FF000000"/>
        <rFont val="Calibri"/>
        <family val="2"/>
      </rPr>
      <t>)</t>
    </r>
  </si>
  <si>
    <t>(B2-0.5)/COUNT($B$2:$B$11)</t>
  </si>
  <si>
    <t>Euclidean</t>
  </si>
  <si>
    <t>Manhattan</t>
  </si>
  <si>
    <t>Minkowski</t>
  </si>
  <si>
    <t>Supreme</t>
  </si>
  <si>
    <t>h=3</t>
  </si>
  <si>
    <t>SQRT(SUM((22-20)^2,(1-0)^2,(42-36)^2,(10-8)^2))</t>
  </si>
  <si>
    <t>ABS(SUM(22-20,1-0,42-36,10-8))</t>
  </si>
  <si>
    <t>(SUM((22-20)^3,(1-0)^3,(42-36)^3,(10-8)^3))^(1/3)</t>
  </si>
  <si>
    <t>42-36</t>
  </si>
  <si>
    <t>( highest -lowest)</t>
  </si>
  <si>
    <t>x1</t>
  </si>
  <si>
    <t>x2</t>
  </si>
  <si>
    <t>x3</t>
  </si>
  <si>
    <t>x4</t>
  </si>
  <si>
    <t>x5</t>
  </si>
  <si>
    <t xml:space="preserve">DATA </t>
  </si>
  <si>
    <t xml:space="preserve">       XI</t>
  </si>
  <si>
    <t xml:space="preserve">       X2</t>
  </si>
  <si>
    <t xml:space="preserve">Euclidean  </t>
  </si>
  <si>
    <t>supremum</t>
  </si>
  <si>
    <t>cosine similarity</t>
  </si>
  <si>
    <t xml:space="preserve">                                            x</t>
  </si>
  <si>
    <t>x/10^2</t>
  </si>
  <si>
    <t>Decimal Scaling</t>
  </si>
  <si>
    <t>for decmal scaling =</t>
  </si>
  <si>
    <t>min/max=</t>
  </si>
  <si>
    <t xml:space="preserve"> i-min(I)</t>
  </si>
  <si>
    <t>max(I)-min(i)</t>
  </si>
  <si>
    <t>MIN value =</t>
  </si>
  <si>
    <t>MAX value=</t>
  </si>
  <si>
    <t>max value =61 which has 2 v</t>
  </si>
  <si>
    <t>has 2</t>
  </si>
  <si>
    <t xml:space="preserve">values which means </t>
  </si>
  <si>
    <t>10^2=100</t>
  </si>
  <si>
    <t>decimal scaling</t>
  </si>
  <si>
    <t xml:space="preserve">1)  pick largest/max number </t>
  </si>
  <si>
    <t xml:space="preserve">        from dataset.</t>
  </si>
  <si>
    <t>2)    count values e.g=135(3 val)</t>
  </si>
  <si>
    <t>3)  now take power of 10 ^n</t>
  </si>
  <si>
    <t xml:space="preserve"> that is : 10^3=1000</t>
  </si>
  <si>
    <t xml:space="preserve">4)  divide each number from </t>
  </si>
  <si>
    <t xml:space="preserve">       dataset with 1000</t>
  </si>
  <si>
    <t>note that: power of 10 ^n or</t>
  </si>
  <si>
    <t xml:space="preserve">             value of n could be </t>
  </si>
  <si>
    <t xml:space="preserve">any thing dependind upon </t>
  </si>
  <si>
    <t xml:space="preserve">dataset  max no and its total </t>
  </si>
  <si>
    <t xml:space="preserve">don’t need to include 0 </t>
  </si>
  <si>
    <t>Min /Max</t>
  </si>
  <si>
    <t>digits</t>
  </si>
  <si>
    <t>max</t>
  </si>
  <si>
    <t>max=23.0</t>
  </si>
  <si>
    <t>x=2</t>
  </si>
  <si>
    <t>10^x = 100</t>
  </si>
  <si>
    <t>)</t>
  </si>
  <si>
    <t>s1</t>
  </si>
  <si>
    <t>s2</t>
  </si>
  <si>
    <t>s3</t>
  </si>
  <si>
    <t>s4</t>
  </si>
  <si>
    <t>s5</t>
  </si>
  <si>
    <t>s6</t>
  </si>
  <si>
    <t>s7</t>
  </si>
  <si>
    <t>point p2 from sample  (S2) have  the outlier</t>
  </si>
  <si>
    <t>points p1 and p4 from sample ( S1 , S3 )have the outliers</t>
  </si>
  <si>
    <t>min</t>
  </si>
  <si>
    <t xml:space="preserve">         X </t>
  </si>
  <si>
    <t>MIN/MAX</t>
  </si>
  <si>
    <t>code a</t>
  </si>
  <si>
    <t>excellent</t>
  </si>
  <si>
    <t>code b</t>
  </si>
  <si>
    <t>fair</t>
  </si>
  <si>
    <t>code c</t>
  </si>
  <si>
    <t>good</t>
  </si>
  <si>
    <t>nominal</t>
  </si>
  <si>
    <t>ordinal</t>
  </si>
  <si>
    <t>numeric</t>
  </si>
  <si>
    <t>OBJECT</t>
  </si>
  <si>
    <t>TEST 1</t>
  </si>
  <si>
    <t>TEST 2</t>
  </si>
  <si>
    <t>TEST 3</t>
  </si>
  <si>
    <t>(A)</t>
  </si>
  <si>
    <t>(B)</t>
  </si>
  <si>
    <t xml:space="preserve"> C</t>
  </si>
  <si>
    <t>for nominal      d(I,j)  =</t>
  </si>
  <si>
    <t>P-m/P</t>
  </si>
  <si>
    <t>dissimalr=1</t>
  </si>
  <si>
    <t>similar=0</t>
  </si>
  <si>
    <t xml:space="preserve">for ordinal     a- n-1 </t>
  </si>
  <si>
    <t>a=     assign numbers / rankings to the ordinal attribute</t>
  </si>
  <si>
    <t xml:space="preserve"> b=   then n-1  where n is total no of features </t>
  </si>
  <si>
    <t xml:space="preserve">c=     then divide each ranking numbers with </t>
  </si>
  <si>
    <t xml:space="preserve"> value comes after subtraction </t>
  </si>
  <si>
    <t xml:space="preserve">d = use values which comes after division </t>
  </si>
  <si>
    <t xml:space="preserve">( fair , good , excellent ) = 3 attributes  excellent is repeatitive we counts once only </t>
  </si>
  <si>
    <t xml:space="preserve">now we do 3-1  that is 2 </t>
  </si>
  <si>
    <t>now we give ranking from lowest to highest ( excellent=2 , good =1 , fair = 0)</t>
  </si>
  <si>
    <t>now we divide each attribute value with (n-1) answer value   = ( excellent 2/2 , good = 1/2 , fair = 0/2)</t>
  </si>
  <si>
    <t>we use these values now for matrix ( excellent=1 , good =0.5 , fair= 0)</t>
  </si>
  <si>
    <t xml:space="preserve">for numeric    </t>
  </si>
  <si>
    <t>we can use any distance formula and if there is more than 1 columns first normalize it with min max then use ( eucildean , manhattan , distance etc)</t>
  </si>
  <si>
    <t xml:space="preserve">             </t>
  </si>
  <si>
    <t xml:space="preserve">mixed matrix </t>
  </si>
  <si>
    <t>d (2,1) = 1(1)+1(1)+1(o.55) / 3</t>
  </si>
  <si>
    <t xml:space="preserve">( add above 3  matrices) </t>
  </si>
  <si>
    <t>(D)</t>
  </si>
  <si>
    <t>total</t>
  </si>
  <si>
    <t>w</t>
  </si>
  <si>
    <t>bin 1</t>
  </si>
  <si>
    <t>bin 2</t>
  </si>
  <si>
    <t>bin 3</t>
  </si>
  <si>
    <t>bin 4</t>
  </si>
  <si>
    <t>Equal-depth (equi-frequency) Partitioning</t>
  </si>
  <si>
    <t>n</t>
  </si>
  <si>
    <t xml:space="preserve">bin1 </t>
  </si>
  <si>
    <t>bin2</t>
  </si>
  <si>
    <t>freguency</t>
  </si>
  <si>
    <t>n/f</t>
  </si>
  <si>
    <t>bin3</t>
  </si>
  <si>
    <t>{28,28,28,35}</t>
  </si>
  <si>
    <t>Equal-width (equi-distance) Partitioning</t>
  </si>
  <si>
    <t>{15,21,21}</t>
  </si>
  <si>
    <t>{24,24,28}</t>
  </si>
  <si>
    <t>{28,28,35}</t>
  </si>
  <si>
    <t xml:space="preserve">w= </t>
  </si>
  <si>
    <t>(b-a)/n</t>
  </si>
  <si>
    <t>(35-1.1)/2</t>
  </si>
  <si>
    <t>2.825or 3</t>
  </si>
  <si>
    <t>b</t>
  </si>
  <si>
    <t>a</t>
  </si>
  <si>
    <t>{1.1,14,14}</t>
  </si>
  <si>
    <t>by  boundaries</t>
  </si>
  <si>
    <t>by median</t>
  </si>
  <si>
    <t>by  mean</t>
  </si>
  <si>
    <t>{1.1,15,15,15}</t>
  </si>
  <si>
    <t>{21,26,26,26}</t>
  </si>
  <si>
    <t xml:space="preserve">                        by  median</t>
  </si>
  <si>
    <t xml:space="preserve">                by  mean</t>
  </si>
  <si>
    <t>DATASET</t>
  </si>
  <si>
    <t xml:space="preserve">Play Chess </t>
  </si>
  <si>
    <t xml:space="preserve">Not Play Chess </t>
  </si>
  <si>
    <t xml:space="preserve">Sum (row) </t>
  </si>
  <si>
    <t xml:space="preserve">Like Science Fiction </t>
  </si>
  <si>
    <t xml:space="preserve">Not like Science Fiction </t>
  </si>
  <si>
    <t xml:space="preserve">Sum (col) </t>
  </si>
  <si>
    <t xml:space="preserve">X^2 = (Observed frequency - expected frequency) / expected frequency </t>
  </si>
  <si>
    <t>for expected frequency :</t>
  </si>
  <si>
    <t>x^2 =</t>
  </si>
  <si>
    <t>833.33 &gt; 10.828 so we reject null hypothesis</t>
  </si>
  <si>
    <t>=CHISQ.TEST(B2:B3, C2:C3).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</si>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</sst>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2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9"/>
      <color theme="0"/>
      <name val="Arial"/>
      <family val="2"/>
    </font>
    <font>
      <sz val="9"/>
      <name val="Arial"/>
      <family val="2"/>
    </font>
    <font>
      <sz val="11"/>
      <color theme="0"/>
      <name val="Calibri"/>
      <family val="2"/>
    </font>
    <font>
      <sz val="11"/>
      <color rgb="FF444444"/>
      <name val="Calibri"/>
      <family val="2"/>
      <charset val="1"/>
    </font>
    <font>
      <sz val="9"/>
      <color rgb="FF000000"/>
      <name val="Consolas"/>
      <family val="3"/>
    </font>
    <font>
      <sz val="11"/>
      <color rgb="FF000000"/>
      <name val="Calibri"/>
      <family val="2"/>
    </font>
    <font>
      <sz val="11"/>
      <color rgb="FF5F8CED"/>
      <name val="Calibri"/>
      <family val="2"/>
    </font>
    <font>
      <b/>
      <sz val="9"/>
      <color rgb="FF000000"/>
      <name val="Helvetica"/>
      <charset val="1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5"/>
      <color rgb="FF2D2D2D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206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9">
    <xf numFmtId="0" fontId="0" fillId="0" borderId="0" xfId="0"/>
    <xf numFmtId="0" fontId="4" fillId="4" borderId="0" xfId="0" applyFont="1" applyFill="1"/>
    <xf numFmtId="0" fontId="0" fillId="0" borderId="0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left" vertical="center"/>
    </xf>
    <xf numFmtId="0" fontId="0" fillId="7" borderId="0" xfId="0" applyFill="1"/>
    <xf numFmtId="0" fontId="0" fillId="0" borderId="0" xfId="0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5" fillId="0" borderId="0" xfId="0" applyFont="1" applyFill="1" applyAlignment="1">
      <alignment horizontal="center"/>
    </xf>
    <xf numFmtId="0" fontId="4" fillId="4" borderId="9" xfId="0" applyFont="1" applyFill="1" applyBorder="1"/>
    <xf numFmtId="0" fontId="0" fillId="8" borderId="9" xfId="0" applyFill="1" applyBorder="1"/>
    <xf numFmtId="0" fontId="0" fillId="9" borderId="9" xfId="0" applyFill="1" applyBorder="1"/>
    <xf numFmtId="0" fontId="1" fillId="8" borderId="9" xfId="1" applyFill="1" applyBorder="1"/>
    <xf numFmtId="0" fontId="6" fillId="9" borderId="9" xfId="0" applyFont="1" applyFill="1" applyBorder="1"/>
    <xf numFmtId="0" fontId="4" fillId="4" borderId="10" xfId="0" applyFont="1" applyFill="1" applyBorder="1"/>
    <xf numFmtId="0" fontId="7" fillId="4" borderId="11" xfId="0" applyFont="1" applyFill="1" applyBorder="1"/>
    <xf numFmtId="0" fontId="4" fillId="4" borderId="11" xfId="0" applyFont="1" applyFill="1" applyBorder="1"/>
    <xf numFmtId="164" fontId="4" fillId="4" borderId="12" xfId="0" applyNumberFormat="1" applyFont="1" applyFill="1" applyBorder="1"/>
    <xf numFmtId="0" fontId="5" fillId="0" borderId="9" xfId="0" applyFont="1" applyFill="1" applyBorder="1"/>
    <xf numFmtId="0" fontId="5" fillId="0" borderId="9" xfId="1" applyFont="1" applyFill="1" applyBorder="1"/>
    <xf numFmtId="0" fontId="8" fillId="0" borderId="9" xfId="0" applyFont="1" applyFill="1" applyBorder="1"/>
    <xf numFmtId="0" fontId="5" fillId="0" borderId="13" xfId="1" applyFont="1" applyFill="1" applyBorder="1"/>
    <xf numFmtId="0" fontId="8" fillId="0" borderId="13" xfId="0" applyFont="1" applyFill="1" applyBorder="1"/>
    <xf numFmtId="0" fontId="9" fillId="4" borderId="14" xfId="0" applyFont="1" applyFill="1" applyBorder="1"/>
    <xf numFmtId="0" fontId="4" fillId="4" borderId="5" xfId="2" applyFont="1" applyFill="1" applyBorder="1"/>
    <xf numFmtId="0" fontId="4" fillId="4" borderId="14" xfId="0" applyFont="1" applyFill="1" applyBorder="1"/>
    <xf numFmtId="0" fontId="4" fillId="4" borderId="15" xfId="0" applyFont="1" applyFill="1" applyBorder="1"/>
    <xf numFmtId="0" fontId="4" fillId="4" borderId="16" xfId="2" applyFont="1" applyFill="1" applyBorder="1"/>
    <xf numFmtId="164" fontId="4" fillId="4" borderId="8" xfId="2" applyNumberFormat="1" applyFont="1" applyFill="1" applyBorder="1"/>
    <xf numFmtId="2" fontId="4" fillId="4" borderId="3" xfId="2" applyNumberFormat="1" applyFont="1" applyFill="1" applyBorder="1"/>
    <xf numFmtId="0" fontId="0" fillId="10" borderId="17" xfId="0" applyFill="1" applyBorder="1"/>
    <xf numFmtId="0" fontId="0" fillId="10" borderId="18" xfId="0" applyFill="1" applyBorder="1"/>
    <xf numFmtId="0" fontId="0" fillId="10" borderId="19" xfId="0" applyFill="1" applyBorder="1"/>
    <xf numFmtId="0" fontId="0" fillId="10" borderId="20" xfId="0" applyFill="1" applyBorder="1"/>
    <xf numFmtId="0" fontId="0" fillId="10" borderId="21" xfId="0" applyFill="1" applyBorder="1"/>
    <xf numFmtId="0" fontId="10" fillId="10" borderId="22" xfId="0" applyFont="1" applyFill="1" applyBorder="1"/>
    <xf numFmtId="0" fontId="0" fillId="10" borderId="0" xfId="0" applyFill="1"/>
    <xf numFmtId="0" fontId="0" fillId="10" borderId="23" xfId="0" applyFill="1" applyBorder="1"/>
    <xf numFmtId="0" fontId="11" fillId="10" borderId="24" xfId="0" quotePrefix="1" applyFont="1" applyFill="1" applyBorder="1"/>
    <xf numFmtId="0" fontId="12" fillId="10" borderId="25" xfId="0" quotePrefix="1" applyFont="1" applyFill="1" applyBorder="1"/>
    <xf numFmtId="0" fontId="14" fillId="10" borderId="26" xfId="0" applyFont="1" applyFill="1" applyBorder="1"/>
    <xf numFmtId="0" fontId="0" fillId="10" borderId="27" xfId="0" applyFill="1" applyBorder="1"/>
    <xf numFmtId="164" fontId="4" fillId="4" borderId="0" xfId="0" applyNumberFormat="1" applyFont="1" applyFill="1"/>
    <xf numFmtId="0" fontId="0" fillId="0" borderId="9" xfId="0" applyBorder="1"/>
    <xf numFmtId="0" fontId="4" fillId="4" borderId="0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5" fillId="0" borderId="31" xfId="0" applyFont="1" applyFill="1" applyBorder="1" applyAlignment="1">
      <alignment horizontal="center"/>
    </xf>
    <xf numFmtId="0" fontId="5" fillId="0" borderId="32" xfId="0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0" fontId="4" fillId="4" borderId="0" xfId="0" applyFont="1" applyFill="1" applyBorder="1"/>
    <xf numFmtId="0" fontId="0" fillId="0" borderId="0" xfId="0" applyBorder="1"/>
    <xf numFmtId="0" fontId="0" fillId="0" borderId="13" xfId="0" applyBorder="1"/>
    <xf numFmtId="0" fontId="0" fillId="0" borderId="34" xfId="0" applyBorder="1"/>
    <xf numFmtId="0" fontId="0" fillId="0" borderId="12" xfId="0" applyBorder="1"/>
    <xf numFmtId="165" fontId="0" fillId="12" borderId="0" xfId="0" applyNumberFormat="1" applyFont="1" applyFill="1" applyAlignment="1">
      <alignment horizontal="center"/>
    </xf>
    <xf numFmtId="0" fontId="0" fillId="12" borderId="0" xfId="0" applyFill="1"/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16" fillId="12" borderId="0" xfId="0" applyFont="1" applyFill="1"/>
    <xf numFmtId="0" fontId="0" fillId="12" borderId="35" xfId="0" applyFill="1" applyBorder="1"/>
    <xf numFmtId="0" fontId="0" fillId="12" borderId="0" xfId="0" applyFill="1" applyBorder="1"/>
    <xf numFmtId="166" fontId="0" fillId="12" borderId="35" xfId="0" applyNumberFormat="1" applyFill="1" applyBorder="1"/>
    <xf numFmtId="166" fontId="0" fillId="12" borderId="36" xfId="0" applyNumberFormat="1" applyFill="1" applyBorder="1"/>
    <xf numFmtId="166" fontId="4" fillId="4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66" fontId="4" fillId="4" borderId="4" xfId="0" applyNumberFormat="1" applyFont="1" applyFill="1" applyBorder="1" applyAlignment="1">
      <alignment horizontal="center"/>
    </xf>
    <xf numFmtId="0" fontId="0" fillId="0" borderId="5" xfId="0" applyBorder="1"/>
    <xf numFmtId="166" fontId="4" fillId="4" borderId="6" xfId="0" applyNumberFormat="1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0" fillId="11" borderId="0" xfId="0" applyFill="1"/>
    <xf numFmtId="166" fontId="0" fillId="12" borderId="0" xfId="0" applyNumberFormat="1" applyFill="1"/>
    <xf numFmtId="2" fontId="0" fillId="0" borderId="5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6" xfId="0" applyBorder="1"/>
    <xf numFmtId="2" fontId="0" fillId="0" borderId="8" xfId="0" applyNumberFormat="1" applyBorder="1"/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1" fontId="0" fillId="7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/>
    </xf>
    <xf numFmtId="2" fontId="0" fillId="12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1" fontId="0" fillId="11" borderId="0" xfId="0" applyNumberFormat="1" applyFill="1"/>
    <xf numFmtId="1" fontId="4" fillId="5" borderId="1" xfId="0" applyNumberFormat="1" applyFont="1" applyFill="1" applyBorder="1" applyAlignment="1">
      <alignment horizontal="center"/>
    </xf>
    <xf numFmtId="1" fontId="4" fillId="4" borderId="4" xfId="0" applyNumberFormat="1" applyFont="1" applyFill="1" applyBorder="1" applyAlignment="1">
      <alignment horizontal="center"/>
    </xf>
    <xf numFmtId="1" fontId="4" fillId="5" borderId="4" xfId="0" applyNumberFormat="1" applyFont="1" applyFill="1" applyBorder="1" applyAlignment="1">
      <alignment horizontal="center"/>
    </xf>
    <xf numFmtId="1" fontId="4" fillId="4" borderId="6" xfId="0" applyNumberFormat="1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/>
    </xf>
    <xf numFmtId="0" fontId="5" fillId="13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4" fillId="14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1" fontId="0" fillId="7" borderId="0" xfId="0" applyNumberFormat="1" applyFill="1"/>
    <xf numFmtId="164" fontId="0" fillId="7" borderId="0" xfId="0" applyNumberFormat="1" applyFill="1"/>
    <xf numFmtId="0" fontId="15" fillId="4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8" fillId="0" borderId="0" xfId="0" applyFont="1" applyBorder="1"/>
    <xf numFmtId="0" fontId="0" fillId="11" borderId="0" xfId="0" applyFill="1" applyBorder="1"/>
    <xf numFmtId="0" fontId="0" fillId="11" borderId="0" xfId="0" applyFill="1" applyBorder="1" applyAlignment="1">
      <alignment horizontal="center"/>
    </xf>
    <xf numFmtId="166" fontId="4" fillId="4" borderId="0" xfId="0" applyNumberFormat="1" applyFont="1" applyFill="1" applyBorder="1"/>
    <xf numFmtId="1" fontId="0" fillId="11" borderId="0" xfId="0" applyNumberFormat="1" applyFill="1" applyBorder="1" applyAlignment="1">
      <alignment horizontal="center"/>
    </xf>
    <xf numFmtId="0" fontId="0" fillId="6" borderId="0" xfId="0" applyFill="1" applyBorder="1"/>
    <xf numFmtId="0" fontId="0" fillId="0" borderId="0" xfId="0" applyBorder="1" applyAlignment="1">
      <alignment horizontal="center"/>
    </xf>
    <xf numFmtId="166" fontId="0" fillId="0" borderId="0" xfId="0" applyNumberFormat="1" applyBorder="1"/>
    <xf numFmtId="0" fontId="4" fillId="4" borderId="7" xfId="0" applyFont="1" applyFill="1" applyBorder="1" applyAlignment="1">
      <alignment horizontal="center"/>
    </xf>
    <xf numFmtId="0" fontId="4" fillId="4" borderId="7" xfId="0" applyFont="1" applyFill="1" applyBorder="1"/>
    <xf numFmtId="0" fontId="17" fillId="0" borderId="2" xfId="0" applyFont="1" applyBorder="1" applyAlignment="1">
      <alignment vertical="center"/>
    </xf>
    <xf numFmtId="0" fontId="4" fillId="4" borderId="5" xfId="0" applyFont="1" applyFill="1" applyBorder="1"/>
    <xf numFmtId="164" fontId="4" fillId="4" borderId="0" xfId="0" applyNumberFormat="1" applyFont="1" applyFill="1" applyBorder="1"/>
    <xf numFmtId="0" fontId="0" fillId="13" borderId="37" xfId="0" applyFont="1" applyFill="1" applyBorder="1" applyAlignment="1">
      <alignment horizontal="center"/>
    </xf>
    <xf numFmtId="0" fontId="0" fillId="7" borderId="38" xfId="0" applyFont="1" applyFill="1" applyBorder="1" applyAlignment="1">
      <alignment horizontal="center"/>
    </xf>
    <xf numFmtId="0" fontId="0" fillId="13" borderId="38" xfId="0" applyFont="1" applyFill="1" applyBorder="1" applyAlignment="1">
      <alignment horizontal="center"/>
    </xf>
    <xf numFmtId="0" fontId="0" fillId="7" borderId="39" xfId="0" applyFont="1" applyFill="1" applyBorder="1" applyAlignment="1">
      <alignment horizontal="center"/>
    </xf>
    <xf numFmtId="0" fontId="21" fillId="4" borderId="2" xfId="0" applyFont="1" applyFill="1" applyBorder="1"/>
    <xf numFmtId="0" fontId="21" fillId="4" borderId="3" xfId="0" applyFont="1" applyFill="1" applyBorder="1"/>
    <xf numFmtId="0" fontId="21" fillId="4" borderId="4" xfId="0" applyFont="1" applyFill="1" applyBorder="1"/>
    <xf numFmtId="0" fontId="19" fillId="7" borderId="0" xfId="0" applyFont="1" applyFill="1" applyBorder="1"/>
    <xf numFmtId="0" fontId="20" fillId="7" borderId="5" xfId="0" applyFont="1" applyFill="1" applyBorder="1"/>
    <xf numFmtId="0" fontId="21" fillId="4" borderId="6" xfId="0" applyFont="1" applyFill="1" applyBorder="1"/>
    <xf numFmtId="0" fontId="20" fillId="7" borderId="7" xfId="0" applyFont="1" applyFill="1" applyBorder="1"/>
    <xf numFmtId="0" fontId="20" fillId="7" borderId="8" xfId="0" applyFont="1" applyFill="1" applyBorder="1"/>
    <xf numFmtId="0" fontId="0" fillId="4" borderId="1" xfId="0" applyFill="1" applyBorder="1"/>
    <xf numFmtId="0" fontId="15" fillId="4" borderId="0" xfId="0" applyFont="1" applyFill="1"/>
    <xf numFmtId="2" fontId="15" fillId="4" borderId="0" xfId="0" applyNumberFormat="1" applyFont="1" applyFill="1"/>
    <xf numFmtId="0" fontId="22" fillId="0" borderId="0" xfId="0" applyFont="1"/>
  </cellXfs>
  <cellStyles count="3">
    <cellStyle name="Bad" xfId="2" builtinId="27"/>
    <cellStyle name="Good" xfId="1" builtinId="26"/>
    <cellStyle name="Normal" xfId="0" builtinId="0"/>
  </cellStyles>
  <dxfs count="14">
    <dxf>
      <numFmt numFmtId="166" formatCode="0.0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0.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166" formatCode="0.0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'[2]Activity 1'!$C$70</c:f>
              <c:strCache>
                <c:ptCount val="1"/>
                <c:pt idx="0">
                  <c:v>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'[2]Activity 1'!$C$71:$C$89</c:f>
              <c:numCache>
                <c:formatCode>General</c:formatCode>
                <c:ptCount val="19"/>
                <c:pt idx="1">
                  <c:v>23</c:v>
                </c:pt>
                <c:pt idx="2">
                  <c:v>23</c:v>
                </c:pt>
                <c:pt idx="3">
                  <c:v>27</c:v>
                </c:pt>
                <c:pt idx="4">
                  <c:v>27</c:v>
                </c:pt>
                <c:pt idx="5">
                  <c:v>39</c:v>
                </c:pt>
                <c:pt idx="6">
                  <c:v>41</c:v>
                </c:pt>
                <c:pt idx="7">
                  <c:v>47</c:v>
                </c:pt>
                <c:pt idx="8">
                  <c:v>49</c:v>
                </c:pt>
                <c:pt idx="9">
                  <c:v>50</c:v>
                </c:pt>
                <c:pt idx="10">
                  <c:v>52</c:v>
                </c:pt>
                <c:pt idx="11">
                  <c:v>54</c:v>
                </c:pt>
                <c:pt idx="12">
                  <c:v>54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58</c:v>
                </c:pt>
                <c:pt idx="17">
                  <c:v>60</c:v>
                </c:pt>
                <c:pt idx="18">
                  <c:v>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C1-4A4B-8C31-652BE7C3C4B6}"/>
            </c:ext>
          </c:extLst>
        </c:ser>
        <c:ser>
          <c:idx val="1"/>
          <c:order val="1"/>
          <c:tx>
            <c:strRef>
              <c:f>'[2]Activity 1'!$D$70</c:f>
              <c:strCache>
                <c:ptCount val="1"/>
                <c:pt idx="0">
                  <c:v>FAT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'[2]Activity 1'!$D$71:$D$89</c:f>
              <c:numCache>
                <c:formatCode>General</c:formatCode>
                <c:ptCount val="19"/>
                <c:pt idx="1">
                  <c:v>9.5</c:v>
                </c:pt>
                <c:pt idx="2">
                  <c:v>26.5</c:v>
                </c:pt>
                <c:pt idx="3">
                  <c:v>7.8</c:v>
                </c:pt>
                <c:pt idx="4">
                  <c:v>17.8</c:v>
                </c:pt>
                <c:pt idx="5">
                  <c:v>31.4</c:v>
                </c:pt>
                <c:pt idx="6">
                  <c:v>25.9</c:v>
                </c:pt>
                <c:pt idx="7">
                  <c:v>27.4</c:v>
                </c:pt>
                <c:pt idx="8">
                  <c:v>27.2</c:v>
                </c:pt>
                <c:pt idx="9">
                  <c:v>31.2</c:v>
                </c:pt>
                <c:pt idx="10">
                  <c:v>34.6</c:v>
                </c:pt>
                <c:pt idx="11">
                  <c:v>42.5</c:v>
                </c:pt>
                <c:pt idx="12">
                  <c:v>28.8</c:v>
                </c:pt>
                <c:pt idx="13">
                  <c:v>33.4</c:v>
                </c:pt>
                <c:pt idx="14">
                  <c:v>30.2</c:v>
                </c:pt>
                <c:pt idx="15">
                  <c:v>34.1</c:v>
                </c:pt>
                <c:pt idx="16">
                  <c:v>32.9</c:v>
                </c:pt>
                <c:pt idx="17">
                  <c:v>41.2</c:v>
                </c:pt>
                <c:pt idx="18">
                  <c:v>35.700000000000003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DC1-4A4B-8C31-652BE7C3C4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33004704"/>
        <c:axId val="333007840"/>
      </c:scatterChart>
      <c:valAx>
        <c:axId val="33300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07840"/>
        <c:crosses val="autoZero"/>
        <c:crossBetween val="midCat"/>
      </c:valAx>
      <c:valAx>
        <c:axId val="3330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0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QQ plot for fat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rgbClr val="FFFFFF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'[2]Activity 1'!$P$114:$P$131</c:f>
              <c:numCache>
                <c:formatCode>0.00</c:formatCode>
                <c:ptCount val="18"/>
                <c:pt idx="0">
                  <c:v>-1.9145058250555569</c:v>
                </c:pt>
                <c:pt idx="1">
                  <c:v>-1.3829941271006392</c:v>
                </c:pt>
                <c:pt idx="2">
                  <c:v>-1.0853249080767586</c:v>
                </c:pt>
                <c:pt idx="3">
                  <c:v>-0.8616341201741734</c:v>
                </c:pt>
                <c:pt idx="4">
                  <c:v>-0.67448975019608193</c:v>
                </c:pt>
                <c:pt idx="5">
                  <c:v>-0.50848805910935657</c:v>
                </c:pt>
                <c:pt idx="6">
                  <c:v>-0.35549041783953095</c:v>
                </c:pt>
                <c:pt idx="7">
                  <c:v>-0.21042839424792467</c:v>
                </c:pt>
                <c:pt idx="8">
                  <c:v>-6.9684920318455676E-2</c:v>
                </c:pt>
                <c:pt idx="9">
                  <c:v>6.9684920318455676E-2</c:v>
                </c:pt>
                <c:pt idx="10">
                  <c:v>0.21042839424792484</c:v>
                </c:pt>
                <c:pt idx="11">
                  <c:v>0.35549041783953067</c:v>
                </c:pt>
                <c:pt idx="12">
                  <c:v>0.50848805910935657</c:v>
                </c:pt>
                <c:pt idx="13">
                  <c:v>0.67448975019608193</c:v>
                </c:pt>
                <c:pt idx="14">
                  <c:v>0.8616341201741734</c:v>
                </c:pt>
                <c:pt idx="15">
                  <c:v>1.0853249080767591</c:v>
                </c:pt>
                <c:pt idx="16">
                  <c:v>1.3829941271006372</c:v>
                </c:pt>
                <c:pt idx="17">
                  <c:v>1.9145058250555569</c:v>
                </c:pt>
              </c:numCache>
            </c:numRef>
          </c:xVal>
          <c:yVal>
            <c:numRef>
              <c:f>'[2]Activity 1'!$Q$114:$Q$131</c:f>
              <c:numCache>
                <c:formatCode>General</c:formatCode>
                <c:ptCount val="18"/>
                <c:pt idx="0">
                  <c:v>7.8</c:v>
                </c:pt>
                <c:pt idx="1">
                  <c:v>9.5</c:v>
                </c:pt>
                <c:pt idx="2">
                  <c:v>17.8</c:v>
                </c:pt>
                <c:pt idx="3">
                  <c:v>25.9</c:v>
                </c:pt>
                <c:pt idx="4">
                  <c:v>26.5</c:v>
                </c:pt>
                <c:pt idx="5">
                  <c:v>27.2</c:v>
                </c:pt>
                <c:pt idx="6">
                  <c:v>27.4</c:v>
                </c:pt>
                <c:pt idx="7">
                  <c:v>28.8</c:v>
                </c:pt>
                <c:pt idx="8">
                  <c:v>30.2</c:v>
                </c:pt>
                <c:pt idx="9">
                  <c:v>31.2</c:v>
                </c:pt>
                <c:pt idx="10">
                  <c:v>31.4</c:v>
                </c:pt>
                <c:pt idx="11">
                  <c:v>32.9</c:v>
                </c:pt>
                <c:pt idx="12">
                  <c:v>33.4</c:v>
                </c:pt>
                <c:pt idx="13">
                  <c:v>34.1</c:v>
                </c:pt>
                <c:pt idx="14">
                  <c:v>34.6</c:v>
                </c:pt>
                <c:pt idx="15">
                  <c:v>35.700000000000003</c:v>
                </c:pt>
                <c:pt idx="16">
                  <c:v>41.2</c:v>
                </c:pt>
                <c:pt idx="17">
                  <c:v>42.5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6B8-439A-8899-8623CB33F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05488"/>
        <c:axId val="333005880"/>
      </c:scatterChart>
      <c:valAx>
        <c:axId val="33300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05880"/>
        <c:crosses val="autoZero"/>
        <c:crossBetween val="midCat"/>
      </c:valAx>
      <c:valAx>
        <c:axId val="33300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0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 plot for age </a:t>
            </a:r>
          </a:p>
        </c:rich>
      </c:tx>
      <c:layout/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947018234722216E-2"/>
          <c:y val="0.17171296296296298"/>
          <c:w val="0.87817048625925898"/>
          <c:h val="0.614984324876057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'[2]Activity 1'!$J$114:$J$131</c:f>
              <c:numCache>
                <c:formatCode>0.000</c:formatCode>
                <c:ptCount val="18"/>
                <c:pt idx="0">
                  <c:v>-1.9145058250555569</c:v>
                </c:pt>
                <c:pt idx="1">
                  <c:v>-1.3829941271006392</c:v>
                </c:pt>
                <c:pt idx="2">
                  <c:v>-1.0853249080767586</c:v>
                </c:pt>
                <c:pt idx="3">
                  <c:v>-0.8616341201741734</c:v>
                </c:pt>
                <c:pt idx="4">
                  <c:v>-0.67448975019608193</c:v>
                </c:pt>
                <c:pt idx="5">
                  <c:v>-0.50848805910935657</c:v>
                </c:pt>
                <c:pt idx="6">
                  <c:v>-0.35549041783953095</c:v>
                </c:pt>
                <c:pt idx="7">
                  <c:v>-0.21042839424792467</c:v>
                </c:pt>
                <c:pt idx="8">
                  <c:v>-6.9684920318455676E-2</c:v>
                </c:pt>
                <c:pt idx="9">
                  <c:v>6.9684920318455676E-2</c:v>
                </c:pt>
                <c:pt idx="10">
                  <c:v>0.21042839424792484</c:v>
                </c:pt>
                <c:pt idx="11">
                  <c:v>0.35549041783953067</c:v>
                </c:pt>
                <c:pt idx="12">
                  <c:v>0.50848805910935657</c:v>
                </c:pt>
                <c:pt idx="13">
                  <c:v>0.67448975019608193</c:v>
                </c:pt>
                <c:pt idx="14">
                  <c:v>0.8616341201741734</c:v>
                </c:pt>
                <c:pt idx="15">
                  <c:v>1.0853249080767591</c:v>
                </c:pt>
                <c:pt idx="16">
                  <c:v>1.3829941271006372</c:v>
                </c:pt>
                <c:pt idx="17">
                  <c:v>1.9145058250555569</c:v>
                </c:pt>
              </c:numCache>
            </c:numRef>
          </c:xVal>
          <c:yVal>
            <c:numRef>
              <c:f>'[2]Activity 1'!$K$114:$K$131</c:f>
              <c:numCache>
                <c:formatCode>General</c:formatCode>
                <c:ptCount val="18"/>
                <c:pt idx="0">
                  <c:v>23</c:v>
                </c:pt>
                <c:pt idx="1">
                  <c:v>23</c:v>
                </c:pt>
                <c:pt idx="2">
                  <c:v>27</c:v>
                </c:pt>
                <c:pt idx="3">
                  <c:v>27</c:v>
                </c:pt>
                <c:pt idx="4">
                  <c:v>39</c:v>
                </c:pt>
                <c:pt idx="5">
                  <c:v>41</c:v>
                </c:pt>
                <c:pt idx="6">
                  <c:v>47</c:v>
                </c:pt>
                <c:pt idx="7">
                  <c:v>49</c:v>
                </c:pt>
                <c:pt idx="8">
                  <c:v>50</c:v>
                </c:pt>
                <c:pt idx="9">
                  <c:v>52</c:v>
                </c:pt>
                <c:pt idx="10">
                  <c:v>54</c:v>
                </c:pt>
                <c:pt idx="11">
                  <c:v>54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  <c:pt idx="15">
                  <c:v>58</c:v>
                </c:pt>
                <c:pt idx="16">
                  <c:v>60</c:v>
                </c:pt>
                <c:pt idx="17">
                  <c:v>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0E0-4478-9AAD-3A3AE1172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224168"/>
        <c:axId val="335227696"/>
      </c:scatterChart>
      <c:valAx>
        <c:axId val="33522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27696"/>
        <c:crosses val="autoZero"/>
        <c:crossBetween val="midCat"/>
      </c:valAx>
      <c:valAx>
        <c:axId val="3352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2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2</xdr:row>
      <xdr:rowOff>95250</xdr:rowOff>
    </xdr:from>
    <xdr:to>
      <xdr:col>10</xdr:col>
      <xdr:colOff>248465</xdr:colOff>
      <xdr:row>35</xdr:row>
      <xdr:rowOff>172338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476250"/>
          <a:ext cx="5839640" cy="6363588"/>
        </a:xfrm>
        <a:prstGeom prst="rect">
          <a:avLst/>
        </a:prstGeom>
        <a:solidFill>
          <a:srgbClr val="000000">
            <a:shade val="95000"/>
          </a:srgbClr>
        </a:solidFill>
        <a:ln w="444500" cap="sq">
          <a:solidFill>
            <a:srgbClr val="000000"/>
          </a:solidFill>
          <a:miter lim="800000"/>
        </a:ln>
        <a:effectLst>
          <a:outerShdw blurRad="254000" dist="190500" dir="2700000" sy="90000" algn="bl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10</xdr:col>
      <xdr:colOff>323850</xdr:colOff>
      <xdr:row>2</xdr:row>
      <xdr:rowOff>47625</xdr:rowOff>
    </xdr:from>
    <xdr:to>
      <xdr:col>21</xdr:col>
      <xdr:colOff>21476</xdr:colOff>
      <xdr:row>35</xdr:row>
      <xdr:rowOff>66675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19850" y="428625"/>
          <a:ext cx="6403226" cy="6305550"/>
        </a:xfrm>
        <a:prstGeom prst="rect">
          <a:avLst/>
        </a:prstGeom>
        <a:solidFill>
          <a:srgbClr val="000000">
            <a:shade val="95000"/>
          </a:srgbClr>
        </a:solidFill>
        <a:ln w="444500" cap="sq">
          <a:solidFill>
            <a:srgbClr val="000000"/>
          </a:solidFill>
          <a:miter lim="800000"/>
        </a:ln>
        <a:effectLst>
          <a:outerShdw blurRad="254000" dist="190500" dir="2700000" sy="90000" algn="bl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9525</xdr:colOff>
      <xdr:row>37</xdr:row>
      <xdr:rowOff>47625</xdr:rowOff>
    </xdr:from>
    <xdr:to>
      <xdr:col>9</xdr:col>
      <xdr:colOff>267417</xdr:colOff>
      <xdr:row>71</xdr:row>
      <xdr:rowOff>181898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5" y="7096125"/>
          <a:ext cx="5134692" cy="6611273"/>
        </a:xfrm>
        <a:prstGeom prst="rect">
          <a:avLst/>
        </a:prstGeom>
        <a:solidFill>
          <a:srgbClr val="000000">
            <a:shade val="95000"/>
          </a:srgbClr>
        </a:solidFill>
        <a:ln w="444500" cap="sq">
          <a:solidFill>
            <a:srgbClr val="000000"/>
          </a:solidFill>
          <a:miter lim="800000"/>
        </a:ln>
        <a:effectLst>
          <a:outerShdw blurRad="254000" dist="190500" dir="2700000" sy="90000" algn="bl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10</xdr:col>
      <xdr:colOff>19050</xdr:colOff>
      <xdr:row>37</xdr:row>
      <xdr:rowOff>104774</xdr:rowOff>
    </xdr:from>
    <xdr:to>
      <xdr:col>19</xdr:col>
      <xdr:colOff>304800</xdr:colOff>
      <xdr:row>70</xdr:row>
      <xdr:rowOff>65907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15050" y="7153274"/>
          <a:ext cx="5772150" cy="6247633"/>
        </a:xfrm>
        <a:prstGeom prst="rect">
          <a:avLst/>
        </a:prstGeom>
        <a:solidFill>
          <a:srgbClr val="000000">
            <a:shade val="95000"/>
          </a:srgbClr>
        </a:solidFill>
        <a:ln w="444500" cap="sq">
          <a:solidFill>
            <a:srgbClr val="000000"/>
          </a:solidFill>
          <a:miter lim="800000"/>
        </a:ln>
        <a:effectLst>
          <a:outerShdw blurRad="254000" dist="190500" dir="2700000" sy="90000" algn="bl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7</xdr:col>
      <xdr:colOff>152400</xdr:colOff>
      <xdr:row>74</xdr:row>
      <xdr:rowOff>57150</xdr:rowOff>
    </xdr:from>
    <xdr:to>
      <xdr:col>15</xdr:col>
      <xdr:colOff>362660</xdr:colOff>
      <xdr:row>107</xdr:row>
      <xdr:rowOff>162817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19600" y="14154150"/>
          <a:ext cx="5087060" cy="6392167"/>
        </a:xfrm>
        <a:prstGeom prst="rect">
          <a:avLst/>
        </a:prstGeom>
        <a:solidFill>
          <a:srgbClr val="000000">
            <a:shade val="95000"/>
          </a:srgbClr>
        </a:solidFill>
        <a:ln w="444500" cap="sq">
          <a:solidFill>
            <a:srgbClr val="000000"/>
          </a:solidFill>
          <a:miter lim="800000"/>
        </a:ln>
        <a:effectLst>
          <a:outerShdw blurRad="254000" dist="190500" dir="2700000" sy="90000" algn="bl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21</xdr:row>
      <xdr:rowOff>114300</xdr:rowOff>
    </xdr:from>
    <xdr:to>
      <xdr:col>12</xdr:col>
      <xdr:colOff>558755</xdr:colOff>
      <xdr:row>37</xdr:row>
      <xdr:rowOff>115820</xdr:rowOff>
    </xdr:to>
    <xdr:sp macro="" textlink="">
      <xdr:nvSpPr>
        <xdr:cNvPr id="2" name="Rectangle 1"/>
        <xdr:cNvSpPr>
          <a:spLocks noTextEdit="1"/>
        </xdr:cNvSpPr>
      </xdr:nvSpPr>
      <xdr:spPr>
        <a:xfrm>
          <a:off x="4010025" y="4114800"/>
          <a:ext cx="4530680" cy="304952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AE" sz="1100"/>
            <a:t>This chart isn't available in your version of Excel.
Editing this shape or saving this workbook into a different file format will permanently break the chart.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2</xdr:row>
      <xdr:rowOff>161924</xdr:rowOff>
    </xdr:from>
    <xdr:to>
      <xdr:col>19</xdr:col>
      <xdr:colOff>14037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D23E93F-FC1D-630C-3F3D-880B373715FE}"/>
            </a:ext>
            <a:ext uri="{147F2762-F138-4A5C-976F-8EAC2B608ADB}">
              <a16:predDERef xmlns="" xmlns:a16="http://schemas.microsoft.com/office/drawing/2014/main" pred="{AA9F330C-A7C8-F6C4-AFE6-EF55C1242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6</xdr:col>
      <xdr:colOff>76200</xdr:colOff>
      <xdr:row>51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E697EBB-AEB4-3FE3-FA01-EE4AC3A9CD41}"/>
            </a:ext>
            <a:ext uri="{147F2762-F138-4A5C-976F-8EAC2B608ADB}">
              <a16:predDERef xmlns:a16="http://schemas.microsoft.com/office/drawing/2014/main" xmlns="" pred="{1D23E93F-FC1D-630C-3F3D-880B37371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409575</xdr:colOff>
      <xdr:row>39</xdr:row>
      <xdr:rowOff>9525</xdr:rowOff>
    </xdr:from>
    <xdr:to>
      <xdr:col>10</xdr:col>
      <xdr:colOff>457200</xdr:colOff>
      <xdr:row>51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9B3E232-FA87-CFD7-E81B-2E98887C841D}"/>
            </a:ext>
            <a:ext uri="{147F2762-F138-4A5C-976F-8EAC2B608ADB}">
              <a16:predDERef xmlns:a16="http://schemas.microsoft.com/office/drawing/2014/main" xmlns="" pred="{4E697EBB-AEB4-3FE3-FA01-EE4AC3A9C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54</xdr:row>
      <xdr:rowOff>0</xdr:rowOff>
    </xdr:from>
    <xdr:to>
      <xdr:col>9</xdr:col>
      <xdr:colOff>762000</xdr:colOff>
      <xdr:row>70</xdr:row>
      <xdr:rowOff>6350</xdr:rowOff>
    </xdr:to>
    <xdr:sp macro="" textlink="">
      <xdr:nvSpPr>
        <xdr:cNvPr id="5" name="Rectangle 4"/>
        <xdr:cNvSpPr>
          <a:spLocks noTextEdit="1"/>
        </xdr:cNvSpPr>
      </xdr:nvSpPr>
      <xdr:spPr>
        <a:xfrm>
          <a:off x="3924300" y="10325100"/>
          <a:ext cx="4543425" cy="305435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AE" sz="1100"/>
            <a:t>This chart isn't available in your version of Excel.
Editing this shape or saving this workbook into a different file format will permanently break the chart.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552450</xdr:colOff>
      <xdr:row>2</xdr:row>
      <xdr:rowOff>123825</xdr:rowOff>
    </xdr:from>
    <xdr:to>
      <xdr:col>14</xdr:col>
      <xdr:colOff>38650</xdr:colOff>
      <xdr:row>8</xdr:row>
      <xdr:rowOff>47782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2400" y="504825"/>
          <a:ext cx="3943900" cy="11241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Assignment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ni%20work/data%20mining%20wor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Roaming/Microsoft/Excel/Copy%20of%20Assignment%201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1Q2.1"/>
      <sheetName val="as1Q2.4"/>
      <sheetName val="as1Q2.5"/>
      <sheetName val="as1Q2.8"/>
      <sheetName val="as1Q6"/>
      <sheetName val="asqQ15"/>
      <sheetName val="asqQ18"/>
      <sheetName val="asqQ19"/>
      <sheetName val="asQ31"/>
      <sheetName val="bining"/>
      <sheetName val="Copy of Assignment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ity 1"/>
      <sheetName val="Activity 1 "/>
      <sheetName val="Activity 2"/>
    </sheetNames>
    <sheetDataSet>
      <sheetData sheetId="0">
        <row r="70">
          <cell r="C70" t="str">
            <v>AGE</v>
          </cell>
          <cell r="D70" t="str">
            <v>FAT</v>
          </cell>
        </row>
        <row r="72">
          <cell r="C72">
            <v>23</v>
          </cell>
          <cell r="D72">
            <v>9.5</v>
          </cell>
        </row>
        <row r="73">
          <cell r="C73">
            <v>23</v>
          </cell>
          <cell r="D73">
            <v>26.5</v>
          </cell>
        </row>
        <row r="74">
          <cell r="C74">
            <v>27</v>
          </cell>
          <cell r="D74">
            <v>7.8</v>
          </cell>
        </row>
        <row r="75">
          <cell r="C75">
            <v>27</v>
          </cell>
          <cell r="D75">
            <v>17.8</v>
          </cell>
        </row>
        <row r="76">
          <cell r="C76">
            <v>39</v>
          </cell>
          <cell r="D76">
            <v>31.4</v>
          </cell>
        </row>
        <row r="77">
          <cell r="C77">
            <v>41</v>
          </cell>
          <cell r="D77">
            <v>25.9</v>
          </cell>
        </row>
        <row r="78">
          <cell r="C78">
            <v>47</v>
          </cell>
          <cell r="D78">
            <v>27.4</v>
          </cell>
        </row>
        <row r="79">
          <cell r="C79">
            <v>49</v>
          </cell>
          <cell r="D79">
            <v>27.2</v>
          </cell>
        </row>
        <row r="80">
          <cell r="C80">
            <v>50</v>
          </cell>
          <cell r="D80">
            <v>31.2</v>
          </cell>
        </row>
        <row r="81">
          <cell r="C81">
            <v>52</v>
          </cell>
          <cell r="D81">
            <v>34.6</v>
          </cell>
        </row>
        <row r="82">
          <cell r="C82">
            <v>54</v>
          </cell>
          <cell r="D82">
            <v>42.5</v>
          </cell>
        </row>
        <row r="83">
          <cell r="C83">
            <v>54</v>
          </cell>
          <cell r="D83">
            <v>28.8</v>
          </cell>
        </row>
        <row r="84">
          <cell r="C84">
            <v>56</v>
          </cell>
          <cell r="D84">
            <v>33.4</v>
          </cell>
        </row>
        <row r="85">
          <cell r="C85">
            <v>57</v>
          </cell>
          <cell r="D85">
            <v>30.2</v>
          </cell>
        </row>
        <row r="86">
          <cell r="C86">
            <v>58</v>
          </cell>
          <cell r="D86">
            <v>34.1</v>
          </cell>
        </row>
        <row r="87">
          <cell r="C87">
            <v>58</v>
          </cell>
          <cell r="D87">
            <v>32.9</v>
          </cell>
        </row>
        <row r="88">
          <cell r="C88">
            <v>60</v>
          </cell>
          <cell r="D88">
            <v>41.2</v>
          </cell>
        </row>
        <row r="89">
          <cell r="C89">
            <v>61</v>
          </cell>
          <cell r="D89">
            <v>35.700000000000003</v>
          </cell>
        </row>
        <row r="114">
          <cell r="J114">
            <v>-1.9145058250555569</v>
          </cell>
          <cell r="K114">
            <v>23</v>
          </cell>
          <cell r="P114">
            <v>-1.9145058250555569</v>
          </cell>
          <cell r="Q114">
            <v>7.8</v>
          </cell>
        </row>
        <row r="115">
          <cell r="J115">
            <v>-1.3829941271006392</v>
          </cell>
          <cell r="K115">
            <v>23</v>
          </cell>
          <cell r="P115">
            <v>-1.3829941271006392</v>
          </cell>
          <cell r="Q115">
            <v>9.5</v>
          </cell>
        </row>
        <row r="116">
          <cell r="J116">
            <v>-1.0853249080767586</v>
          </cell>
          <cell r="K116">
            <v>27</v>
          </cell>
          <cell r="P116">
            <v>-1.0853249080767586</v>
          </cell>
          <cell r="Q116">
            <v>17.8</v>
          </cell>
        </row>
        <row r="117">
          <cell r="J117">
            <v>-0.8616341201741734</v>
          </cell>
          <cell r="K117">
            <v>27</v>
          </cell>
          <cell r="P117">
            <v>-0.8616341201741734</v>
          </cell>
          <cell r="Q117">
            <v>25.9</v>
          </cell>
        </row>
        <row r="118">
          <cell r="J118">
            <v>-0.67448975019608193</v>
          </cell>
          <cell r="K118">
            <v>39</v>
          </cell>
          <cell r="P118">
            <v>-0.67448975019608193</v>
          </cell>
          <cell r="Q118">
            <v>26.5</v>
          </cell>
        </row>
        <row r="119">
          <cell r="J119">
            <v>-0.50848805910935657</v>
          </cell>
          <cell r="K119">
            <v>41</v>
          </cell>
          <cell r="P119">
            <v>-0.50848805910935657</v>
          </cell>
          <cell r="Q119">
            <v>27.2</v>
          </cell>
        </row>
        <row r="120">
          <cell r="J120">
            <v>-0.35549041783953095</v>
          </cell>
          <cell r="K120">
            <v>47</v>
          </cell>
          <cell r="P120">
            <v>-0.35549041783953095</v>
          </cell>
          <cell r="Q120">
            <v>27.4</v>
          </cell>
        </row>
        <row r="121">
          <cell r="J121">
            <v>-0.21042839424792467</v>
          </cell>
          <cell r="K121">
            <v>49</v>
          </cell>
          <cell r="P121">
            <v>-0.21042839424792467</v>
          </cell>
          <cell r="Q121">
            <v>28.8</v>
          </cell>
        </row>
        <row r="122">
          <cell r="J122">
            <v>-6.9684920318455676E-2</v>
          </cell>
          <cell r="K122">
            <v>50</v>
          </cell>
          <cell r="P122">
            <v>-6.9684920318455676E-2</v>
          </cell>
          <cell r="Q122">
            <v>30.2</v>
          </cell>
        </row>
        <row r="123">
          <cell r="J123">
            <v>6.9684920318455676E-2</v>
          </cell>
          <cell r="K123">
            <v>52</v>
          </cell>
          <cell r="P123">
            <v>6.9684920318455676E-2</v>
          </cell>
          <cell r="Q123">
            <v>31.2</v>
          </cell>
        </row>
        <row r="124">
          <cell r="J124">
            <v>0.21042839424792484</v>
          </cell>
          <cell r="K124">
            <v>54</v>
          </cell>
          <cell r="P124">
            <v>0.21042839424792484</v>
          </cell>
          <cell r="Q124">
            <v>31.4</v>
          </cell>
        </row>
        <row r="125">
          <cell r="J125">
            <v>0.35549041783953067</v>
          </cell>
          <cell r="K125">
            <v>54</v>
          </cell>
          <cell r="P125">
            <v>0.35549041783953067</v>
          </cell>
          <cell r="Q125">
            <v>32.9</v>
          </cell>
        </row>
        <row r="126">
          <cell r="J126">
            <v>0.50848805910935657</v>
          </cell>
          <cell r="K126">
            <v>56</v>
          </cell>
          <cell r="P126">
            <v>0.50848805910935657</v>
          </cell>
          <cell r="Q126">
            <v>33.4</v>
          </cell>
        </row>
        <row r="127">
          <cell r="J127">
            <v>0.67448975019608193</v>
          </cell>
          <cell r="K127">
            <v>57</v>
          </cell>
          <cell r="P127">
            <v>0.67448975019608193</v>
          </cell>
          <cell r="Q127">
            <v>34.1</v>
          </cell>
        </row>
        <row r="128">
          <cell r="J128">
            <v>0.8616341201741734</v>
          </cell>
          <cell r="K128">
            <v>58</v>
          </cell>
          <cell r="P128">
            <v>0.8616341201741734</v>
          </cell>
          <cell r="Q128">
            <v>34.6</v>
          </cell>
        </row>
        <row r="129">
          <cell r="J129">
            <v>1.0853249080767591</v>
          </cell>
          <cell r="K129">
            <v>58</v>
          </cell>
          <cell r="P129">
            <v>1.0853249080767591</v>
          </cell>
          <cell r="Q129">
            <v>35.700000000000003</v>
          </cell>
        </row>
        <row r="130">
          <cell r="J130">
            <v>1.3829941271006372</v>
          </cell>
          <cell r="K130">
            <v>60</v>
          </cell>
          <cell r="P130">
            <v>1.3829941271006372</v>
          </cell>
          <cell r="Q130">
            <v>41.2</v>
          </cell>
        </row>
        <row r="131">
          <cell r="J131">
            <v>1.9145058250555569</v>
          </cell>
          <cell r="K131">
            <v>61</v>
          </cell>
          <cell r="P131">
            <v>1.9145058250555569</v>
          </cell>
          <cell r="Q131">
            <v>42.5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1Q2.1"/>
      <sheetName val="as1Q2.4"/>
      <sheetName val="as1Q2.5"/>
      <sheetName val="as1Q2.8"/>
      <sheetName val="as1Q6"/>
      <sheetName val="asqQ15"/>
      <sheetName val="asqQ18"/>
      <sheetName val="asqQ19"/>
      <sheetName val="asQ31"/>
      <sheetName val="bining"/>
      <sheetName val="Copy of Assignment 1 (version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ables/table1.xml><?xml version="1.0" encoding="utf-8"?>
<table xmlns="http://schemas.openxmlformats.org/spreadsheetml/2006/main" id="1" name="Table1" displayName="Table1" ref="C6:D32" headerRowCount="0" totalsRowShown="0" headerRowDxfId="13" dataDxfId="12">
  <tableColumns count="2">
    <tableColumn id="1" name="dataset" headerRowDxfId="11" dataDxfId="10"/>
    <tableColumn id="2" name="Column1" headerRowDxfId="9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E5:G9" headerRowCount="0" totalsRowShown="0" headerRowDxfId="7" dataDxfId="6">
  <tableColumns count="3">
    <tableColumn id="1" name="x" headerRowDxfId="5" dataDxfId="4"/>
    <tableColumn id="2" name="Decimal Scaling" headerRowDxfId="3" dataDxfId="2">
      <calculatedColumnFormula>Table3[[#This Row],[x]]/F$5</calculatedColumnFormula>
    </tableColumn>
    <tableColumn id="3" name="min-max" headerRowDxfId="1" dataDxfId="0">
      <calculatedColumnFormula>(Table3[[#This Row],[x]]-F$14)/(F$15-F$14)</calculatedColumnFormula>
    </tableColumn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V83" sqref="V83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5"/>
  <sheetViews>
    <sheetView workbookViewId="0">
      <selection activeCell="E14" sqref="E14"/>
    </sheetView>
  </sheetViews>
  <sheetFormatPr defaultRowHeight="15" x14ac:dyDescent="0.25"/>
  <cols>
    <col min="9" max="9" width="12.7109375" customWidth="1"/>
  </cols>
  <sheetData>
    <row r="1" spans="3:14" ht="15.75" thickBot="1" x14ac:dyDescent="0.3"/>
    <row r="2" spans="3:14" ht="15.75" thickBot="1" x14ac:dyDescent="0.3">
      <c r="C2" s="95" t="s">
        <v>1</v>
      </c>
      <c r="D2" s="96" t="s">
        <v>2</v>
      </c>
      <c r="E2" s="97" t="s">
        <v>3</v>
      </c>
    </row>
    <row r="3" spans="3:14" x14ac:dyDescent="0.25">
      <c r="C3" s="3" t="s">
        <v>89</v>
      </c>
      <c r="D3" s="2">
        <v>0</v>
      </c>
      <c r="E3" s="7">
        <v>0</v>
      </c>
      <c r="G3" t="s">
        <v>5</v>
      </c>
    </row>
    <row r="4" spans="3:14" x14ac:dyDescent="0.25">
      <c r="C4" s="6" t="s">
        <v>90</v>
      </c>
      <c r="D4" s="2">
        <v>1</v>
      </c>
      <c r="E4" s="7">
        <v>1</v>
      </c>
      <c r="G4" t="s">
        <v>6</v>
      </c>
    </row>
    <row r="5" spans="3:14" x14ac:dyDescent="0.25">
      <c r="C5" s="8" t="s">
        <v>91</v>
      </c>
      <c r="D5" s="2">
        <v>3</v>
      </c>
      <c r="E5" s="7">
        <v>2</v>
      </c>
    </row>
    <row r="6" spans="3:14" x14ac:dyDescent="0.25">
      <c r="C6" s="6" t="s">
        <v>92</v>
      </c>
      <c r="D6" s="2">
        <v>6</v>
      </c>
      <c r="E6" s="7">
        <v>3</v>
      </c>
    </row>
    <row r="7" spans="3:14" x14ac:dyDescent="0.25">
      <c r="C7" s="8" t="s">
        <v>93</v>
      </c>
      <c r="D7" s="2">
        <v>5</v>
      </c>
      <c r="E7" s="7">
        <v>4</v>
      </c>
    </row>
    <row r="8" spans="3:14" ht="15.75" thickBot="1" x14ac:dyDescent="0.3">
      <c r="C8" s="9" t="s">
        <v>94</v>
      </c>
      <c r="D8" s="10">
        <v>2</v>
      </c>
      <c r="E8" s="11">
        <v>4</v>
      </c>
    </row>
    <row r="9" spans="3:14" ht="15.75" thickBot="1" x14ac:dyDescent="0.3">
      <c r="C9" s="9"/>
    </row>
    <row r="11" spans="3:14" ht="15.75" thickBot="1" x14ac:dyDescent="0.3">
      <c r="G11" s="111"/>
      <c r="H11" s="112" t="s">
        <v>89</v>
      </c>
      <c r="I11" s="112" t="s">
        <v>90</v>
      </c>
      <c r="J11" s="112" t="s">
        <v>91</v>
      </c>
      <c r="K11" s="112" t="s">
        <v>92</v>
      </c>
      <c r="L11" s="112" t="s">
        <v>93</v>
      </c>
      <c r="M11" s="112" t="s">
        <v>94</v>
      </c>
      <c r="N11" s="112"/>
    </row>
    <row r="12" spans="3:14" x14ac:dyDescent="0.25">
      <c r="G12" s="3" t="s">
        <v>89</v>
      </c>
      <c r="H12" s="113">
        <f>SQRT(SUM((D$3-D3)^2,(E$3-E3)^2))</f>
        <v>0</v>
      </c>
      <c r="I12" s="116">
        <f>SQRT(SUM((D3-D4)^2,(E3-E4)^2))</f>
        <v>1.4142135623730951</v>
      </c>
      <c r="J12" s="116">
        <f>SQRT(SUM((D3-D5)^2,(E3-E5)^2))</f>
        <v>3.6055512754639891</v>
      </c>
      <c r="K12" s="116">
        <f>SQRT(SUM((D3-D6)^2,(E3-E6)^2))</f>
        <v>6.7082039324993694</v>
      </c>
      <c r="L12" s="116">
        <f>SQRT(SUM((D3-D7)^2,(E3-E7)^2))</f>
        <v>6.4031242374328485</v>
      </c>
      <c r="M12" s="116">
        <f>SQRT(SUM((D3-D8)^2,(E3-E8)^2))</f>
        <v>4.4721359549995796</v>
      </c>
    </row>
    <row r="13" spans="3:14" x14ac:dyDescent="0.25">
      <c r="G13" s="6" t="s">
        <v>90</v>
      </c>
      <c r="H13" s="116">
        <f t="shared" ref="H13:H16" si="0">SQRT(SUM((D$3-D4)^2,(E$3-E4)^2))</f>
        <v>1.4142135623730951</v>
      </c>
      <c r="I13" s="113">
        <f>SQRT(SUM((D$4-D4)^2,(E$4-E4)^2))</f>
        <v>0</v>
      </c>
      <c r="J13" s="116">
        <f>SQRT(SUM((D4-D5)^2,(E4-E5)^2))</f>
        <v>2.2360679774997898</v>
      </c>
      <c r="K13" s="116">
        <f>SQRT(SUM((D4-D6)^2,(E4-E6)^2))</f>
        <v>5.3851648071345037</v>
      </c>
      <c r="L13" s="116">
        <f>SQRT(SUM((D4-D7)^2,(E4-E7)^2))</f>
        <v>5</v>
      </c>
      <c r="M13" s="116">
        <f>SQRT(SUM((D4-D8)^2,(E4-E8)^2))</f>
        <v>3.1622776601683795</v>
      </c>
    </row>
    <row r="14" spans="3:14" x14ac:dyDescent="0.25">
      <c r="G14" s="8" t="s">
        <v>91</v>
      </c>
      <c r="H14" s="116">
        <f t="shared" si="0"/>
        <v>3.6055512754639891</v>
      </c>
      <c r="I14" s="116">
        <f>SQRT(SUM((D$4-D5)^2,(E$4-E5)^2))</f>
        <v>2.2360679774997898</v>
      </c>
      <c r="J14" s="113">
        <f>SQRT(SUM((D5-D5)^2,(E5-E5)^2))</f>
        <v>0</v>
      </c>
      <c r="K14" s="116">
        <f>SQRT(SUM((D5-D6)^2,(E5-E6)^2))</f>
        <v>3.1622776601683795</v>
      </c>
      <c r="L14" s="116">
        <f>SQRT(SUM((D5-D7)^2,(E5-E7)^2))</f>
        <v>2.8284271247461903</v>
      </c>
      <c r="M14" s="116">
        <f>SQRT(SUM((D5-D8)^2,(E5-E8)^2))</f>
        <v>2.2360679774997898</v>
      </c>
    </row>
    <row r="15" spans="3:14" x14ac:dyDescent="0.25">
      <c r="G15" s="6" t="s">
        <v>92</v>
      </c>
      <c r="H15" s="116">
        <f t="shared" si="0"/>
        <v>6.7082039324993694</v>
      </c>
      <c r="I15" s="116">
        <f>SQRT(SUM((D$4-D6)^2,(E$4-E6)^2))</f>
        <v>5.3851648071345037</v>
      </c>
      <c r="J15" s="116">
        <f>SQRT(SUM((D6-D5)^2,(E5-E6)^2))</f>
        <v>3.1622776601683795</v>
      </c>
      <c r="K15" s="113">
        <f>SQRT(SUM((D6-D6)^2,(E6-E6)^2))</f>
        <v>0</v>
      </c>
      <c r="L15" s="116">
        <f t="shared" ref="L15" si="1">SQRT(SUM((D6-D10)^2,(E6-E10)^2))</f>
        <v>6.7082039324993694</v>
      </c>
      <c r="M15" s="116">
        <f t="shared" ref="M15" si="2">SQRT(SUM((D6-D10)^2,(E6-E10)^2))</f>
        <v>6.7082039324993694</v>
      </c>
    </row>
    <row r="16" spans="3:14" x14ac:dyDescent="0.25">
      <c r="G16" s="8" t="s">
        <v>93</v>
      </c>
      <c r="H16" s="116">
        <f t="shared" si="0"/>
        <v>6.4031242374328485</v>
      </c>
      <c r="I16" s="116">
        <f>SQRT(SUM((D$4-D7)^2,(E$4-E7)^2))</f>
        <v>5</v>
      </c>
      <c r="J16" s="116">
        <f>SQRT(SUM((D7-D5)^2,(E5-E8)^2))</f>
        <v>2.8284271247461903</v>
      </c>
      <c r="K16" s="116">
        <f>SQRT(SUM((D7-D6)^2,(E7-E6)^2))</f>
        <v>1.4142135623730951</v>
      </c>
      <c r="L16" s="113">
        <f>SQRT(SUM((D7-D7)^2,(E7-E7)^2))</f>
        <v>0</v>
      </c>
      <c r="M16" s="116">
        <f>SQRT(SUM((D7-D8)^2,(E7-E8)^2))</f>
        <v>3</v>
      </c>
    </row>
    <row r="17" spans="7:14" ht="15.75" thickBot="1" x14ac:dyDescent="0.3">
      <c r="G17" s="9" t="s">
        <v>94</v>
      </c>
      <c r="H17" s="116">
        <f>SQRT(SUM((D$3-D8)^2,(E$3-E8)^2))</f>
        <v>4.4721359549995796</v>
      </c>
      <c r="I17" s="116">
        <f>SQRT(SUM((D$4-D8)^2,(E$4-E8)^2))</f>
        <v>3.1622776601683795</v>
      </c>
      <c r="J17" s="116">
        <f>SQRT(SUM((D5-D9)^2,(E8-E5)^2))</f>
        <v>3.6055512754639891</v>
      </c>
      <c r="K17" s="116">
        <f>SQRT(SUM((D8-D6)^2,(E8-E6)^2))</f>
        <v>4.1231056256176606</v>
      </c>
      <c r="L17" s="116">
        <f>SQRT(SUM((D8-D7)^2,(E8-E7)^2))</f>
        <v>3</v>
      </c>
      <c r="M17" s="113">
        <f>SQRT(SUM((D8-D8)^2,(E8-E8)^2))</f>
        <v>0</v>
      </c>
    </row>
    <row r="21" spans="7:14" ht="15.75" thickBot="1" x14ac:dyDescent="0.3"/>
    <row r="22" spans="7:14" x14ac:dyDescent="0.25">
      <c r="H22" s="107" t="s">
        <v>7</v>
      </c>
      <c r="I22" s="112" t="s">
        <v>89</v>
      </c>
      <c r="J22" s="112" t="s">
        <v>90</v>
      </c>
      <c r="K22" s="112" t="s">
        <v>91</v>
      </c>
      <c r="L22" s="112" t="s">
        <v>92</v>
      </c>
      <c r="M22" s="112" t="s">
        <v>93</v>
      </c>
      <c r="N22" s="112" t="s">
        <v>94</v>
      </c>
    </row>
    <row r="23" spans="7:14" ht="15.75" thickBot="1" x14ac:dyDescent="0.3">
      <c r="H23" s="108" t="s">
        <v>8</v>
      </c>
      <c r="I23" s="105">
        <v>3</v>
      </c>
      <c r="J23" s="105">
        <v>2</v>
      </c>
      <c r="K23" s="105">
        <v>0</v>
      </c>
      <c r="L23" s="105">
        <v>3</v>
      </c>
      <c r="M23" s="105">
        <v>2</v>
      </c>
      <c r="N23" s="106">
        <v>2</v>
      </c>
    </row>
    <row r="25" spans="7:14" x14ac:dyDescent="0.25">
      <c r="H25" s="13" t="s">
        <v>97</v>
      </c>
      <c r="I25" s="1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O12"/>
  <sheetViews>
    <sheetView workbookViewId="0">
      <selection activeCell="F18" sqref="F18"/>
    </sheetView>
  </sheetViews>
  <sheetFormatPr defaultRowHeight="15" x14ac:dyDescent="0.25"/>
  <sheetData>
    <row r="4" spans="8:15" ht="15.75" thickBot="1" x14ac:dyDescent="0.3">
      <c r="H4" s="1" t="s">
        <v>99</v>
      </c>
      <c r="I4" s="1" t="s">
        <v>100</v>
      </c>
      <c r="L4" s="98"/>
      <c r="M4" s="98"/>
    </row>
    <row r="5" spans="8:15" x14ac:dyDescent="0.25">
      <c r="H5" s="118">
        <v>-5</v>
      </c>
      <c r="I5" s="122">
        <f>(H5-M5)/(M6-M5)</f>
        <v>0</v>
      </c>
      <c r="L5" s="98" t="s">
        <v>98</v>
      </c>
      <c r="M5" s="117">
        <f>MIN(H5:H10)</f>
        <v>-5</v>
      </c>
    </row>
    <row r="6" spans="8:15" x14ac:dyDescent="0.25">
      <c r="H6" s="119">
        <v>11</v>
      </c>
      <c r="I6" s="123">
        <f t="shared" ref="I6" si="0">(H6-M6)/(M7-M6)</f>
        <v>0.85333333333333339</v>
      </c>
      <c r="L6" s="98" t="s">
        <v>84</v>
      </c>
      <c r="M6" s="117">
        <f>MAX(H5:H10)</f>
        <v>75</v>
      </c>
    </row>
    <row r="7" spans="8:15" x14ac:dyDescent="0.25">
      <c r="H7" s="120">
        <v>26</v>
      </c>
      <c r="I7" s="123">
        <f>(H7-M5)/(M6-M5)</f>
        <v>0.38750000000000001</v>
      </c>
    </row>
    <row r="8" spans="8:15" x14ac:dyDescent="0.25">
      <c r="H8" s="119">
        <v>57</v>
      </c>
      <c r="I8" s="123">
        <f>(H8-M5)/(M6-M5)</f>
        <v>0.77500000000000002</v>
      </c>
    </row>
    <row r="9" spans="8:15" x14ac:dyDescent="0.25">
      <c r="H9" s="120">
        <v>61</v>
      </c>
      <c r="I9" s="123">
        <f>(H9-M5)/(M6-M5)</f>
        <v>0.82499999999999996</v>
      </c>
      <c r="L9" s="69"/>
      <c r="M9" s="80"/>
      <c r="N9" s="80"/>
      <c r="O9" s="80"/>
    </row>
    <row r="10" spans="8:15" ht="15.75" thickBot="1" x14ac:dyDescent="0.3">
      <c r="H10" s="121">
        <v>75</v>
      </c>
      <c r="I10" s="124">
        <f>(H10-M5)/(M6-M5)</f>
        <v>1</v>
      </c>
      <c r="L10" s="69"/>
      <c r="M10" s="69" t="s">
        <v>60</v>
      </c>
      <c r="N10" s="78" t="s">
        <v>61</v>
      </c>
      <c r="O10" s="69"/>
    </row>
    <row r="11" spans="8:15" x14ac:dyDescent="0.25">
      <c r="L11" s="69"/>
      <c r="M11" s="69"/>
      <c r="N11" s="69" t="s">
        <v>62</v>
      </c>
      <c r="O11" s="69"/>
    </row>
    <row r="12" spans="8:15" x14ac:dyDescent="0.25">
      <c r="L12" s="69"/>
      <c r="M12" s="69"/>
      <c r="N12" s="69"/>
      <c r="O12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36"/>
  <sheetViews>
    <sheetView topLeftCell="A9" workbookViewId="0">
      <selection activeCell="C36" sqref="C36"/>
    </sheetView>
  </sheetViews>
  <sheetFormatPr defaultRowHeight="15" x14ac:dyDescent="0.25"/>
  <cols>
    <col min="15" max="15" width="15.85546875" customWidth="1"/>
    <col min="16" max="16" width="10.85546875" customWidth="1"/>
  </cols>
  <sheetData>
    <row r="3" spans="2:23" ht="15.75" thickBot="1" x14ac:dyDescent="0.3"/>
    <row r="4" spans="2:23" x14ac:dyDescent="0.25">
      <c r="F4" s="95" t="s">
        <v>110</v>
      </c>
      <c r="G4" s="96" t="s">
        <v>111</v>
      </c>
      <c r="H4" s="96" t="s">
        <v>112</v>
      </c>
      <c r="I4" s="97" t="s">
        <v>113</v>
      </c>
      <c r="N4" s="69"/>
      <c r="O4" s="69" t="s">
        <v>117</v>
      </c>
      <c r="P4" s="69"/>
      <c r="Q4" s="69" t="s">
        <v>118</v>
      </c>
      <c r="R4" s="69"/>
      <c r="S4" s="69" t="s">
        <v>119</v>
      </c>
      <c r="T4" s="69"/>
      <c r="U4" s="69"/>
      <c r="V4" s="69"/>
      <c r="W4" s="69"/>
    </row>
    <row r="5" spans="2:23" x14ac:dyDescent="0.25">
      <c r="F5" s="128">
        <v>1</v>
      </c>
      <c r="G5" s="127" t="s">
        <v>101</v>
      </c>
      <c r="H5" s="127" t="s">
        <v>102</v>
      </c>
      <c r="I5" s="129">
        <v>45</v>
      </c>
      <c r="J5" s="2"/>
      <c r="N5" s="69"/>
      <c r="O5" s="69"/>
      <c r="P5" s="69"/>
      <c r="Q5" s="69"/>
      <c r="R5" s="69"/>
      <c r="S5" s="69" t="s">
        <v>120</v>
      </c>
      <c r="T5" s="69"/>
      <c r="U5" s="69"/>
      <c r="V5" s="69"/>
      <c r="W5" s="69"/>
    </row>
    <row r="6" spans="2:23" x14ac:dyDescent="0.25">
      <c r="F6" s="128">
        <v>2</v>
      </c>
      <c r="G6" s="127" t="s">
        <v>103</v>
      </c>
      <c r="H6" s="127" t="s">
        <v>104</v>
      </c>
      <c r="I6" s="129">
        <v>22</v>
      </c>
      <c r="J6" s="2"/>
      <c r="N6" s="69"/>
      <c r="O6" s="69"/>
      <c r="P6" s="69"/>
      <c r="Q6" s="69"/>
      <c r="R6" s="69"/>
      <c r="S6" s="69"/>
      <c r="T6" s="69"/>
      <c r="U6" s="69"/>
      <c r="V6" s="69"/>
      <c r="W6" s="69"/>
    </row>
    <row r="7" spans="2:23" x14ac:dyDescent="0.25">
      <c r="F7" s="128">
        <v>3</v>
      </c>
      <c r="G7" s="127" t="s">
        <v>105</v>
      </c>
      <c r="H7" s="127" t="s">
        <v>106</v>
      </c>
      <c r="I7" s="129">
        <v>64</v>
      </c>
      <c r="J7" s="2"/>
      <c r="N7" s="69"/>
      <c r="O7" s="69" t="s">
        <v>121</v>
      </c>
      <c r="P7" s="69" t="s">
        <v>122</v>
      </c>
      <c r="Q7" s="69"/>
      <c r="R7" s="69"/>
      <c r="S7" s="69"/>
      <c r="T7" s="69"/>
      <c r="U7" s="69"/>
      <c r="V7" s="69"/>
      <c r="W7" s="69"/>
    </row>
    <row r="8" spans="2:23" ht="15.75" thickBot="1" x14ac:dyDescent="0.3">
      <c r="F8" s="130">
        <v>4</v>
      </c>
      <c r="G8" s="131" t="s">
        <v>101</v>
      </c>
      <c r="H8" s="131" t="s">
        <v>102</v>
      </c>
      <c r="I8" s="132">
        <v>28</v>
      </c>
      <c r="J8" s="2"/>
      <c r="N8" s="69"/>
      <c r="O8" s="69"/>
      <c r="P8" s="69" t="s">
        <v>123</v>
      </c>
      <c r="Q8" s="69"/>
      <c r="R8" s="69"/>
      <c r="S8" s="69"/>
      <c r="T8" s="69"/>
      <c r="U8" s="69"/>
      <c r="V8" s="69"/>
      <c r="W8" s="69"/>
    </row>
    <row r="9" spans="2:23" x14ac:dyDescent="0.25">
      <c r="N9" s="69"/>
      <c r="O9" s="69"/>
      <c r="P9" s="69" t="s">
        <v>124</v>
      </c>
      <c r="Q9" s="69"/>
      <c r="R9" s="69"/>
      <c r="S9" s="69"/>
      <c r="T9" s="69" t="s">
        <v>125</v>
      </c>
      <c r="U9" s="69"/>
      <c r="V9" s="69"/>
      <c r="W9" s="69"/>
    </row>
    <row r="10" spans="2:23" x14ac:dyDescent="0.25">
      <c r="N10" s="69"/>
      <c r="O10" s="69"/>
      <c r="P10" s="69" t="s">
        <v>126</v>
      </c>
      <c r="Q10" s="69"/>
      <c r="R10" s="69"/>
      <c r="S10" s="69"/>
      <c r="T10" s="69"/>
      <c r="U10" s="69"/>
      <c r="V10" s="69"/>
      <c r="W10" s="69"/>
    </row>
    <row r="11" spans="2:23" ht="15.75" thickBot="1" x14ac:dyDescent="0.3">
      <c r="N11" s="69"/>
      <c r="O11" s="69"/>
      <c r="P11" s="69"/>
      <c r="Q11" s="69"/>
      <c r="R11" s="69"/>
      <c r="S11" s="69"/>
      <c r="T11" s="69"/>
      <c r="U11" s="69"/>
      <c r="V11" s="69"/>
      <c r="W11" s="69"/>
    </row>
    <row r="12" spans="2:23" x14ac:dyDescent="0.25">
      <c r="B12" s="95" t="s">
        <v>112</v>
      </c>
      <c r="C12" s="97" t="s">
        <v>112</v>
      </c>
      <c r="E12" s="69" t="s">
        <v>98</v>
      </c>
      <c r="F12" s="69">
        <f>MIN(I5:I8)</f>
        <v>22</v>
      </c>
      <c r="N12" s="69"/>
      <c r="O12" s="69"/>
      <c r="P12" s="69"/>
      <c r="Q12" s="69"/>
      <c r="R12" s="69"/>
      <c r="S12" s="69"/>
      <c r="T12" s="69"/>
      <c r="U12" s="69"/>
      <c r="V12" s="69"/>
      <c r="W12" s="69"/>
    </row>
    <row r="13" spans="2:23" x14ac:dyDescent="0.25">
      <c r="B13" s="125" t="s">
        <v>102</v>
      </c>
      <c r="C13" s="125">
        <v>1</v>
      </c>
      <c r="E13" s="69" t="s">
        <v>84</v>
      </c>
      <c r="F13" s="69">
        <f>MAX(I5:I8)</f>
        <v>64</v>
      </c>
      <c r="N13" s="69"/>
      <c r="O13" s="69"/>
      <c r="P13" s="69"/>
      <c r="Q13" s="69"/>
      <c r="R13" s="69"/>
      <c r="S13" s="69"/>
      <c r="T13" s="69"/>
      <c r="U13" s="69"/>
      <c r="V13" s="69"/>
      <c r="W13" s="69"/>
    </row>
    <row r="14" spans="2:23" x14ac:dyDescent="0.25">
      <c r="B14" s="126" t="s">
        <v>104</v>
      </c>
      <c r="C14" s="126">
        <v>0</v>
      </c>
      <c r="N14" s="69"/>
      <c r="O14" s="69" t="s">
        <v>127</v>
      </c>
      <c r="P14" s="69"/>
      <c r="Q14" s="69"/>
      <c r="R14" s="69"/>
      <c r="S14" s="69"/>
      <c r="T14" s="69"/>
      <c r="U14" s="69"/>
      <c r="V14" s="69"/>
      <c r="W14" s="69"/>
    </row>
    <row r="15" spans="2:23" x14ac:dyDescent="0.25">
      <c r="B15" s="125" t="s">
        <v>106</v>
      </c>
      <c r="C15" s="125">
        <v>0.5</v>
      </c>
      <c r="N15" s="69"/>
      <c r="O15" s="69" t="s">
        <v>129</v>
      </c>
      <c r="P15" s="69"/>
      <c r="Q15" s="69"/>
      <c r="R15" s="69"/>
      <c r="S15" s="69"/>
      <c r="T15" s="69"/>
      <c r="U15" s="69"/>
      <c r="V15" s="69"/>
      <c r="W15" s="69"/>
    </row>
    <row r="16" spans="2:23" x14ac:dyDescent="0.25">
      <c r="B16" s="126" t="s">
        <v>102</v>
      </c>
      <c r="C16" s="126">
        <v>1</v>
      </c>
      <c r="N16" s="69"/>
      <c r="O16" s="69" t="s">
        <v>128</v>
      </c>
      <c r="P16" s="69"/>
      <c r="Q16" s="69"/>
      <c r="R16" s="69"/>
      <c r="S16" s="69"/>
      <c r="T16" s="69"/>
      <c r="U16" s="69"/>
      <c r="V16" s="69"/>
      <c r="W16" s="69"/>
    </row>
    <row r="17" spans="2:23" x14ac:dyDescent="0.25">
      <c r="N17" s="69"/>
      <c r="O17" s="69" t="s">
        <v>130</v>
      </c>
      <c r="P17" s="69"/>
      <c r="Q17" s="69"/>
      <c r="R17" s="69"/>
      <c r="S17" s="69"/>
      <c r="T17" s="69"/>
      <c r="U17" s="69"/>
      <c r="V17" s="69"/>
      <c r="W17" s="69"/>
    </row>
    <row r="18" spans="2:23" x14ac:dyDescent="0.25">
      <c r="N18" s="69"/>
      <c r="O18" s="69" t="s">
        <v>131</v>
      </c>
      <c r="P18" s="69"/>
      <c r="Q18" s="69"/>
      <c r="R18" s="69"/>
      <c r="S18" s="69"/>
      <c r="T18" s="69"/>
      <c r="U18" s="69"/>
      <c r="V18" s="69"/>
      <c r="W18" s="69"/>
    </row>
    <row r="19" spans="2:23" x14ac:dyDescent="0.25">
      <c r="N19" s="69"/>
      <c r="O19" s="69"/>
      <c r="P19" s="69"/>
      <c r="Q19" s="69"/>
      <c r="R19" s="69"/>
      <c r="S19" s="69"/>
      <c r="T19" s="69"/>
      <c r="U19" s="69"/>
      <c r="V19" s="69"/>
      <c r="W19" s="69"/>
    </row>
    <row r="20" spans="2:23" x14ac:dyDescent="0.25">
      <c r="N20" s="69"/>
      <c r="O20" s="69" t="s">
        <v>132</v>
      </c>
      <c r="P20" s="69" t="s">
        <v>133</v>
      </c>
      <c r="Q20" s="69"/>
      <c r="R20" s="69"/>
      <c r="S20" s="69"/>
      <c r="T20" s="69"/>
      <c r="U20" s="69"/>
      <c r="V20" s="69"/>
      <c r="W20" s="69"/>
    </row>
    <row r="22" spans="2:23" x14ac:dyDescent="0.25">
      <c r="B22" t="s">
        <v>114</v>
      </c>
      <c r="I22" t="s">
        <v>115</v>
      </c>
      <c r="O22" t="s">
        <v>116</v>
      </c>
    </row>
    <row r="24" spans="2:23" x14ac:dyDescent="0.25">
      <c r="C24" s="133" t="s">
        <v>107</v>
      </c>
      <c r="D24" s="134">
        <v>1</v>
      </c>
      <c r="E24" s="134">
        <v>2</v>
      </c>
      <c r="F24" s="134">
        <v>3</v>
      </c>
      <c r="G24" s="134">
        <v>4</v>
      </c>
      <c r="I24" s="133" t="s">
        <v>108</v>
      </c>
      <c r="J24" s="134">
        <v>1</v>
      </c>
      <c r="K24" s="134">
        <v>2</v>
      </c>
      <c r="L24" s="134">
        <v>3</v>
      </c>
      <c r="M24" s="134">
        <v>4</v>
      </c>
      <c r="O24" s="133" t="s">
        <v>109</v>
      </c>
      <c r="P24" s="134">
        <v>1</v>
      </c>
      <c r="Q24" s="134">
        <v>2</v>
      </c>
      <c r="R24" s="134">
        <v>3</v>
      </c>
      <c r="S24" s="134">
        <v>4</v>
      </c>
    </row>
    <row r="25" spans="2:23" x14ac:dyDescent="0.25">
      <c r="C25" s="134">
        <v>1</v>
      </c>
      <c r="D25" s="12">
        <v>0</v>
      </c>
      <c r="E25" s="12">
        <v>1</v>
      </c>
      <c r="F25" s="12">
        <v>1</v>
      </c>
      <c r="G25" s="12">
        <v>0</v>
      </c>
      <c r="I25" s="134">
        <v>1</v>
      </c>
      <c r="J25" s="12">
        <f>ABS(C13-C13)</f>
        <v>0</v>
      </c>
      <c r="K25" s="12">
        <f>ABS(C14-C13)</f>
        <v>1</v>
      </c>
      <c r="L25" s="12">
        <f>ABS(C13-C15)</f>
        <v>0.5</v>
      </c>
      <c r="M25" s="12">
        <f>ABS(C13-C16)</f>
        <v>0</v>
      </c>
      <c r="O25" s="134">
        <v>1</v>
      </c>
      <c r="P25" s="135">
        <f>ABS((I5-I5)/(F13-F12))</f>
        <v>0</v>
      </c>
      <c r="Q25" s="136">
        <f>ABS((I5-I6)/(F13-F12))</f>
        <v>0.54761904761904767</v>
      </c>
      <c r="R25" s="136">
        <f>ABS((I5-I7)/(F13-F12))</f>
        <v>0.45238095238095238</v>
      </c>
      <c r="S25" s="136">
        <f>ABS((I5-I8)/(F13-F12))</f>
        <v>0.40476190476190477</v>
      </c>
    </row>
    <row r="26" spans="2:23" x14ac:dyDescent="0.25">
      <c r="C26" s="134">
        <v>2</v>
      </c>
      <c r="D26" s="12">
        <v>1</v>
      </c>
      <c r="E26" s="12">
        <v>0</v>
      </c>
      <c r="F26" s="12">
        <v>1</v>
      </c>
      <c r="G26" s="12">
        <v>1</v>
      </c>
      <c r="I26" s="134">
        <v>2</v>
      </c>
      <c r="J26" s="12">
        <f>ABS(C14-C13)</f>
        <v>1</v>
      </c>
      <c r="K26" s="12">
        <f>ABS(C14-C14)</f>
        <v>0</v>
      </c>
      <c r="L26" s="12">
        <f>ABS(C14-C15)</f>
        <v>0.5</v>
      </c>
      <c r="M26" s="12">
        <f>ABS(C16-C14)</f>
        <v>1</v>
      </c>
      <c r="O26" s="134">
        <v>2</v>
      </c>
      <c r="P26" s="136">
        <f>ABS((I5-I6)/(F13-F12))</f>
        <v>0.54761904761904767</v>
      </c>
      <c r="Q26" s="135">
        <f>ABS((I6-I6)/(F13-F12))</f>
        <v>0</v>
      </c>
      <c r="R26" s="136">
        <f>ABS((I6-I7)/(F13-F12))</f>
        <v>1</v>
      </c>
      <c r="S26" s="136">
        <f>ABS((I6-I8)/(F13-F12))</f>
        <v>0.14285714285714285</v>
      </c>
    </row>
    <row r="27" spans="2:23" x14ac:dyDescent="0.25">
      <c r="C27" s="134">
        <v>3</v>
      </c>
      <c r="D27" s="12">
        <v>1</v>
      </c>
      <c r="E27" s="12">
        <v>1</v>
      </c>
      <c r="F27" s="12">
        <v>0</v>
      </c>
      <c r="G27" s="12">
        <v>1</v>
      </c>
      <c r="I27" s="134">
        <v>3</v>
      </c>
      <c r="J27" s="12">
        <f t="shared" ref="J27" si="0">ABS(C15-C14)</f>
        <v>0.5</v>
      </c>
      <c r="K27" s="12">
        <f>ABS(C14-C15)</f>
        <v>0.5</v>
      </c>
      <c r="L27" s="12">
        <f>ABS(C15-C15)</f>
        <v>0</v>
      </c>
      <c r="M27" s="12">
        <f>ABS(C16-C15)</f>
        <v>0.5</v>
      </c>
      <c r="O27" s="134">
        <v>3</v>
      </c>
      <c r="P27" s="136">
        <f>ABS((I7-I5)/(F13-F12))</f>
        <v>0.45238095238095238</v>
      </c>
      <c r="Q27" s="136">
        <f>ABS((I7-I6)/(F13-F12))</f>
        <v>1</v>
      </c>
      <c r="R27" s="135">
        <f>ABS(I$7-I7)/(F13-F12)</f>
        <v>0</v>
      </c>
      <c r="S27" s="136">
        <f>ABS(I7-I8)/(F13-F12)</f>
        <v>0.8571428571428571</v>
      </c>
    </row>
    <row r="28" spans="2:23" x14ac:dyDescent="0.25">
      <c r="C28" s="134">
        <v>4</v>
      </c>
      <c r="D28" s="12">
        <v>0</v>
      </c>
      <c r="E28" s="12">
        <v>1</v>
      </c>
      <c r="F28" s="12">
        <v>1</v>
      </c>
      <c r="G28" s="12">
        <v>0</v>
      </c>
      <c r="I28" s="134">
        <v>4</v>
      </c>
      <c r="J28" s="12">
        <f>ABS(C16-C13)</f>
        <v>0</v>
      </c>
      <c r="K28" s="12">
        <f>ABS(C14-C16)</f>
        <v>1</v>
      </c>
      <c r="L28" s="12">
        <f>ABS(C16-C15)</f>
        <v>0.5</v>
      </c>
      <c r="M28" s="12">
        <f>ABS(C16-C16)</f>
        <v>0</v>
      </c>
      <c r="O28" s="134">
        <v>4</v>
      </c>
      <c r="P28" s="136">
        <f>ABS((I5-I8)/(F13-F12))</f>
        <v>0.40476190476190477</v>
      </c>
      <c r="Q28" s="136">
        <f>ABS((I6-I8)/(F13-F12))</f>
        <v>0.14285714285714285</v>
      </c>
      <c r="R28" s="136">
        <f>ABS(I8-I7)/(F13-F12)</f>
        <v>0.8571428571428571</v>
      </c>
      <c r="S28" s="135">
        <f>ABS(I8-I8)/(F13-F12)</f>
        <v>0</v>
      </c>
    </row>
    <row r="31" spans="2:23" x14ac:dyDescent="0.25">
      <c r="C31" t="s">
        <v>138</v>
      </c>
      <c r="D31" t="s">
        <v>135</v>
      </c>
    </row>
    <row r="32" spans="2:23" x14ac:dyDescent="0.25">
      <c r="G32" s="16"/>
      <c r="H32" s="137">
        <v>1</v>
      </c>
      <c r="I32" s="137">
        <v>2</v>
      </c>
      <c r="J32" s="137">
        <v>3</v>
      </c>
      <c r="K32" s="137">
        <v>4</v>
      </c>
    </row>
    <row r="33" spans="4:17" x14ac:dyDescent="0.25">
      <c r="D33" t="s">
        <v>137</v>
      </c>
      <c r="G33" s="137">
        <v>1</v>
      </c>
      <c r="H33" s="114">
        <f t="shared" ref="H33" si="1">SUM(D25,J25,P25)/3</f>
        <v>0</v>
      </c>
      <c r="I33" s="115">
        <f>SUM(E25,K25,Q25)/3</f>
        <v>0.84920634920634919</v>
      </c>
      <c r="J33" s="115">
        <f t="shared" ref="J33" si="2">SUM(F25,L25,R25)/3</f>
        <v>0.65079365079365081</v>
      </c>
      <c r="K33" s="115">
        <f t="shared" ref="K33" si="3">SUM(G25,M25,S25)/3</f>
        <v>0.13492063492063491</v>
      </c>
      <c r="O33" t="s">
        <v>136</v>
      </c>
      <c r="Q33">
        <f xml:space="preserve"> 0.85</f>
        <v>0.85</v>
      </c>
    </row>
    <row r="34" spans="4:17" x14ac:dyDescent="0.25">
      <c r="G34" s="137">
        <v>2</v>
      </c>
      <c r="H34" s="115">
        <f>SUM(D26,J26,P26)/3</f>
        <v>0.84920634920634919</v>
      </c>
      <c r="I34" s="114">
        <f t="shared" ref="I34:K36" si="4">SUM(E26,K26,Q26)/3</f>
        <v>0</v>
      </c>
      <c r="J34" s="115">
        <f t="shared" si="4"/>
        <v>0.83333333333333337</v>
      </c>
      <c r="K34" s="115">
        <f t="shared" si="4"/>
        <v>0.7142857142857143</v>
      </c>
    </row>
    <row r="35" spans="4:17" x14ac:dyDescent="0.25">
      <c r="G35" s="137">
        <v>3</v>
      </c>
      <c r="H35" s="115">
        <f t="shared" ref="H35:H36" si="5">SUM(D27,J27,P27)/3</f>
        <v>0.65079365079365081</v>
      </c>
      <c r="I35" s="115">
        <f t="shared" si="4"/>
        <v>0.83333333333333337</v>
      </c>
      <c r="J35" s="114">
        <f t="shared" si="4"/>
        <v>0</v>
      </c>
      <c r="K35" s="115">
        <f t="shared" si="4"/>
        <v>0.7857142857142857</v>
      </c>
      <c r="N35" t="s">
        <v>134</v>
      </c>
    </row>
    <row r="36" spans="4:17" x14ac:dyDescent="0.25">
      <c r="G36" s="137">
        <v>4</v>
      </c>
      <c r="H36" s="115">
        <f t="shared" si="5"/>
        <v>0.13492063492063491</v>
      </c>
      <c r="I36" s="115">
        <f t="shared" si="4"/>
        <v>0.7142857142857143</v>
      </c>
      <c r="J36" s="115">
        <f t="shared" si="4"/>
        <v>0.7857142857142857</v>
      </c>
      <c r="K36" s="114">
        <f t="shared" si="4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25"/>
  <sheetViews>
    <sheetView topLeftCell="B1" workbookViewId="0">
      <selection activeCell="C4" sqref="C4:F7"/>
    </sheetView>
  </sheetViews>
  <sheetFormatPr defaultRowHeight="15" x14ac:dyDescent="0.25"/>
  <cols>
    <col min="3" max="3" width="26.42578125" customWidth="1"/>
    <col min="4" max="4" width="22.5703125" customWidth="1"/>
    <col min="5" max="5" width="17.5703125" customWidth="1"/>
    <col min="6" max="6" width="15.85546875" customWidth="1"/>
    <col min="7" max="7" width="7.5703125" customWidth="1"/>
    <col min="8" max="8" width="12" bestFit="1" customWidth="1"/>
  </cols>
  <sheetData>
    <row r="3" spans="3:15" ht="15.75" thickBot="1" x14ac:dyDescent="0.3"/>
    <row r="4" spans="3:15" ht="15.75" x14ac:dyDescent="0.25">
      <c r="C4" s="95"/>
      <c r="D4" s="157" t="s">
        <v>172</v>
      </c>
      <c r="E4" s="157" t="s">
        <v>173</v>
      </c>
      <c r="F4" s="158" t="s">
        <v>174</v>
      </c>
    </row>
    <row r="5" spans="3:15" ht="15.75" x14ac:dyDescent="0.25">
      <c r="C5" s="159" t="s">
        <v>175</v>
      </c>
      <c r="D5" s="160">
        <v>2000</v>
      </c>
      <c r="E5" s="160">
        <v>500</v>
      </c>
      <c r="F5" s="161">
        <v>2500</v>
      </c>
    </row>
    <row r="6" spans="3:15" ht="15.75" x14ac:dyDescent="0.25">
      <c r="C6" s="159" t="s">
        <v>176</v>
      </c>
      <c r="D6" s="160">
        <v>1000</v>
      </c>
      <c r="E6" s="160">
        <v>1500</v>
      </c>
      <c r="F6" s="161">
        <v>2500</v>
      </c>
    </row>
    <row r="7" spans="3:15" ht="16.5" thickBot="1" x14ac:dyDescent="0.3">
      <c r="C7" s="162" t="s">
        <v>177</v>
      </c>
      <c r="D7" s="163">
        <v>3000</v>
      </c>
      <c r="E7" s="163">
        <v>2000</v>
      </c>
      <c r="F7" s="164">
        <v>5000</v>
      </c>
    </row>
    <row r="11" spans="3:15" x14ac:dyDescent="0.25">
      <c r="C11" t="s">
        <v>178</v>
      </c>
    </row>
    <row r="14" spans="3:15" x14ac:dyDescent="0.25">
      <c r="C14" t="s">
        <v>179</v>
      </c>
    </row>
    <row r="16" spans="3:15" x14ac:dyDescent="0.25">
      <c r="I16" s="1"/>
      <c r="J16" s="1" t="s">
        <v>0</v>
      </c>
      <c r="K16" s="1"/>
      <c r="L16" s="1"/>
      <c r="M16" s="1"/>
      <c r="N16" s="1"/>
      <c r="O16" s="1"/>
    </row>
    <row r="17" spans="3:15" ht="15.75" thickBot="1" x14ac:dyDescent="0.3">
      <c r="I17" s="1" t="s">
        <v>178</v>
      </c>
      <c r="J17" s="1"/>
      <c r="K17" s="1"/>
      <c r="L17" s="1"/>
      <c r="M17" s="1"/>
      <c r="N17" s="1"/>
      <c r="O17" s="1"/>
    </row>
    <row r="18" spans="3:15" ht="15.75" x14ac:dyDescent="0.25">
      <c r="C18" s="165"/>
      <c r="D18" s="157" t="s">
        <v>172</v>
      </c>
      <c r="E18" s="158" t="s">
        <v>173</v>
      </c>
      <c r="I18" s="1"/>
      <c r="J18" s="1"/>
      <c r="K18" s="1"/>
      <c r="L18" s="1"/>
      <c r="M18" s="1"/>
      <c r="N18" s="1"/>
      <c r="O18" s="1"/>
    </row>
    <row r="19" spans="3:15" ht="15.75" x14ac:dyDescent="0.25">
      <c r="C19" s="159" t="s">
        <v>175</v>
      </c>
      <c r="D19" s="64">
        <f>(F5*D7)/F7</f>
        <v>1500</v>
      </c>
      <c r="E19" s="91">
        <f>(F5*E7)/F7</f>
        <v>1000</v>
      </c>
      <c r="I19" s="166" t="s">
        <v>180</v>
      </c>
      <c r="J19" s="167">
        <f xml:space="preserve"> SUM((D5-D19)^2/D19,(E5-E19)^2/E19,(D6-D20)^2/D20,(E6-E20)^2/E20)</f>
        <v>833.33333333333326</v>
      </c>
      <c r="K19" s="1"/>
      <c r="L19" s="1"/>
      <c r="M19" s="1"/>
      <c r="N19" s="1"/>
      <c r="O19" s="1"/>
    </row>
    <row r="20" spans="3:15" ht="16.5" thickBot="1" x14ac:dyDescent="0.3">
      <c r="C20" s="162" t="s">
        <v>176</v>
      </c>
      <c r="D20" s="93">
        <f>(F6*D7)/F7</f>
        <v>1500</v>
      </c>
      <c r="E20" s="94">
        <f>(F6*E7)/F7</f>
        <v>1000</v>
      </c>
      <c r="I20" s="1"/>
      <c r="J20" s="1"/>
      <c r="K20" s="1"/>
      <c r="L20" s="1"/>
      <c r="M20" s="1"/>
      <c r="N20" s="1"/>
      <c r="O20" s="1"/>
    </row>
    <row r="22" spans="3:15" x14ac:dyDescent="0.25">
      <c r="I22" t="s">
        <v>181</v>
      </c>
    </row>
    <row r="25" spans="3:15" ht="18.75" x14ac:dyDescent="0.25">
      <c r="D25" s="168" t="s">
        <v>182</v>
      </c>
      <c r="H25">
        <f>_xlfn.CHISQ.TEST(D5:E6,D19:E20)</f>
        <v>3.0547590425603395E-183</v>
      </c>
    </row>
  </sheetData>
  <dataConsolidate/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0"/>
  <sheetViews>
    <sheetView topLeftCell="A15" workbookViewId="0">
      <selection activeCell="I8" sqref="I8"/>
    </sheetView>
  </sheetViews>
  <sheetFormatPr defaultRowHeight="15" x14ac:dyDescent="0.25"/>
  <cols>
    <col min="13" max="13" width="12.28515625" customWidth="1"/>
    <col min="15" max="15" width="22.7109375" customWidth="1"/>
    <col min="18" max="18" width="5.5703125" customWidth="1"/>
    <col min="19" max="19" width="9.140625" customWidth="1"/>
  </cols>
  <sheetData>
    <row r="3" spans="6:12" ht="15.75" thickBot="1" x14ac:dyDescent="0.3">
      <c r="F3" s="1" t="s">
        <v>171</v>
      </c>
    </row>
    <row r="4" spans="6:12" x14ac:dyDescent="0.25">
      <c r="F4" s="153">
        <v>1.1000000000000001</v>
      </c>
      <c r="K4" s="138" t="s">
        <v>157</v>
      </c>
      <c r="L4" s="138" t="s">
        <v>158</v>
      </c>
    </row>
    <row r="5" spans="6:12" x14ac:dyDescent="0.25">
      <c r="F5" s="154">
        <v>9</v>
      </c>
      <c r="K5" s="138"/>
      <c r="L5" s="138" t="s">
        <v>159</v>
      </c>
    </row>
    <row r="6" spans="6:12" x14ac:dyDescent="0.25">
      <c r="F6" s="155">
        <v>14</v>
      </c>
      <c r="K6" s="138"/>
      <c r="L6" s="138" t="s">
        <v>160</v>
      </c>
    </row>
    <row r="7" spans="6:12" x14ac:dyDescent="0.25">
      <c r="F7" s="154">
        <v>15</v>
      </c>
      <c r="K7" s="138"/>
      <c r="L7" s="114"/>
    </row>
    <row r="8" spans="6:12" x14ac:dyDescent="0.25">
      <c r="F8" s="155">
        <v>21</v>
      </c>
    </row>
    <row r="9" spans="6:12" x14ac:dyDescent="0.25">
      <c r="F9" s="154">
        <v>21</v>
      </c>
    </row>
    <row r="10" spans="6:12" x14ac:dyDescent="0.25">
      <c r="F10" s="155">
        <v>24</v>
      </c>
    </row>
    <row r="11" spans="6:12" x14ac:dyDescent="0.25">
      <c r="F11" s="154">
        <v>26</v>
      </c>
    </row>
    <row r="12" spans="6:12" x14ac:dyDescent="0.25">
      <c r="F12" s="155">
        <v>28</v>
      </c>
    </row>
    <row r="13" spans="6:12" x14ac:dyDescent="0.25">
      <c r="F13" s="154">
        <v>28</v>
      </c>
    </row>
    <row r="14" spans="6:12" x14ac:dyDescent="0.25">
      <c r="F14" s="155">
        <v>29</v>
      </c>
    </row>
    <row r="15" spans="6:12" ht="15.75" thickBot="1" x14ac:dyDescent="0.3">
      <c r="F15" s="156">
        <v>35</v>
      </c>
    </row>
    <row r="16" spans="6:12" ht="15.75" thickBot="1" x14ac:dyDescent="0.3"/>
    <row r="17" spans="1:20" x14ac:dyDescent="0.25">
      <c r="A17" s="87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9"/>
    </row>
    <row r="18" spans="1:20" ht="15.75" x14ac:dyDescent="0.25">
      <c r="A18" s="102"/>
      <c r="B18" s="64"/>
      <c r="C18" s="140" t="s">
        <v>153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91"/>
    </row>
    <row r="19" spans="1:20" ht="15.75" x14ac:dyDescent="0.25">
      <c r="A19" s="102"/>
      <c r="B19" s="64"/>
      <c r="C19" s="140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91"/>
    </row>
    <row r="20" spans="1:20" x14ac:dyDescent="0.25">
      <c r="A20" s="102"/>
      <c r="B20" s="64"/>
      <c r="C20" s="64"/>
      <c r="D20" s="64"/>
      <c r="E20" s="64"/>
      <c r="F20" s="64"/>
      <c r="G20" s="63"/>
      <c r="H20" s="63"/>
      <c r="I20" s="63"/>
      <c r="J20" s="63"/>
      <c r="K20" s="63"/>
      <c r="L20" s="63"/>
      <c r="M20" s="63"/>
      <c r="N20" s="63"/>
      <c r="O20" s="63"/>
      <c r="P20" s="64"/>
      <c r="Q20" s="64"/>
      <c r="R20" s="64"/>
      <c r="S20" s="64"/>
      <c r="T20" s="91"/>
    </row>
    <row r="21" spans="1:20" x14ac:dyDescent="0.25">
      <c r="A21" s="102"/>
      <c r="B21" s="141" t="s">
        <v>161</v>
      </c>
      <c r="C21" s="142" t="s">
        <v>98</v>
      </c>
      <c r="D21" s="142">
        <f>MIN(F4:F15)</f>
        <v>1.1000000000000001</v>
      </c>
      <c r="E21" s="64"/>
      <c r="F21" s="64"/>
      <c r="G21" s="63"/>
      <c r="H21" s="63" t="s">
        <v>166</v>
      </c>
      <c r="I21" s="63"/>
      <c r="J21" s="63"/>
      <c r="K21" s="63" t="s">
        <v>165</v>
      </c>
      <c r="L21" s="63"/>
      <c r="M21" s="63"/>
      <c r="N21" s="63" t="s">
        <v>164</v>
      </c>
      <c r="O21" s="63"/>
      <c r="P21" s="64"/>
      <c r="Q21" s="64"/>
      <c r="R21" s="64"/>
      <c r="S21" s="64"/>
      <c r="T21" s="91"/>
    </row>
    <row r="22" spans="1:20" x14ac:dyDescent="0.25">
      <c r="A22" s="102"/>
      <c r="B22" s="141" t="s">
        <v>162</v>
      </c>
      <c r="C22" s="142" t="s">
        <v>84</v>
      </c>
      <c r="D22" s="142">
        <f>MAX(F4:F15)</f>
        <v>35</v>
      </c>
      <c r="E22" s="64"/>
      <c r="F22" s="64"/>
      <c r="G22" s="63"/>
      <c r="H22" s="56" t="s">
        <v>141</v>
      </c>
      <c r="I22" s="83">
        <f>SUM(D26:F26)/3</f>
        <v>8.0333333333333332</v>
      </c>
      <c r="J22" s="63"/>
      <c r="K22" s="56" t="s">
        <v>141</v>
      </c>
      <c r="L22" s="143">
        <f>MEDIAN(D26:F26)</f>
        <v>9</v>
      </c>
      <c r="M22" s="63"/>
      <c r="N22" s="56" t="s">
        <v>141</v>
      </c>
      <c r="O22" s="63" t="s">
        <v>163</v>
      </c>
      <c r="P22" s="64"/>
      <c r="Q22" s="64"/>
      <c r="R22" s="64"/>
      <c r="S22" s="64"/>
      <c r="T22" s="91"/>
    </row>
    <row r="23" spans="1:20" x14ac:dyDescent="0.25">
      <c r="A23" s="102"/>
      <c r="B23" s="141" t="s">
        <v>146</v>
      </c>
      <c r="C23" s="142" t="s">
        <v>139</v>
      </c>
      <c r="D23" s="142">
        <f>COUNT(F4:F15)</f>
        <v>12</v>
      </c>
      <c r="E23" s="64"/>
      <c r="F23" s="64"/>
      <c r="G23" s="63"/>
      <c r="H23" s="56" t="s">
        <v>142</v>
      </c>
      <c r="I23" s="83">
        <f>SUM(D27:F27)/3</f>
        <v>19</v>
      </c>
      <c r="J23" s="63"/>
      <c r="K23" s="56" t="s">
        <v>142</v>
      </c>
      <c r="L23" s="143">
        <f>MEDIAN(D27:F27)</f>
        <v>21</v>
      </c>
      <c r="M23" s="63"/>
      <c r="N23" s="56" t="s">
        <v>142</v>
      </c>
      <c r="O23" s="63" t="s">
        <v>154</v>
      </c>
      <c r="P23" s="64"/>
      <c r="Q23" s="64"/>
      <c r="R23" s="64"/>
      <c r="S23" s="64"/>
      <c r="T23" s="91"/>
    </row>
    <row r="24" spans="1:20" x14ac:dyDescent="0.25">
      <c r="A24" s="102"/>
      <c r="B24" s="141"/>
      <c r="C24" s="142" t="s">
        <v>140</v>
      </c>
      <c r="D24" s="144">
        <f>(D22-D21)/D23</f>
        <v>2.8249999999999997</v>
      </c>
      <c r="E24" s="64"/>
      <c r="F24" s="64"/>
      <c r="G24" s="63"/>
      <c r="H24" s="56" t="s">
        <v>143</v>
      </c>
      <c r="I24" s="83">
        <f>SUM(D28:F28)/3</f>
        <v>26</v>
      </c>
      <c r="J24" s="63"/>
      <c r="K24" s="56" t="s">
        <v>143</v>
      </c>
      <c r="L24" s="143">
        <f>MEDIAN(D28:F28)</f>
        <v>26</v>
      </c>
      <c r="M24" s="63"/>
      <c r="N24" s="56" t="s">
        <v>143</v>
      </c>
      <c r="O24" s="63" t="s">
        <v>155</v>
      </c>
      <c r="P24" s="64"/>
      <c r="Q24" s="64"/>
      <c r="R24" s="64"/>
      <c r="S24" s="64"/>
      <c r="T24" s="91"/>
    </row>
    <row r="25" spans="1:20" x14ac:dyDescent="0.25">
      <c r="A25" s="102"/>
      <c r="B25" s="64"/>
      <c r="C25" s="64"/>
      <c r="D25" s="64"/>
      <c r="E25" s="64"/>
      <c r="F25" s="64"/>
      <c r="G25" s="63"/>
      <c r="H25" s="56" t="s">
        <v>144</v>
      </c>
      <c r="I25" s="83">
        <f>SUM(D29:F29)/3</f>
        <v>30.666666666666668</v>
      </c>
      <c r="J25" s="63"/>
      <c r="K25" s="56" t="s">
        <v>144</v>
      </c>
      <c r="L25" s="143">
        <f>MEDIAN(D29:F29)</f>
        <v>29</v>
      </c>
      <c r="M25" s="63"/>
      <c r="N25" s="56" t="s">
        <v>144</v>
      </c>
      <c r="O25" s="63" t="s">
        <v>156</v>
      </c>
      <c r="P25" s="64"/>
      <c r="Q25" s="64"/>
      <c r="R25" s="64"/>
      <c r="S25" s="64"/>
      <c r="T25" s="91"/>
    </row>
    <row r="26" spans="1:20" x14ac:dyDescent="0.25">
      <c r="A26" s="102"/>
      <c r="B26" s="64"/>
      <c r="C26" s="56" t="s">
        <v>141</v>
      </c>
      <c r="D26" s="56">
        <v>1.1000000000000001</v>
      </c>
      <c r="E26" s="56">
        <v>9</v>
      </c>
      <c r="F26" s="63">
        <v>14</v>
      </c>
      <c r="G26" s="64"/>
      <c r="H26" s="146"/>
      <c r="I26" s="85"/>
      <c r="J26" s="64"/>
      <c r="K26" s="146"/>
      <c r="L26" s="147"/>
      <c r="M26" s="64"/>
      <c r="N26" s="146"/>
      <c r="O26" s="64"/>
      <c r="P26" s="64"/>
      <c r="Q26" s="64"/>
      <c r="R26" s="64"/>
      <c r="S26" s="64"/>
      <c r="T26" s="91"/>
    </row>
    <row r="27" spans="1:20" x14ac:dyDescent="0.25">
      <c r="A27" s="102"/>
      <c r="B27" s="64"/>
      <c r="C27" s="56" t="s">
        <v>142</v>
      </c>
      <c r="D27" s="56">
        <v>15</v>
      </c>
      <c r="E27" s="56">
        <v>21</v>
      </c>
      <c r="F27" s="63">
        <v>21</v>
      </c>
      <c r="G27" s="64"/>
      <c r="H27" s="146"/>
      <c r="I27" s="85"/>
      <c r="J27" s="64"/>
      <c r="K27" s="146"/>
      <c r="L27" s="147"/>
      <c r="M27" s="64"/>
      <c r="N27" s="146"/>
      <c r="O27" s="64"/>
      <c r="P27" s="64"/>
      <c r="Q27" s="64"/>
      <c r="R27" s="64"/>
      <c r="S27" s="64"/>
      <c r="T27" s="91"/>
    </row>
    <row r="28" spans="1:20" x14ac:dyDescent="0.25">
      <c r="A28" s="102"/>
      <c r="B28" s="64"/>
      <c r="C28" s="56" t="s">
        <v>143</v>
      </c>
      <c r="D28" s="56">
        <v>24</v>
      </c>
      <c r="E28" s="56">
        <v>26</v>
      </c>
      <c r="F28" s="63">
        <v>28</v>
      </c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91"/>
    </row>
    <row r="29" spans="1:20" ht="15.75" thickBot="1" x14ac:dyDescent="0.3">
      <c r="A29" s="103"/>
      <c r="B29" s="93"/>
      <c r="C29" s="148" t="s">
        <v>144</v>
      </c>
      <c r="D29" s="148">
        <v>28</v>
      </c>
      <c r="E29" s="148">
        <v>29</v>
      </c>
      <c r="F29" s="149">
        <v>35</v>
      </c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4"/>
    </row>
    <row r="30" spans="1:20" ht="15.75" thickBot="1" x14ac:dyDescent="0.3">
      <c r="C30" s="139"/>
      <c r="D30" s="139"/>
      <c r="E30" s="139"/>
    </row>
    <row r="31" spans="1:20" x14ac:dyDescent="0.25">
      <c r="B31" s="87"/>
      <c r="C31" s="150" t="s">
        <v>145</v>
      </c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0" x14ac:dyDescent="0.25">
      <c r="B32" s="102"/>
      <c r="C32" s="64"/>
      <c r="D32" s="64"/>
      <c r="E32" s="64"/>
      <c r="F32" s="64"/>
      <c r="G32" s="64"/>
      <c r="H32" s="64"/>
      <c r="I32" s="64"/>
      <c r="J32" s="64"/>
      <c r="K32" s="64"/>
      <c r="L32" s="63" t="s">
        <v>170</v>
      </c>
      <c r="M32" s="63"/>
      <c r="N32" s="63"/>
      <c r="O32" s="63" t="s">
        <v>169</v>
      </c>
      <c r="P32" s="63"/>
      <c r="Q32" s="63"/>
      <c r="R32" s="63" t="s">
        <v>164</v>
      </c>
      <c r="S32" s="63"/>
      <c r="T32" s="151"/>
    </row>
    <row r="33" spans="2:20" x14ac:dyDescent="0.25">
      <c r="B33" s="102"/>
      <c r="C33" s="145" t="s">
        <v>146</v>
      </c>
      <c r="D33" s="145">
        <f>COUNT([3]!Table10[data])</f>
        <v>12</v>
      </c>
      <c r="E33" s="64"/>
      <c r="F33" s="56" t="s">
        <v>141</v>
      </c>
      <c r="G33" s="56">
        <v>1.1000000000000001</v>
      </c>
      <c r="H33" s="56">
        <v>9</v>
      </c>
      <c r="I33" s="56">
        <v>14</v>
      </c>
      <c r="J33" s="56">
        <v>15</v>
      </c>
      <c r="K33" s="64"/>
      <c r="L33" s="63" t="s">
        <v>147</v>
      </c>
      <c r="M33" s="152">
        <f>SUM(G33:J33)/D$37</f>
        <v>9.7750000000000004</v>
      </c>
      <c r="N33" s="63"/>
      <c r="O33" s="63" t="s">
        <v>147</v>
      </c>
      <c r="P33" s="63">
        <f>MEDIAN(G33:J33)</f>
        <v>11.5</v>
      </c>
      <c r="Q33" s="63"/>
      <c r="R33" s="63" t="s">
        <v>147</v>
      </c>
      <c r="S33" s="63" t="s">
        <v>167</v>
      </c>
      <c r="T33" s="151"/>
    </row>
    <row r="34" spans="2:20" x14ac:dyDescent="0.25">
      <c r="B34" s="102"/>
      <c r="C34" s="145"/>
      <c r="D34" s="145"/>
      <c r="E34" s="64"/>
      <c r="F34" s="56"/>
      <c r="G34" s="56"/>
      <c r="H34" s="56"/>
      <c r="I34" s="56"/>
      <c r="J34" s="56"/>
      <c r="K34" s="64"/>
      <c r="L34" s="63" t="s">
        <v>148</v>
      </c>
      <c r="M34" s="152">
        <f>SUM(G35:J35)/D$37</f>
        <v>23</v>
      </c>
      <c r="N34" s="63"/>
      <c r="O34" s="63" t="s">
        <v>148</v>
      </c>
      <c r="P34" s="63">
        <f>MEDIAN(G35:J35)</f>
        <v>22.5</v>
      </c>
      <c r="Q34" s="63"/>
      <c r="R34" s="63"/>
      <c r="S34" s="63"/>
      <c r="T34" s="151"/>
    </row>
    <row r="35" spans="2:20" x14ac:dyDescent="0.25">
      <c r="B35" s="102"/>
      <c r="C35" s="145" t="s">
        <v>149</v>
      </c>
      <c r="D35" s="145">
        <v>3</v>
      </c>
      <c r="E35" s="64"/>
      <c r="F35" s="56" t="s">
        <v>142</v>
      </c>
      <c r="G35" s="56">
        <v>21</v>
      </c>
      <c r="H35" s="56">
        <v>21</v>
      </c>
      <c r="I35" s="56">
        <v>24</v>
      </c>
      <c r="J35" s="56">
        <v>26</v>
      </c>
      <c r="K35" s="64"/>
      <c r="L35" s="63" t="s">
        <v>142</v>
      </c>
      <c r="M35" s="152">
        <f>SUM(G37:J37)/D$37</f>
        <v>30</v>
      </c>
      <c r="N35" s="63"/>
      <c r="O35" s="63" t="s">
        <v>142</v>
      </c>
      <c r="P35" s="63">
        <f>MEDIAN(G37:J37)</f>
        <v>28.5</v>
      </c>
      <c r="Q35" s="63"/>
      <c r="R35" s="63" t="s">
        <v>148</v>
      </c>
      <c r="S35" s="63" t="s">
        <v>168</v>
      </c>
      <c r="T35" s="151"/>
    </row>
    <row r="36" spans="2:20" x14ac:dyDescent="0.25">
      <c r="B36" s="102"/>
      <c r="C36" s="145"/>
      <c r="D36" s="145"/>
      <c r="E36" s="64"/>
      <c r="F36" s="56"/>
      <c r="G36" s="56"/>
      <c r="H36" s="56"/>
      <c r="I36" s="56"/>
      <c r="J36" s="56"/>
      <c r="K36" s="64"/>
      <c r="L36" s="63"/>
      <c r="M36" s="152"/>
      <c r="N36" s="63"/>
      <c r="O36" s="63"/>
      <c r="P36" s="63"/>
      <c r="Q36" s="63"/>
      <c r="R36" s="63"/>
      <c r="S36" s="63"/>
      <c r="T36" s="151"/>
    </row>
    <row r="37" spans="2:20" x14ac:dyDescent="0.25">
      <c r="B37" s="102"/>
      <c r="C37" s="145" t="s">
        <v>150</v>
      </c>
      <c r="D37" s="145">
        <f>D33/D35</f>
        <v>4</v>
      </c>
      <c r="E37" s="64"/>
      <c r="F37" s="56" t="s">
        <v>151</v>
      </c>
      <c r="G37" s="56">
        <v>28</v>
      </c>
      <c r="H37" s="56">
        <v>28</v>
      </c>
      <c r="I37" s="56">
        <v>29</v>
      </c>
      <c r="J37" s="56">
        <v>35</v>
      </c>
      <c r="K37" s="64"/>
      <c r="L37" s="63"/>
      <c r="M37" s="152"/>
      <c r="N37" s="63"/>
      <c r="O37" s="63"/>
      <c r="P37" s="63"/>
      <c r="Q37" s="63"/>
      <c r="R37" s="63" t="s">
        <v>143</v>
      </c>
      <c r="S37" s="63" t="s">
        <v>152</v>
      </c>
      <c r="T37" s="151"/>
    </row>
    <row r="38" spans="2:20" x14ac:dyDescent="0.25">
      <c r="B38" s="102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91"/>
    </row>
    <row r="39" spans="2:20" x14ac:dyDescent="0.25">
      <c r="B39" s="102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91"/>
    </row>
    <row r="40" spans="2:20" ht="15.75" thickBot="1" x14ac:dyDescent="0.3">
      <c r="B40" s="10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33"/>
  <sheetViews>
    <sheetView topLeftCell="A13" workbookViewId="0">
      <selection activeCell="G16" sqref="G16"/>
    </sheetView>
  </sheetViews>
  <sheetFormatPr defaultRowHeight="15" x14ac:dyDescent="0.25"/>
  <cols>
    <col min="8" max="8" width="15.85546875" customWidth="1"/>
    <col min="9" max="9" width="12.42578125" customWidth="1"/>
  </cols>
  <sheetData>
    <row r="5" spans="2:17" x14ac:dyDescent="0.25">
      <c r="B5" s="1" t="s">
        <v>19</v>
      </c>
      <c r="C5" s="1"/>
      <c r="D5" s="1"/>
    </row>
    <row r="6" spans="2:17" x14ac:dyDescent="0.25">
      <c r="C6" s="16">
        <v>13</v>
      </c>
      <c r="D6" s="20"/>
    </row>
    <row r="7" spans="2:17" x14ac:dyDescent="0.25">
      <c r="C7" s="16">
        <v>15</v>
      </c>
      <c r="D7" s="20"/>
    </row>
    <row r="8" spans="2:17" x14ac:dyDescent="0.25">
      <c r="C8" s="16">
        <v>16</v>
      </c>
      <c r="D8" s="20"/>
    </row>
    <row r="9" spans="2:17" x14ac:dyDescent="0.25">
      <c r="C9" s="16">
        <v>16</v>
      </c>
      <c r="D9" s="20"/>
      <c r="H9" s="17" t="s">
        <v>20</v>
      </c>
      <c r="I9" s="1">
        <f>COUNT([1]!Table1[dataset])</f>
        <v>27</v>
      </c>
      <c r="J9" s="1"/>
      <c r="M9" s="1" t="s">
        <v>14</v>
      </c>
      <c r="N9" s="1"/>
      <c r="O9" s="1"/>
      <c r="P9" s="1"/>
      <c r="Q9" s="1"/>
    </row>
    <row r="10" spans="2:17" x14ac:dyDescent="0.25">
      <c r="C10" s="16">
        <v>19</v>
      </c>
      <c r="D10" s="20"/>
      <c r="H10" s="17" t="s">
        <v>10</v>
      </c>
      <c r="I10" s="1">
        <v>29.96</v>
      </c>
      <c r="J10" s="1"/>
    </row>
    <row r="11" spans="2:17" x14ac:dyDescent="0.25">
      <c r="C11" s="16">
        <v>20</v>
      </c>
      <c r="D11" s="20"/>
      <c r="H11" s="17" t="s">
        <v>11</v>
      </c>
      <c r="I11" s="1">
        <f>MEDIAN(Table1[[#All],[dataset]])</f>
        <v>25</v>
      </c>
      <c r="J11" s="1"/>
    </row>
    <row r="12" spans="2:17" x14ac:dyDescent="0.25">
      <c r="C12" s="16">
        <v>20</v>
      </c>
      <c r="D12" s="20" t="s">
        <v>21</v>
      </c>
      <c r="H12" s="17" t="s">
        <v>12</v>
      </c>
      <c r="I12" s="1">
        <f>MODE((Table1[[#All],[dataset]]))</f>
        <v>25</v>
      </c>
      <c r="J12" s="1">
        <v>35</v>
      </c>
    </row>
    <row r="13" spans="2:17" x14ac:dyDescent="0.25">
      <c r="C13" s="16">
        <v>21</v>
      </c>
      <c r="D13" s="20"/>
      <c r="H13" s="17" t="s">
        <v>13</v>
      </c>
      <c r="I13" s="1">
        <v>41.5</v>
      </c>
      <c r="J13" s="1"/>
    </row>
    <row r="14" spans="2:17" x14ac:dyDescent="0.25">
      <c r="C14" s="16">
        <v>22</v>
      </c>
      <c r="D14" s="20"/>
      <c r="H14" s="17" t="s">
        <v>15</v>
      </c>
      <c r="I14" s="1">
        <v>20</v>
      </c>
      <c r="J14" s="1"/>
    </row>
    <row r="15" spans="2:17" x14ac:dyDescent="0.25">
      <c r="C15" s="16">
        <v>22</v>
      </c>
      <c r="D15" s="20"/>
      <c r="H15" s="17" t="s">
        <v>16</v>
      </c>
      <c r="I15" s="1">
        <v>35</v>
      </c>
      <c r="J15" s="1"/>
    </row>
    <row r="16" spans="2:17" x14ac:dyDescent="0.25">
      <c r="C16" s="16">
        <v>25</v>
      </c>
      <c r="D16" s="20"/>
      <c r="H16" s="1"/>
      <c r="I16" s="1"/>
      <c r="J16" s="1"/>
    </row>
    <row r="17" spans="3:13" x14ac:dyDescent="0.25">
      <c r="C17" s="16">
        <v>25</v>
      </c>
      <c r="D17" s="20"/>
    </row>
    <row r="18" spans="3:13" x14ac:dyDescent="0.25">
      <c r="C18" s="16">
        <v>25</v>
      </c>
      <c r="D18" s="20"/>
    </row>
    <row r="19" spans="3:13" x14ac:dyDescent="0.25">
      <c r="C19" s="16">
        <v>25</v>
      </c>
      <c r="D19" s="20"/>
      <c r="H19" s="1" t="s">
        <v>17</v>
      </c>
      <c r="I19" s="1"/>
      <c r="J19" s="1"/>
      <c r="K19" s="1"/>
      <c r="L19" s="1" t="s">
        <v>18</v>
      </c>
      <c r="M19" s="1"/>
    </row>
    <row r="20" spans="3:13" x14ac:dyDescent="0.25">
      <c r="C20" s="16">
        <v>30</v>
      </c>
      <c r="D20" s="20"/>
    </row>
    <row r="21" spans="3:13" x14ac:dyDescent="0.25">
      <c r="C21" s="16">
        <v>33</v>
      </c>
      <c r="D21" s="20"/>
    </row>
    <row r="22" spans="3:13" x14ac:dyDescent="0.25">
      <c r="C22" s="16">
        <v>33</v>
      </c>
      <c r="D22" s="20"/>
    </row>
    <row r="23" spans="3:13" x14ac:dyDescent="0.25">
      <c r="C23" s="16">
        <v>35</v>
      </c>
      <c r="D23" s="20"/>
    </row>
    <row r="24" spans="3:13" x14ac:dyDescent="0.25">
      <c r="C24" s="16">
        <v>35</v>
      </c>
      <c r="D24" s="20"/>
    </row>
    <row r="25" spans="3:13" x14ac:dyDescent="0.25">
      <c r="C25" s="16">
        <v>35</v>
      </c>
      <c r="D25" s="20"/>
    </row>
    <row r="26" spans="3:13" x14ac:dyDescent="0.25">
      <c r="C26" s="16">
        <v>35</v>
      </c>
      <c r="D26" s="20" t="s">
        <v>22</v>
      </c>
    </row>
    <row r="27" spans="3:13" x14ac:dyDescent="0.25">
      <c r="C27" s="16">
        <v>36</v>
      </c>
      <c r="D27" s="20"/>
    </row>
    <row r="28" spans="3:13" x14ac:dyDescent="0.25">
      <c r="C28" s="16">
        <v>40</v>
      </c>
      <c r="D28" s="20"/>
    </row>
    <row r="29" spans="3:13" x14ac:dyDescent="0.25">
      <c r="C29" s="16">
        <v>45</v>
      </c>
      <c r="D29" s="18"/>
    </row>
    <row r="30" spans="3:13" x14ac:dyDescent="0.25">
      <c r="C30" s="16">
        <v>46</v>
      </c>
      <c r="D30" s="18"/>
    </row>
    <row r="31" spans="3:13" x14ac:dyDescent="0.25">
      <c r="C31" s="16">
        <v>52</v>
      </c>
      <c r="D31" s="18"/>
    </row>
    <row r="32" spans="3:13" x14ac:dyDescent="0.25">
      <c r="C32" s="16">
        <v>70</v>
      </c>
      <c r="D32" s="18"/>
    </row>
    <row r="33" spans="3:4" x14ac:dyDescent="0.25">
      <c r="C33" s="15"/>
      <c r="D33" s="19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36"/>
  <sheetViews>
    <sheetView topLeftCell="A46" workbookViewId="0">
      <selection activeCell="K70" sqref="K70"/>
    </sheetView>
  </sheetViews>
  <sheetFormatPr defaultRowHeight="15" x14ac:dyDescent="0.25"/>
  <cols>
    <col min="5" max="5" width="22.28515625" customWidth="1"/>
    <col min="6" max="6" width="19" customWidth="1"/>
    <col min="7" max="7" width="19.42578125" customWidth="1"/>
    <col min="10" max="10" width="22.85546875" customWidth="1"/>
    <col min="11" max="11" width="24.5703125" customWidth="1"/>
  </cols>
  <sheetData>
    <row r="5" spans="4:11" x14ac:dyDescent="0.25">
      <c r="D5" s="21" t="s">
        <v>23</v>
      </c>
      <c r="E5" s="21" t="s">
        <v>24</v>
      </c>
      <c r="F5" s="21" t="s">
        <v>23</v>
      </c>
      <c r="G5" s="21" t="s">
        <v>24</v>
      </c>
      <c r="J5" s="21" t="s">
        <v>23</v>
      </c>
      <c r="K5" s="21" t="s">
        <v>26</v>
      </c>
    </row>
    <row r="6" spans="4:11" x14ac:dyDescent="0.25">
      <c r="D6" s="22"/>
      <c r="E6" s="23"/>
      <c r="F6" s="22"/>
      <c r="G6" s="23"/>
      <c r="J6" s="30"/>
      <c r="K6" s="30"/>
    </row>
    <row r="7" spans="4:11" x14ac:dyDescent="0.25">
      <c r="D7" s="24">
        <v>23</v>
      </c>
      <c r="E7" s="23">
        <v>9.5</v>
      </c>
      <c r="F7" s="24">
        <v>23</v>
      </c>
      <c r="G7" s="23">
        <v>9.5</v>
      </c>
      <c r="J7" s="31">
        <v>27</v>
      </c>
      <c r="K7" s="30">
        <v>7.8</v>
      </c>
    </row>
    <row r="8" spans="4:11" x14ac:dyDescent="0.25">
      <c r="D8" s="24">
        <v>23</v>
      </c>
      <c r="E8" s="23">
        <v>26.5</v>
      </c>
      <c r="F8" s="24">
        <v>23</v>
      </c>
      <c r="G8" s="23">
        <v>26.5</v>
      </c>
      <c r="J8" s="31">
        <v>23</v>
      </c>
      <c r="K8" s="30">
        <v>9.5</v>
      </c>
    </row>
    <row r="9" spans="4:11" x14ac:dyDescent="0.25">
      <c r="D9" s="24">
        <v>27</v>
      </c>
      <c r="E9" s="23">
        <v>7.8</v>
      </c>
      <c r="F9" s="24">
        <v>27</v>
      </c>
      <c r="G9" s="23">
        <v>7.8</v>
      </c>
      <c r="J9" s="31">
        <v>27</v>
      </c>
      <c r="K9" s="30">
        <v>17.8</v>
      </c>
    </row>
    <row r="10" spans="4:11" x14ac:dyDescent="0.25">
      <c r="D10" s="24">
        <v>27</v>
      </c>
      <c r="E10" s="23">
        <v>17.8</v>
      </c>
      <c r="F10" s="24">
        <v>27</v>
      </c>
      <c r="G10" s="23">
        <v>17.8</v>
      </c>
      <c r="J10" s="31">
        <v>41</v>
      </c>
      <c r="K10" s="30">
        <v>25.9</v>
      </c>
    </row>
    <row r="11" spans="4:11" x14ac:dyDescent="0.25">
      <c r="D11" s="24">
        <v>39</v>
      </c>
      <c r="E11" s="23">
        <v>31.4</v>
      </c>
      <c r="F11" s="24">
        <v>39</v>
      </c>
      <c r="G11" s="23">
        <v>31.4</v>
      </c>
      <c r="J11" s="31">
        <v>23</v>
      </c>
      <c r="K11" s="30">
        <v>26.5</v>
      </c>
    </row>
    <row r="12" spans="4:11" x14ac:dyDescent="0.25">
      <c r="D12" s="24">
        <v>41</v>
      </c>
      <c r="E12" s="23">
        <v>25.9</v>
      </c>
      <c r="F12" s="24">
        <v>41</v>
      </c>
      <c r="G12" s="23">
        <v>25.9</v>
      </c>
      <c r="J12" s="31">
        <v>49</v>
      </c>
      <c r="K12" s="30">
        <v>27.2</v>
      </c>
    </row>
    <row r="13" spans="4:11" x14ac:dyDescent="0.25">
      <c r="D13" s="24">
        <v>47</v>
      </c>
      <c r="E13" s="23">
        <v>27.4</v>
      </c>
      <c r="F13" s="24">
        <v>47</v>
      </c>
      <c r="G13" s="23">
        <v>27.4</v>
      </c>
      <c r="J13" s="31">
        <v>47</v>
      </c>
      <c r="K13" s="30">
        <v>27.4</v>
      </c>
    </row>
    <row r="14" spans="4:11" x14ac:dyDescent="0.25">
      <c r="D14" s="24">
        <v>49</v>
      </c>
      <c r="E14" s="23">
        <v>27.2</v>
      </c>
      <c r="F14" s="24">
        <v>49</v>
      </c>
      <c r="G14" s="23">
        <v>27.2</v>
      </c>
      <c r="J14" s="31">
        <v>54</v>
      </c>
      <c r="K14" s="32">
        <v>28.8</v>
      </c>
    </row>
    <row r="15" spans="4:11" x14ac:dyDescent="0.25">
      <c r="D15" s="24">
        <v>50</v>
      </c>
      <c r="E15" s="23">
        <v>31.2</v>
      </c>
      <c r="F15" s="24">
        <v>50</v>
      </c>
      <c r="G15" s="23">
        <v>31.2</v>
      </c>
      <c r="J15" s="31">
        <v>57</v>
      </c>
      <c r="K15" s="32">
        <v>30.2</v>
      </c>
    </row>
    <row r="16" spans="4:11" x14ac:dyDescent="0.25">
      <c r="D16" s="24">
        <v>52</v>
      </c>
      <c r="E16" s="25">
        <v>34.6</v>
      </c>
      <c r="F16" s="24">
        <v>52</v>
      </c>
      <c r="G16" s="25">
        <v>34.6</v>
      </c>
      <c r="J16" s="31">
        <v>50</v>
      </c>
      <c r="K16" s="30">
        <v>31.2</v>
      </c>
    </row>
    <row r="17" spans="4:11" x14ac:dyDescent="0.25">
      <c r="D17" s="24">
        <v>54</v>
      </c>
      <c r="E17" s="25">
        <v>42.5</v>
      </c>
      <c r="F17" s="24">
        <v>54</v>
      </c>
      <c r="G17" s="25">
        <v>42.5</v>
      </c>
      <c r="J17" s="31">
        <v>39</v>
      </c>
      <c r="K17" s="30">
        <v>31.4</v>
      </c>
    </row>
    <row r="18" spans="4:11" x14ac:dyDescent="0.25">
      <c r="D18" s="24">
        <v>54</v>
      </c>
      <c r="E18" s="25">
        <v>28.8</v>
      </c>
      <c r="F18" s="24">
        <v>54</v>
      </c>
      <c r="G18" s="25">
        <v>28.8</v>
      </c>
      <c r="J18" s="31">
        <v>58</v>
      </c>
      <c r="K18" s="32">
        <v>32.9</v>
      </c>
    </row>
    <row r="19" spans="4:11" x14ac:dyDescent="0.25">
      <c r="D19" s="24">
        <v>56</v>
      </c>
      <c r="E19" s="25">
        <v>33.4</v>
      </c>
      <c r="F19" s="24">
        <v>56</v>
      </c>
      <c r="G19" s="25">
        <v>33.4</v>
      </c>
      <c r="J19" s="31">
        <v>56</v>
      </c>
      <c r="K19" s="32">
        <v>33.4</v>
      </c>
    </row>
    <row r="20" spans="4:11" x14ac:dyDescent="0.25">
      <c r="D20" s="24">
        <v>57</v>
      </c>
      <c r="E20" s="25">
        <v>30.2</v>
      </c>
      <c r="F20" s="24">
        <v>57</v>
      </c>
      <c r="G20" s="25">
        <v>30.2</v>
      </c>
      <c r="J20" s="31">
        <v>58</v>
      </c>
      <c r="K20" s="32">
        <v>34.1</v>
      </c>
    </row>
    <row r="21" spans="4:11" x14ac:dyDescent="0.25">
      <c r="D21" s="24">
        <v>58</v>
      </c>
      <c r="E21" s="25">
        <v>34.1</v>
      </c>
      <c r="F21" s="24">
        <v>58</v>
      </c>
      <c r="G21" s="25">
        <v>34.1</v>
      </c>
      <c r="J21" s="31">
        <v>52</v>
      </c>
      <c r="K21" s="32">
        <v>34.6</v>
      </c>
    </row>
    <row r="22" spans="4:11" x14ac:dyDescent="0.25">
      <c r="D22" s="24">
        <v>58</v>
      </c>
      <c r="E22" s="25">
        <v>32.9</v>
      </c>
      <c r="F22" s="24">
        <v>58</v>
      </c>
      <c r="G22" s="25">
        <v>32.9</v>
      </c>
      <c r="J22" s="31">
        <v>61</v>
      </c>
      <c r="K22" s="32">
        <v>35.700000000000003</v>
      </c>
    </row>
    <row r="23" spans="4:11" x14ac:dyDescent="0.25">
      <c r="D23" s="24">
        <v>60</v>
      </c>
      <c r="E23" s="25">
        <v>41.2</v>
      </c>
      <c r="F23" s="24">
        <v>60</v>
      </c>
      <c r="G23" s="25">
        <v>41.2</v>
      </c>
      <c r="J23" s="31">
        <v>60</v>
      </c>
      <c r="K23" s="32">
        <v>41.2</v>
      </c>
    </row>
    <row r="24" spans="4:11" ht="15.75" thickBot="1" x14ac:dyDescent="0.3">
      <c r="D24" s="24">
        <v>61</v>
      </c>
      <c r="E24" s="25">
        <v>35.700000000000003</v>
      </c>
      <c r="F24" s="24">
        <v>61</v>
      </c>
      <c r="G24" s="25">
        <v>35.700000000000003</v>
      </c>
      <c r="J24" s="33">
        <v>54</v>
      </c>
      <c r="K24" s="34">
        <v>42.5</v>
      </c>
    </row>
    <row r="25" spans="4:11" x14ac:dyDescent="0.25">
      <c r="D25" s="26"/>
      <c r="E25" s="27" t="s">
        <v>10</v>
      </c>
      <c r="F25" s="26" t="s">
        <v>25</v>
      </c>
      <c r="G25" s="28"/>
      <c r="J25" s="41">
        <f>STDEVP(J7:J24)</f>
        <v>12.846193652519204</v>
      </c>
      <c r="K25" s="41">
        <f>STDEVP(K7:K24)</f>
        <v>8.993655170915412</v>
      </c>
    </row>
    <row r="26" spans="4:11" x14ac:dyDescent="0.25">
      <c r="D26" s="29">
        <f>SUM(D7:D24)/18</f>
        <v>46.444444444444443</v>
      </c>
      <c r="E26" s="29">
        <f>SUM(E7:E24)/18</f>
        <v>28.783333333333328</v>
      </c>
      <c r="F26" s="21">
        <f>MEDIAN(F7:F24)</f>
        <v>51</v>
      </c>
      <c r="G26" s="21">
        <f>MEDIAN(G7:G24)</f>
        <v>30.7</v>
      </c>
      <c r="J26" s="35" t="s">
        <v>27</v>
      </c>
      <c r="K26" s="36" t="s">
        <v>28</v>
      </c>
    </row>
    <row r="27" spans="4:11" x14ac:dyDescent="0.25">
      <c r="J27" s="37"/>
      <c r="K27" s="36"/>
    </row>
    <row r="28" spans="4:11" x14ac:dyDescent="0.25">
      <c r="J28" s="38" t="s">
        <v>10</v>
      </c>
      <c r="K28" s="39" t="s">
        <v>10</v>
      </c>
    </row>
    <row r="29" spans="4:11" ht="15.75" thickBot="1" x14ac:dyDescent="0.3">
      <c r="J29" s="40">
        <f>SUM(J7:J24)/18</f>
        <v>46.444444444444443</v>
      </c>
      <c r="K29" s="40">
        <f>SUM(K7:K24)/18</f>
        <v>28.783333333333328</v>
      </c>
    </row>
    <row r="33" spans="5:8" ht="15.75" thickBot="1" x14ac:dyDescent="0.3"/>
    <row r="34" spans="5:8" x14ac:dyDescent="0.25">
      <c r="E34" s="42"/>
      <c r="F34" s="43"/>
      <c r="G34" s="44"/>
      <c r="H34" s="45"/>
    </row>
    <row r="35" spans="5:8" x14ac:dyDescent="0.25">
      <c r="E35" s="46" t="s">
        <v>29</v>
      </c>
      <c r="F35" s="47" t="s">
        <v>30</v>
      </c>
      <c r="G35" s="48" t="s">
        <v>31</v>
      </c>
      <c r="H35" s="49"/>
    </row>
    <row r="36" spans="5:8" ht="15.75" thickBot="1" x14ac:dyDescent="0.3">
      <c r="E36" s="50" t="s">
        <v>32</v>
      </c>
      <c r="F36" s="51" t="s">
        <v>33</v>
      </c>
      <c r="G36" s="52" t="s">
        <v>34</v>
      </c>
      <c r="H36" s="5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M26"/>
  <sheetViews>
    <sheetView tabSelected="1" workbookViewId="0">
      <selection activeCell="Q14" sqref="Q14"/>
    </sheetView>
  </sheetViews>
  <sheetFormatPr defaultRowHeight="15" x14ac:dyDescent="0.25"/>
  <sheetData>
    <row r="6" spans="4:13" x14ac:dyDescent="0.25">
      <c r="D6" s="1" t="s">
        <v>35</v>
      </c>
      <c r="E6" s="1"/>
      <c r="F6" s="54">
        <f>SQRT(SUM((22-20)^2,(1-0)^2,(42-36)^2,(10-8)^2))</f>
        <v>6.7082039324993694</v>
      </c>
      <c r="H6" s="69"/>
      <c r="I6" s="69" t="s">
        <v>40</v>
      </c>
      <c r="J6" s="69"/>
      <c r="K6" s="69"/>
      <c r="L6" s="69"/>
      <c r="M6" s="69"/>
    </row>
    <row r="7" spans="4:13" x14ac:dyDescent="0.25">
      <c r="D7" s="1"/>
      <c r="E7" s="1"/>
      <c r="F7" s="1"/>
      <c r="H7" s="69"/>
      <c r="I7" s="69"/>
      <c r="J7" s="69"/>
      <c r="K7" s="69"/>
      <c r="L7" s="69"/>
      <c r="M7" s="69"/>
    </row>
    <row r="8" spans="4:13" x14ac:dyDescent="0.25">
      <c r="D8" s="1" t="s">
        <v>36</v>
      </c>
      <c r="E8" s="1"/>
      <c r="F8" s="1">
        <f>ABS(SUM(22-20,1-0,42-36,10-8))</f>
        <v>11</v>
      </c>
      <c r="H8" s="69"/>
      <c r="I8" s="69" t="s">
        <v>41</v>
      </c>
      <c r="J8" s="69"/>
      <c r="K8" s="69"/>
      <c r="L8" s="69"/>
      <c r="M8" s="69"/>
    </row>
    <row r="9" spans="4:13" x14ac:dyDescent="0.25">
      <c r="D9" s="1"/>
      <c r="E9" s="1"/>
      <c r="F9" s="1"/>
      <c r="H9" s="69"/>
      <c r="I9" s="69"/>
      <c r="J9" s="69"/>
      <c r="K9" s="69"/>
      <c r="L9" s="69"/>
      <c r="M9" s="69"/>
    </row>
    <row r="10" spans="4:13" x14ac:dyDescent="0.25">
      <c r="D10" s="1"/>
      <c r="E10" s="1"/>
      <c r="F10" s="1"/>
      <c r="H10" s="69"/>
      <c r="I10" s="69"/>
      <c r="J10" s="69"/>
      <c r="K10" s="69"/>
      <c r="L10" s="69"/>
      <c r="M10" s="69"/>
    </row>
    <row r="11" spans="4:13" x14ac:dyDescent="0.25">
      <c r="D11" s="1" t="s">
        <v>37</v>
      </c>
      <c r="E11" s="1"/>
      <c r="F11" s="54">
        <f>(SUM((22-20)^3,(1-0)^3,(42-36)^3,(10-8)^3))^(1/3)</f>
        <v>6.1534494936636817</v>
      </c>
      <c r="H11" s="69" t="s">
        <v>39</v>
      </c>
      <c r="I11" s="69" t="s">
        <v>42</v>
      </c>
      <c r="J11" s="69"/>
      <c r="K11" s="69"/>
      <c r="L11" s="69"/>
      <c r="M11" s="69"/>
    </row>
    <row r="12" spans="4:13" x14ac:dyDescent="0.25">
      <c r="D12" s="1"/>
      <c r="E12" s="1"/>
      <c r="F12" s="1"/>
      <c r="H12" s="69"/>
      <c r="I12" s="69"/>
      <c r="J12" s="69"/>
      <c r="K12" s="69"/>
      <c r="L12" s="69"/>
      <c r="M12" s="69"/>
    </row>
    <row r="13" spans="4:13" x14ac:dyDescent="0.25">
      <c r="D13" s="1" t="s">
        <v>38</v>
      </c>
      <c r="E13" s="1"/>
      <c r="F13" s="1">
        <f>42-36</f>
        <v>6</v>
      </c>
      <c r="H13" s="69"/>
      <c r="I13" s="69" t="s">
        <v>43</v>
      </c>
      <c r="J13" s="69"/>
      <c r="K13" s="69" t="s">
        <v>44</v>
      </c>
      <c r="L13" s="69"/>
      <c r="M13" s="69"/>
    </row>
    <row r="14" spans="4:13" x14ac:dyDescent="0.25">
      <c r="H14" s="69"/>
      <c r="I14" s="69"/>
      <c r="J14" s="69"/>
      <c r="K14" s="69"/>
      <c r="L14" s="69"/>
      <c r="M14" s="69"/>
    </row>
    <row r="26" spans="10:10" x14ac:dyDescent="0.25">
      <c r="J26" t="s">
        <v>183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18"/>
  <sheetViews>
    <sheetView workbookViewId="0">
      <selection activeCell="L18" sqref="L18"/>
    </sheetView>
  </sheetViews>
  <sheetFormatPr defaultRowHeight="15" x14ac:dyDescent="0.25"/>
  <cols>
    <col min="7" max="7" width="14" customWidth="1"/>
    <col min="8" max="8" width="24.42578125" customWidth="1"/>
    <col min="9" max="9" width="22" customWidth="1"/>
  </cols>
  <sheetData>
    <row r="1" spans="5:9" x14ac:dyDescent="0.25">
      <c r="I1" s="63" t="s">
        <v>56</v>
      </c>
    </row>
    <row r="2" spans="5:9" x14ac:dyDescent="0.25">
      <c r="I2" s="65"/>
    </row>
    <row r="3" spans="5:9" x14ac:dyDescent="0.25">
      <c r="I3" s="66">
        <v>1.4</v>
      </c>
    </row>
    <row r="4" spans="5:9" x14ac:dyDescent="0.25">
      <c r="E4" s="1" t="s">
        <v>50</v>
      </c>
      <c r="F4" s="1" t="s">
        <v>51</v>
      </c>
      <c r="G4" s="1" t="s">
        <v>52</v>
      </c>
      <c r="I4" s="67">
        <v>1.6</v>
      </c>
    </row>
    <row r="5" spans="5:9" x14ac:dyDescent="0.25">
      <c r="E5" s="56" t="s">
        <v>45</v>
      </c>
      <c r="F5" s="57">
        <v>1.5</v>
      </c>
      <c r="G5" s="58">
        <v>1.7</v>
      </c>
    </row>
    <row r="6" spans="5:9" x14ac:dyDescent="0.25">
      <c r="E6" s="56" t="s">
        <v>46</v>
      </c>
      <c r="F6" s="59">
        <v>2</v>
      </c>
      <c r="G6" s="60">
        <v>1.9</v>
      </c>
    </row>
    <row r="7" spans="5:9" x14ac:dyDescent="0.25">
      <c r="E7" s="56" t="s">
        <v>47</v>
      </c>
      <c r="F7" s="59">
        <v>1.6</v>
      </c>
      <c r="G7" s="60">
        <v>1.8</v>
      </c>
    </row>
    <row r="8" spans="5:9" x14ac:dyDescent="0.25">
      <c r="E8" s="56" t="s">
        <v>48</v>
      </c>
      <c r="F8" s="59">
        <v>1.2</v>
      </c>
      <c r="G8" s="60">
        <v>1.5</v>
      </c>
    </row>
    <row r="9" spans="5:9" x14ac:dyDescent="0.25">
      <c r="E9" s="56" t="s">
        <v>49</v>
      </c>
      <c r="F9" s="61">
        <v>1.5</v>
      </c>
      <c r="G9" s="62">
        <v>1</v>
      </c>
    </row>
    <row r="12" spans="5:9" x14ac:dyDescent="0.25">
      <c r="F12" s="55"/>
    </row>
    <row r="13" spans="5:9" x14ac:dyDescent="0.25">
      <c r="E13" s="16"/>
      <c r="F13" s="16" t="s">
        <v>53</v>
      </c>
      <c r="G13" s="16" t="s">
        <v>36</v>
      </c>
      <c r="H13" s="16" t="s">
        <v>54</v>
      </c>
      <c r="I13" s="16" t="s">
        <v>55</v>
      </c>
    </row>
    <row r="14" spans="5:9" x14ac:dyDescent="0.25">
      <c r="E14" s="16" t="s">
        <v>45</v>
      </c>
      <c r="F14" s="68">
        <f>SQRT(SUM((F5-I3)^2,(G5-I4)^2))</f>
        <v>0.14142135623730948</v>
      </c>
      <c r="G14" s="68">
        <f>ABS(SUM(I$3-F5,I$4-G5))</f>
        <v>0.19999999999999996</v>
      </c>
      <c r="H14" s="68">
        <f>MAX(ABS(I$3-F5),ABS(I$4-G5))</f>
        <v>0.10000000000000009</v>
      </c>
      <c r="I14" s="68">
        <f>SUM(I$3*F5,I$4*G5)/(SQRT(F5^2+G5^2)*SQRT(I$4^2+I$3^2))</f>
        <v>0.99999139144395599</v>
      </c>
    </row>
    <row r="15" spans="5:9" x14ac:dyDescent="0.25">
      <c r="E15" s="16" t="s">
        <v>46</v>
      </c>
      <c r="F15" s="68">
        <f>SQRT(SUM((F6-I3)^2,(G6-I4)^2))</f>
        <v>0.67082039324993692</v>
      </c>
      <c r="G15" s="68">
        <f t="shared" ref="G15:G16" si="0">ABS(SUM(I$3-F6,I$4-G6))</f>
        <v>0.89999999999999991</v>
      </c>
      <c r="H15" s="68">
        <f t="shared" ref="H15:H18" si="1">MAX(ABS(I$3-F6),ABS(I$4-G6))</f>
        <v>0.60000000000000009</v>
      </c>
      <c r="I15" s="68">
        <f t="shared" ref="I15:I18" si="2">SUM(I$3*F6,I$4*G6)/(SQRT(F6^2+G6^2)*SQRT(I$4^2+I$3^2))</f>
        <v>0.99575226125288741</v>
      </c>
    </row>
    <row r="16" spans="5:9" x14ac:dyDescent="0.25">
      <c r="E16" s="16" t="s">
        <v>47</v>
      </c>
      <c r="F16" s="68">
        <f>SQRT(SUM((F7-I3)^2,(G7-I4)^2))</f>
        <v>0.28284271247461906</v>
      </c>
      <c r="G16" s="68">
        <f t="shared" si="0"/>
        <v>0.40000000000000013</v>
      </c>
      <c r="H16" s="68">
        <f t="shared" si="1"/>
        <v>0.20000000000000018</v>
      </c>
      <c r="I16" s="68">
        <f t="shared" si="2"/>
        <v>0.9999694838187877</v>
      </c>
    </row>
    <row r="17" spans="5:9" x14ac:dyDescent="0.25">
      <c r="E17" s="16" t="s">
        <v>48</v>
      </c>
      <c r="F17" s="68">
        <f>SQRT(SUM((F8-I3)^2,(G8-I4)^2))</f>
        <v>0.22360679774997896</v>
      </c>
      <c r="G17" s="68">
        <f>(SUM(ABS(I$3-F8),ABS(I$4-G8)))</f>
        <v>0.30000000000000004</v>
      </c>
      <c r="H17" s="68">
        <f t="shared" si="1"/>
        <v>0.19999999999999996</v>
      </c>
      <c r="I17" s="68">
        <f t="shared" si="2"/>
        <v>0.99902823493756177</v>
      </c>
    </row>
    <row r="18" spans="5:9" x14ac:dyDescent="0.25">
      <c r="E18" s="16" t="s">
        <v>49</v>
      </c>
      <c r="F18" s="68">
        <f>SQRT(SUM((F9-I3)^2,(G9-I4)^2))</f>
        <v>0.60827625302982202</v>
      </c>
      <c r="G18" s="68">
        <f>(SUM(ABS(I$3-F9),ABS(I$4-G9)))</f>
        <v>0.70000000000000018</v>
      </c>
      <c r="H18" s="68">
        <f t="shared" si="1"/>
        <v>0.60000000000000009</v>
      </c>
      <c r="I18" s="68">
        <f t="shared" si="2"/>
        <v>0.96536339302826624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23"/>
  <sheetViews>
    <sheetView topLeftCell="D1" workbookViewId="0">
      <selection activeCell="Q19" sqref="Q19"/>
    </sheetView>
  </sheetViews>
  <sheetFormatPr defaultRowHeight="15" x14ac:dyDescent="0.25"/>
  <cols>
    <col min="5" max="5" width="17.5703125" customWidth="1"/>
    <col min="6" max="6" width="19.140625" customWidth="1"/>
    <col min="7" max="7" width="12.140625" customWidth="1"/>
  </cols>
  <sheetData>
    <row r="2" spans="3:21" x14ac:dyDescent="0.25">
      <c r="C2" t="s">
        <v>81</v>
      </c>
    </row>
    <row r="3" spans="3:21" ht="15.75" thickBot="1" x14ac:dyDescent="0.3"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</row>
    <row r="4" spans="3:21" x14ac:dyDescent="0.25">
      <c r="K4" s="69"/>
      <c r="L4" s="69"/>
      <c r="M4" s="70"/>
      <c r="N4" s="71"/>
      <c r="O4" s="71"/>
      <c r="P4" s="72"/>
      <c r="Q4" s="69"/>
      <c r="R4" s="69"/>
      <c r="S4" s="80"/>
      <c r="T4" s="80"/>
      <c r="U4" s="80"/>
    </row>
    <row r="5" spans="3:21" x14ac:dyDescent="0.25">
      <c r="E5" s="83"/>
      <c r="F5" s="84"/>
      <c r="G5" s="85" t="s">
        <v>88</v>
      </c>
      <c r="K5" s="69" t="s">
        <v>59</v>
      </c>
      <c r="L5" s="69"/>
      <c r="M5" s="73" t="s">
        <v>65</v>
      </c>
      <c r="N5" s="69"/>
      <c r="O5" s="69" t="s">
        <v>66</v>
      </c>
      <c r="P5" s="74"/>
      <c r="Q5" s="69"/>
      <c r="R5" s="69"/>
      <c r="S5" s="69" t="s">
        <v>60</v>
      </c>
      <c r="T5" s="78" t="s">
        <v>61</v>
      </c>
      <c r="U5" s="69"/>
    </row>
    <row r="6" spans="3:21" x14ac:dyDescent="0.25">
      <c r="E6" s="83"/>
      <c r="F6" s="84"/>
      <c r="G6" s="85"/>
      <c r="K6" s="69"/>
      <c r="L6" s="69"/>
      <c r="M6" s="73"/>
      <c r="N6" s="69" t="s">
        <v>67</v>
      </c>
      <c r="O6" s="69"/>
      <c r="P6" s="74"/>
      <c r="Q6" s="69"/>
      <c r="R6" s="69"/>
      <c r="S6" s="69"/>
      <c r="T6" s="69" t="s">
        <v>62</v>
      </c>
      <c r="U6" s="69"/>
    </row>
    <row r="7" spans="3:21" ht="15.75" thickBot="1" x14ac:dyDescent="0.3">
      <c r="E7" s="83"/>
      <c r="F7" s="86"/>
      <c r="G7" s="85"/>
      <c r="K7" s="69"/>
      <c r="L7" s="69"/>
      <c r="M7" s="73"/>
      <c r="N7" s="69" t="s">
        <v>68</v>
      </c>
      <c r="O7" s="69"/>
      <c r="P7" s="74"/>
      <c r="Q7" s="69"/>
      <c r="R7" s="69"/>
      <c r="S7" s="69"/>
      <c r="T7" s="69"/>
      <c r="U7" s="69"/>
    </row>
    <row r="8" spans="3:21" ht="15.75" thickBot="1" x14ac:dyDescent="0.3">
      <c r="E8" s="83"/>
      <c r="F8" s="86"/>
      <c r="G8" s="85"/>
      <c r="K8" s="69" t="s">
        <v>57</v>
      </c>
      <c r="L8" s="69"/>
      <c r="M8" s="73"/>
      <c r="N8" s="69"/>
      <c r="O8" s="69"/>
      <c r="P8" s="74"/>
      <c r="Q8" s="69"/>
      <c r="R8" s="69"/>
      <c r="S8" s="79" t="s">
        <v>63</v>
      </c>
      <c r="T8" s="81">
        <f>MIN(D13:D17)</f>
        <v>-5</v>
      </c>
      <c r="U8" s="69"/>
    </row>
    <row r="9" spans="3:21" ht="15.75" thickBot="1" x14ac:dyDescent="0.3">
      <c r="E9" s="83"/>
      <c r="F9" s="86"/>
      <c r="G9" s="85"/>
      <c r="K9" s="69"/>
      <c r="L9" s="69"/>
      <c r="M9" s="75" t="s">
        <v>69</v>
      </c>
      <c r="N9" s="76"/>
      <c r="O9" s="76"/>
      <c r="P9" s="74"/>
      <c r="Q9" s="69"/>
      <c r="R9" s="69"/>
      <c r="S9" s="79" t="s">
        <v>64</v>
      </c>
      <c r="T9" s="82">
        <f>MAX(D13:D17)</f>
        <v>23</v>
      </c>
      <c r="U9" s="69"/>
    </row>
    <row r="10" spans="3:21" x14ac:dyDescent="0.25">
      <c r="K10" s="69"/>
      <c r="L10" s="69"/>
      <c r="M10" s="73" t="s">
        <v>70</v>
      </c>
      <c r="N10" s="69"/>
      <c r="O10" s="69"/>
      <c r="P10" s="74"/>
      <c r="Q10" s="69"/>
      <c r="R10" s="69"/>
      <c r="S10" s="69"/>
      <c r="T10" s="69"/>
      <c r="U10" s="69"/>
    </row>
    <row r="11" spans="3:21" ht="15.75" thickBot="1" x14ac:dyDescent="0.3">
      <c r="K11" s="69" t="s">
        <v>85</v>
      </c>
      <c r="L11" s="99"/>
      <c r="M11" s="73" t="s">
        <v>71</v>
      </c>
      <c r="N11" s="69"/>
      <c r="O11" s="69"/>
      <c r="P11" s="74"/>
      <c r="Q11" s="69"/>
    </row>
    <row r="12" spans="3:21" ht="15.75" thickBot="1" x14ac:dyDescent="0.3">
      <c r="D12" s="95"/>
      <c r="E12" s="96" t="s">
        <v>58</v>
      </c>
      <c r="F12" s="97" t="s">
        <v>82</v>
      </c>
      <c r="K12" s="69" t="s">
        <v>86</v>
      </c>
      <c r="L12" s="69"/>
      <c r="M12" s="73" t="s">
        <v>72</v>
      </c>
      <c r="N12" s="69"/>
      <c r="O12" s="69"/>
      <c r="P12" s="74"/>
      <c r="Q12" s="69"/>
    </row>
    <row r="13" spans="3:21" x14ac:dyDescent="0.25">
      <c r="D13" s="90">
        <v>-5</v>
      </c>
      <c r="E13" s="87">
        <f>D13/10^2</f>
        <v>-0.05</v>
      </c>
      <c r="F13" s="101">
        <f>(D13-T8)/(T9-T8)</f>
        <v>0</v>
      </c>
      <c r="K13" s="69" t="s">
        <v>87</v>
      </c>
      <c r="L13" s="69"/>
      <c r="M13" s="73" t="s">
        <v>73</v>
      </c>
      <c r="N13" s="69"/>
      <c r="O13" s="69"/>
      <c r="P13" s="74"/>
      <c r="Q13" s="69"/>
    </row>
    <row r="14" spans="3:21" x14ac:dyDescent="0.25">
      <c r="D14" s="90">
        <v>23</v>
      </c>
      <c r="E14" s="102">
        <f>D14/10^2</f>
        <v>0.23</v>
      </c>
      <c r="F14" s="100">
        <f>(D14-T8)/(T9-T8)</f>
        <v>1</v>
      </c>
      <c r="K14" s="69"/>
      <c r="L14" s="69"/>
      <c r="M14" s="73" t="s">
        <v>74</v>
      </c>
      <c r="N14" s="69"/>
      <c r="O14" s="69"/>
      <c r="P14" s="74"/>
      <c r="Q14" s="69"/>
    </row>
    <row r="15" spans="3:21" x14ac:dyDescent="0.25">
      <c r="D15" s="90">
        <v>17.600000000000001</v>
      </c>
      <c r="E15" s="102">
        <f t="shared" ref="E15:E17" si="0">D15/10^2</f>
        <v>0.17600000000000002</v>
      </c>
      <c r="F15" s="100">
        <f>(D15-T8)/(T9-T8)</f>
        <v>0.80714285714285716</v>
      </c>
      <c r="K15" s="69"/>
      <c r="L15" s="69"/>
      <c r="M15" s="73" t="s">
        <v>75</v>
      </c>
      <c r="N15" s="69"/>
      <c r="O15" s="69"/>
      <c r="P15" s="74"/>
      <c r="Q15" s="69"/>
    </row>
    <row r="16" spans="3:21" x14ac:dyDescent="0.25">
      <c r="D16" s="90">
        <v>7.23</v>
      </c>
      <c r="E16" s="102">
        <f t="shared" si="0"/>
        <v>7.2300000000000003E-2</v>
      </c>
      <c r="F16" s="100">
        <f>(D16-T8)/(T9-T8)</f>
        <v>0.43678571428571428</v>
      </c>
      <c r="K16" s="69"/>
      <c r="L16" s="69"/>
      <c r="M16" s="73" t="s">
        <v>76</v>
      </c>
      <c r="N16" s="69"/>
      <c r="O16" s="69"/>
      <c r="P16" s="74"/>
      <c r="Q16" s="69"/>
    </row>
    <row r="17" spans="4:17" ht="15.75" thickBot="1" x14ac:dyDescent="0.3">
      <c r="D17" s="92">
        <v>1.1100000000000001</v>
      </c>
      <c r="E17" s="103">
        <f t="shared" si="0"/>
        <v>1.11E-2</v>
      </c>
      <c r="F17" s="104">
        <f>(D17-T8)/(T9-T8)</f>
        <v>0.21821428571428572</v>
      </c>
      <c r="K17" s="69"/>
      <c r="L17" s="69"/>
      <c r="M17" s="73"/>
      <c r="N17" s="69"/>
      <c r="O17" s="69"/>
      <c r="P17" s="74"/>
      <c r="Q17" s="69"/>
    </row>
    <row r="18" spans="4:17" x14ac:dyDescent="0.25">
      <c r="K18" s="69"/>
      <c r="L18" s="69"/>
      <c r="M18" s="73" t="s">
        <v>77</v>
      </c>
      <c r="N18" s="69"/>
      <c r="O18" s="69"/>
      <c r="P18" s="74"/>
      <c r="Q18" s="69"/>
    </row>
    <row r="19" spans="4:17" x14ac:dyDescent="0.25">
      <c r="K19" s="69"/>
      <c r="L19" s="69"/>
      <c r="M19" s="73" t="s">
        <v>78</v>
      </c>
      <c r="N19" s="69"/>
      <c r="O19" s="69"/>
      <c r="P19" s="74"/>
      <c r="Q19" s="69"/>
    </row>
    <row r="20" spans="4:17" x14ac:dyDescent="0.25">
      <c r="K20" s="69"/>
      <c r="L20" s="69"/>
      <c r="M20" s="73" t="s">
        <v>79</v>
      </c>
      <c r="N20" s="69"/>
      <c r="O20" s="69"/>
      <c r="P20" s="74"/>
      <c r="Q20" s="69"/>
    </row>
    <row r="21" spans="4:17" x14ac:dyDescent="0.25">
      <c r="K21" s="69"/>
      <c r="L21" s="69"/>
      <c r="M21" s="73" t="s">
        <v>80</v>
      </c>
      <c r="N21" s="69"/>
      <c r="O21" s="69"/>
      <c r="P21" s="74"/>
      <c r="Q21" s="69"/>
    </row>
    <row r="22" spans="4:17" ht="15.75" thickBot="1" x14ac:dyDescent="0.3">
      <c r="K22" s="69"/>
      <c r="L22" s="69"/>
      <c r="M22" s="75" t="s">
        <v>83</v>
      </c>
      <c r="N22" s="76"/>
      <c r="O22" s="76"/>
      <c r="P22" s="77"/>
      <c r="Q22" s="69"/>
    </row>
    <row r="23" spans="4:17" x14ac:dyDescent="0.25">
      <c r="K23" s="69"/>
      <c r="L23" s="69"/>
      <c r="M23" s="69"/>
      <c r="N23" s="69"/>
      <c r="O23" s="69"/>
      <c r="P23" s="69"/>
      <c r="Q23" s="69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workbookViewId="0">
      <selection activeCell="I11" sqref="I11:O11"/>
    </sheetView>
  </sheetViews>
  <sheetFormatPr defaultRowHeight="15" x14ac:dyDescent="0.25"/>
  <sheetData>
    <row r="1" spans="2:15" ht="15.75" thickBot="1" x14ac:dyDescent="0.3">
      <c r="B1" s="1" t="s">
        <v>1</v>
      </c>
      <c r="C1" s="1" t="s">
        <v>2</v>
      </c>
      <c r="D1" s="1" t="s">
        <v>4</v>
      </c>
    </row>
    <row r="2" spans="2:15" x14ac:dyDescent="0.25">
      <c r="B2" s="3" t="s">
        <v>89</v>
      </c>
      <c r="C2" s="4">
        <v>1</v>
      </c>
      <c r="D2" s="5">
        <v>3</v>
      </c>
    </row>
    <row r="3" spans="2:15" x14ac:dyDescent="0.25">
      <c r="B3" s="6" t="s">
        <v>90</v>
      </c>
      <c r="C3" s="2">
        <v>7</v>
      </c>
      <c r="D3" s="7">
        <v>1</v>
      </c>
      <c r="G3" t="s">
        <v>5</v>
      </c>
    </row>
    <row r="4" spans="2:15" x14ac:dyDescent="0.25">
      <c r="B4" s="8" t="s">
        <v>91</v>
      </c>
      <c r="C4" s="2">
        <v>2</v>
      </c>
      <c r="D4" s="7">
        <v>4</v>
      </c>
      <c r="G4" t="s">
        <v>9</v>
      </c>
    </row>
    <row r="5" spans="2:15" x14ac:dyDescent="0.25">
      <c r="B5" s="6" t="s">
        <v>92</v>
      </c>
      <c r="C5" s="2">
        <v>6</v>
      </c>
      <c r="D5" s="7">
        <v>3</v>
      </c>
    </row>
    <row r="6" spans="2:15" x14ac:dyDescent="0.25">
      <c r="B6" s="8" t="s">
        <v>93</v>
      </c>
      <c r="C6" s="2">
        <v>4</v>
      </c>
      <c r="D6" s="7">
        <v>2</v>
      </c>
    </row>
    <row r="7" spans="2:15" ht="15.75" thickBot="1" x14ac:dyDescent="0.3">
      <c r="B7" s="9" t="s">
        <v>94</v>
      </c>
      <c r="C7" s="10">
        <v>2</v>
      </c>
      <c r="D7" s="11">
        <v>2</v>
      </c>
    </row>
    <row r="8" spans="2:15" ht="15.75" thickBot="1" x14ac:dyDescent="0.3">
      <c r="B8" s="9" t="s">
        <v>95</v>
      </c>
      <c r="C8" s="10">
        <v>7</v>
      </c>
      <c r="D8" s="11">
        <v>2</v>
      </c>
    </row>
    <row r="11" spans="2:15" x14ac:dyDescent="0.25">
      <c r="H11" s="111"/>
      <c r="I11" s="112" t="s">
        <v>89</v>
      </c>
      <c r="J11" s="112" t="s">
        <v>90</v>
      </c>
      <c r="K11" s="112" t="s">
        <v>91</v>
      </c>
      <c r="L11" s="112" t="s">
        <v>92</v>
      </c>
      <c r="M11" s="112" t="s">
        <v>93</v>
      </c>
      <c r="N11" s="112" t="s">
        <v>94</v>
      </c>
      <c r="O11" s="112" t="s">
        <v>95</v>
      </c>
    </row>
    <row r="12" spans="2:15" x14ac:dyDescent="0.25">
      <c r="H12" s="112" t="s">
        <v>89</v>
      </c>
      <c r="I12" s="114">
        <f>SQRT(SUM((C$2-C2)^2,(D$2-D2)^2))</f>
        <v>0</v>
      </c>
      <c r="J12" s="115">
        <f>SQRT(SUM((C2-C3)^2,(D2-D3)^2))</f>
        <v>6.324555320336759</v>
      </c>
      <c r="K12" s="115">
        <f>SQRT(SUM((C2-C4)^2,(D2-D4)^2))</f>
        <v>1.4142135623730951</v>
      </c>
      <c r="L12" s="115">
        <f>SQRT(SUM((C2-C5)^2,(D2-D5)^2))</f>
        <v>5</v>
      </c>
      <c r="M12" s="115">
        <f>SQRT(SUM((C2-C6)^2,(D2-D6)^2))</f>
        <v>3.1622776601683795</v>
      </c>
      <c r="N12" s="115">
        <f>SQRT(SUM((C2-C7)^2,(D2-D7)^2))</f>
        <v>1.4142135623730951</v>
      </c>
      <c r="O12" s="115">
        <f>SQRT(SUM((C2-C8)^2,(D2-D8)^2))</f>
        <v>6.0827625302982193</v>
      </c>
    </row>
    <row r="13" spans="2:15" x14ac:dyDescent="0.25">
      <c r="H13" s="112" t="s">
        <v>90</v>
      </c>
      <c r="I13" s="115">
        <f>SQRT(SUM((C$2-C3)^2,(D$2-D3)^2))</f>
        <v>6.324555320336759</v>
      </c>
      <c r="J13" s="114">
        <f t="shared" ref="J13" si="0">SQRT(SUM((I$3-I2)^2,(J$3-J2)^2))</f>
        <v>0</v>
      </c>
      <c r="K13" s="115">
        <f>SQRT(SUM((C$4-C3)^2,(D$4-D3)^2))</f>
        <v>5.8309518948453007</v>
      </c>
      <c r="L13" s="115">
        <f>SQRT(SUM((C$5-C3)^2+(D$5-D3)^2))</f>
        <v>2.2360679774997898</v>
      </c>
      <c r="M13" s="115">
        <f>SQRT(SUM((C$6-C3)^2+(D$6-D3)^2))</f>
        <v>3.1622776601683795</v>
      </c>
      <c r="N13" s="115">
        <f>SQRT(SUM((C$7-C3)^2+(D$7-D3)^2))</f>
        <v>5.0990195135927845</v>
      </c>
      <c r="O13" s="115">
        <f>SQRT(SUM((C$8-C3)^2+(D$8-D3)^2))</f>
        <v>1</v>
      </c>
    </row>
    <row r="14" spans="2:15" x14ac:dyDescent="0.25">
      <c r="H14" s="112" t="s">
        <v>91</v>
      </c>
      <c r="I14" s="115">
        <f>SQRT(SUM((C$2-C4)^2,(D$2-C4)^2))</f>
        <v>1.4142135623730951</v>
      </c>
      <c r="J14" s="115">
        <f>SQRT(SUM((C$3-C4)^2,(D$3-D4)^2))</f>
        <v>5.8309518948453007</v>
      </c>
      <c r="K14" s="114">
        <f t="shared" ref="K14" si="1">SQRT(SUM((I$4-I3)^2,(J$4-J3)^2))</f>
        <v>0</v>
      </c>
      <c r="L14" s="115">
        <f>SQRT(SUM((C$5-C4)^2,(D$5-D4)^2))</f>
        <v>4.1231056256176606</v>
      </c>
      <c r="M14" s="115">
        <f>SQRT(SUM((C$6-C4)^2,(D$6-D4)^2))</f>
        <v>2.8284271247461903</v>
      </c>
      <c r="N14" s="115">
        <f>SQRT(SUM((C$7-C4)^2,(D$7-D4)^2))</f>
        <v>2</v>
      </c>
      <c r="O14" s="115">
        <f>SQRT(SUM((C$8-C4)^2,(D$8-D4)^2))</f>
        <v>5.3851648071345037</v>
      </c>
    </row>
    <row r="15" spans="2:15" x14ac:dyDescent="0.25">
      <c r="H15" s="112" t="s">
        <v>92</v>
      </c>
      <c r="I15" s="115">
        <f>SQRT(SUM((C$2-C5)^2,(D$5-D2)^2))</f>
        <v>5</v>
      </c>
      <c r="J15" s="115">
        <f>SQRT(SUM((C$3-C5)^2,(D$3-D5)^2))</f>
        <v>2.2360679774997898</v>
      </c>
      <c r="K15" s="115">
        <f>SQRT(SUM((C$5-C4)^2,(D$5-D4)^2))</f>
        <v>4.1231056256176606</v>
      </c>
      <c r="L15" s="114">
        <f t="shared" ref="L15" si="2">SQRT(SUM((I$5-I4)^2,(J$5-J4)^2))</f>
        <v>0</v>
      </c>
      <c r="M15" s="115">
        <f>SQRT(SUM((C$6-C5)^2,(D$6-D5)^2))</f>
        <v>2.2360679774997898</v>
      </c>
      <c r="N15" s="115">
        <f>SQRT(SUM((C$7-C5)^2,(D$7-D5)^2))</f>
        <v>4.1231056256176606</v>
      </c>
      <c r="O15" s="115">
        <f t="shared" ref="O15:O18" si="3">SQRT(SUM((C$8-C5)^2,(D$8-D5)^2))</f>
        <v>1.4142135623730951</v>
      </c>
    </row>
    <row r="16" spans="2:15" x14ac:dyDescent="0.25">
      <c r="H16" s="112" t="s">
        <v>93</v>
      </c>
      <c r="I16" s="115">
        <f t="shared" ref="I16:I17" si="4">SQRT(SUM((C$2-C6)^2,(D$2-C6)^2))</f>
        <v>3.1622776601683795</v>
      </c>
      <c r="J16" s="115">
        <f t="shared" ref="J16:J17" si="5">SQRT(SUM((C$3-C6)^2,(D$3-D6)^2))</f>
        <v>3.1622776601683795</v>
      </c>
      <c r="K16" s="115">
        <f>SQRT(SUM((C$4-C6)^2,(D$4-D6)^2))</f>
        <v>2.8284271247461903</v>
      </c>
      <c r="L16" s="115">
        <f>SQRT(SUM((C$5-C6)^2,(D$5-D6)^2))</f>
        <v>2.2360679774997898</v>
      </c>
      <c r="M16" s="114">
        <f>SQRT(SUM((I$6-I5)^2,(J$6-J5)^2))</f>
        <v>0</v>
      </c>
      <c r="N16" s="115">
        <f t="shared" ref="N16:N18" si="6">SQRT(SUM((C$7-C6)^2,(D$7-D6)^2))</f>
        <v>2</v>
      </c>
      <c r="O16" s="115">
        <f t="shared" si="3"/>
        <v>3</v>
      </c>
    </row>
    <row r="17" spans="8:15" x14ac:dyDescent="0.25">
      <c r="H17" s="112" t="s">
        <v>94</v>
      </c>
      <c r="I17" s="115">
        <f t="shared" si="4"/>
        <v>1.4142135623730951</v>
      </c>
      <c r="J17" s="115">
        <f t="shared" si="5"/>
        <v>5.0990195135927845</v>
      </c>
      <c r="K17" s="115">
        <f>SQRT(SUM((C$4-C7)^2,(D$4-D7)^2))</f>
        <v>2</v>
      </c>
      <c r="L17" s="115">
        <f>SQRT(SUM((C$5-C7)^2,(D$5-D7)^2))</f>
        <v>4.1231056256176606</v>
      </c>
      <c r="M17" s="115">
        <f>SQRT(SUM((C$6-C7)^2,(D$6-D7)^2))</f>
        <v>2</v>
      </c>
      <c r="N17" s="114">
        <f t="shared" si="6"/>
        <v>0</v>
      </c>
      <c r="O17" s="115">
        <f t="shared" si="3"/>
        <v>5</v>
      </c>
    </row>
    <row r="18" spans="8:15" x14ac:dyDescent="0.25">
      <c r="H18" s="112" t="s">
        <v>95</v>
      </c>
      <c r="I18" s="115">
        <f>SQRT(SUM((C$2-C8)^2,(D$2-D8)^2))</f>
        <v>6.0827625302982193</v>
      </c>
      <c r="J18" s="115">
        <f>SQRT(SUM((C$3-C8)^2,(D$3-D8)^2))</f>
        <v>1</v>
      </c>
      <c r="K18" s="115">
        <f>SQRT(SUM((C$4-C8)^2,(D$4-D8)^2))</f>
        <v>5.3851648071345037</v>
      </c>
      <c r="L18" s="115">
        <f>SQRT(SUM((C$5-C8)^2,(D$5-D8)^2))</f>
        <v>1.4142135623730951</v>
      </c>
      <c r="M18" s="115">
        <f>SQRT(SUM((C$6-C8)^2,(D$6-D8)^2))</f>
        <v>3</v>
      </c>
      <c r="N18" s="115">
        <f t="shared" si="6"/>
        <v>5</v>
      </c>
      <c r="O18" s="114">
        <f t="shared" si="3"/>
        <v>0</v>
      </c>
    </row>
    <row r="21" spans="8:15" ht="15.75" thickBot="1" x14ac:dyDescent="0.3"/>
    <row r="22" spans="8:15" x14ac:dyDescent="0.25">
      <c r="H22" s="107" t="s">
        <v>7</v>
      </c>
      <c r="I22" s="109" t="s">
        <v>89</v>
      </c>
      <c r="J22" s="109" t="s">
        <v>90</v>
      </c>
      <c r="K22" s="109" t="s">
        <v>91</v>
      </c>
      <c r="L22" s="109" t="s">
        <v>92</v>
      </c>
      <c r="M22" s="109" t="s">
        <v>93</v>
      </c>
      <c r="N22" s="109" t="s">
        <v>94</v>
      </c>
      <c r="O22" s="110" t="s">
        <v>95</v>
      </c>
    </row>
    <row r="23" spans="8:15" ht="15.75" thickBot="1" x14ac:dyDescent="0.3">
      <c r="H23" s="108" t="s">
        <v>8</v>
      </c>
      <c r="I23" s="105">
        <v>3</v>
      </c>
      <c r="J23" s="105">
        <v>4</v>
      </c>
      <c r="K23" s="105">
        <v>3</v>
      </c>
      <c r="L23" s="105">
        <v>3</v>
      </c>
      <c r="M23" s="105">
        <v>2</v>
      </c>
      <c r="N23" s="105">
        <v>3</v>
      </c>
      <c r="O23" s="106">
        <v>3</v>
      </c>
    </row>
    <row r="25" spans="8:15" x14ac:dyDescent="0.25">
      <c r="H25" s="13" t="s">
        <v>96</v>
      </c>
      <c r="I25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ASSIGMENT NO 1</vt:lpstr>
      <vt:lpstr>Q-2.2</vt:lpstr>
      <vt:lpstr>Q-2.4</vt:lpstr>
      <vt:lpstr>Q-2.6</vt:lpstr>
      <vt:lpstr>Q-2.8</vt:lpstr>
      <vt:lpstr>Q-4</vt:lpstr>
      <vt:lpstr>Q-6</vt:lpstr>
      <vt:lpstr>Q-8</vt:lpstr>
      <vt:lpstr>Q-15</vt:lpstr>
      <vt:lpstr>Q-18</vt:lpstr>
      <vt:lpstr>Q-19</vt:lpstr>
      <vt:lpstr>MIX ATTRIBUTE</vt:lpstr>
      <vt:lpstr>CHI-SQUARE</vt:lpstr>
      <vt:lpstr>BINING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varda ali</dc:creator>
  <cp:lastModifiedBy>varda ali </cp:lastModifiedBy>
  <dcterms:created xsi:type="dcterms:W3CDTF">2023-05-16T05:14:05Z</dcterms:created>
  <dcterms:modified xsi:type="dcterms:W3CDTF">2023-05-16T16:13:20Z</dcterms:modified>
</cp:coreProperties>
</file>