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uni work\"/>
    </mc:Choice>
  </mc:AlternateContent>
  <bookViews>
    <workbookView xWindow="0" yWindow="0" windowWidth="24000" windowHeight="9135" activeTab="2"/>
  </bookViews>
  <sheets>
    <sheet name="Activity 1" sheetId="1" r:id="rId1"/>
    <sheet name="Activity 1 " sheetId="4" r:id="rId2"/>
    <sheet name="Activity 2" sheetId="2" r:id="rId3"/>
  </sheets>
  <definedNames>
    <definedName name="_xlchart.v1.0" hidden="1">'Activity 1'!$C$70</definedName>
    <definedName name="_xlchart.v1.1" hidden="1">'Activity 1'!$C$71:$C$89</definedName>
    <definedName name="_xlchart.v1.2" hidden="1">'Activity 1'!$D$70</definedName>
    <definedName name="_xlchart.v1.3" hidden="1">'Activity 1'!$D$71:$D$89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20" i="2" l="1"/>
  <c r="H20" i="2"/>
  <c r="H19" i="2"/>
  <c r="O119" i="2" l="1"/>
  <c r="N119" i="2"/>
  <c r="M119" i="2"/>
  <c r="L119" i="2"/>
  <c r="K119" i="2"/>
  <c r="N117" i="2" s="1"/>
  <c r="O118" i="2"/>
  <c r="N118" i="2"/>
  <c r="M118" i="2"/>
  <c r="L118" i="2"/>
  <c r="K118" i="2"/>
  <c r="E119" i="2"/>
  <c r="F119" i="2"/>
  <c r="G119" i="2"/>
  <c r="H119" i="2"/>
  <c r="E118" i="2"/>
  <c r="F118" i="2"/>
  <c r="D128" i="2" s="1"/>
  <c r="G118" i="2"/>
  <c r="H118" i="2"/>
  <c r="D130" i="2" s="1"/>
  <c r="D118" i="2"/>
  <c r="D119" i="2"/>
  <c r="F117" i="2" s="1"/>
  <c r="D127" i="2" l="1"/>
  <c r="M117" i="2"/>
  <c r="L117" i="2"/>
  <c r="D129" i="2"/>
  <c r="G128" i="2"/>
  <c r="O117" i="2"/>
  <c r="K117" i="2"/>
  <c r="E117" i="2"/>
  <c r="G117" i="2"/>
  <c r="G129" i="2" s="1"/>
  <c r="H117" i="2"/>
  <c r="G130" i="2" s="1"/>
  <c r="D117" i="2"/>
  <c r="F51" i="2"/>
  <c r="E51" i="2"/>
  <c r="D51" i="2"/>
  <c r="D50" i="2"/>
  <c r="K47" i="2" s="1"/>
  <c r="C50" i="2"/>
  <c r="I47" i="2" s="1"/>
  <c r="D52" i="2"/>
  <c r="E52" i="2"/>
  <c r="F52" i="2"/>
  <c r="C52" i="2"/>
  <c r="D41" i="2"/>
  <c r="K48" i="2"/>
  <c r="E50" i="2"/>
  <c r="M48" i="2" s="1"/>
  <c r="F50" i="2"/>
  <c r="O47" i="2" s="1"/>
  <c r="C41" i="2"/>
  <c r="D39" i="2"/>
  <c r="C39" i="2"/>
  <c r="L33" i="1"/>
  <c r="D40" i="2"/>
  <c r="C40" i="2"/>
  <c r="D38" i="2"/>
  <c r="C38" i="2"/>
  <c r="I129" i="2" l="1"/>
  <c r="G127" i="2"/>
  <c r="I127" i="2" s="1"/>
  <c r="K46" i="2"/>
  <c r="K49" i="2" s="1"/>
  <c r="O46" i="2"/>
  <c r="I46" i="2"/>
  <c r="I48" i="2"/>
  <c r="O48" i="2"/>
  <c r="O49" i="2"/>
  <c r="I66" i="2"/>
  <c r="L66" i="2" s="1"/>
  <c r="M46" i="2"/>
  <c r="M47" i="2"/>
  <c r="J56" i="2"/>
  <c r="C18" i="2"/>
  <c r="H13" i="2" s="1"/>
  <c r="H11" i="2"/>
  <c r="H6" i="2"/>
  <c r="B18" i="2"/>
  <c r="F5" i="2" s="1"/>
  <c r="G5" i="2" s="1"/>
  <c r="B17" i="2"/>
  <c r="C17" i="2"/>
  <c r="D25" i="4"/>
  <c r="D24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23" i="4"/>
  <c r="C23" i="4"/>
  <c r="D23" i="4"/>
  <c r="E23" i="4"/>
  <c r="B24" i="4"/>
  <c r="C24" i="4"/>
  <c r="E24" i="4"/>
  <c r="B25" i="4"/>
  <c r="C25" i="4"/>
  <c r="E25" i="4"/>
  <c r="B26" i="4"/>
  <c r="C26" i="4"/>
  <c r="D26" i="4"/>
  <c r="E26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I128" i="2" l="1"/>
  <c r="I130" i="2"/>
  <c r="H7" i="2"/>
  <c r="I7" i="2" s="1"/>
  <c r="H8" i="2"/>
  <c r="I8" i="2" s="1"/>
  <c r="H15" i="2"/>
  <c r="I15" i="2" s="1"/>
  <c r="H12" i="2"/>
  <c r="I12" i="2" s="1"/>
  <c r="H10" i="2"/>
  <c r="H16" i="2"/>
  <c r="I16" i="2" s="1"/>
  <c r="F7" i="2"/>
  <c r="G7" i="2" s="1"/>
  <c r="I49" i="2"/>
  <c r="C51" i="2" s="1"/>
  <c r="I65" i="2" s="1"/>
  <c r="F14" i="2"/>
  <c r="G14" i="2" s="1"/>
  <c r="F12" i="2"/>
  <c r="F9" i="2"/>
  <c r="G9" i="2" s="1"/>
  <c r="M49" i="2"/>
  <c r="F13" i="2"/>
  <c r="G13" i="2" s="1"/>
  <c r="H14" i="2"/>
  <c r="F8" i="2"/>
  <c r="G8" i="2" s="1"/>
  <c r="F10" i="2"/>
  <c r="G10" i="2" s="1"/>
  <c r="F15" i="2"/>
  <c r="G15" i="2" s="1"/>
  <c r="F6" i="2"/>
  <c r="G6" i="2" s="1"/>
  <c r="F11" i="2"/>
  <c r="G11" i="2" s="1"/>
  <c r="F16" i="2"/>
  <c r="I11" i="2"/>
  <c r="I13" i="2"/>
  <c r="I14" i="2"/>
  <c r="I10" i="2"/>
  <c r="I6" i="2"/>
  <c r="H5" i="2"/>
  <c r="H9" i="2"/>
  <c r="C131" i="1"/>
  <c r="C135" i="1" s="1"/>
  <c r="D131" i="1"/>
  <c r="J7" i="2" l="1"/>
  <c r="J15" i="2"/>
  <c r="J10" i="2"/>
  <c r="J8" i="2"/>
  <c r="J12" i="2"/>
  <c r="J13" i="2"/>
  <c r="G12" i="2"/>
  <c r="L65" i="2"/>
  <c r="H56" i="2"/>
  <c r="J14" i="2"/>
  <c r="G16" i="2"/>
  <c r="G17" i="2" s="1"/>
  <c r="J16" i="2"/>
  <c r="J11" i="2"/>
  <c r="J9" i="2"/>
  <c r="I9" i="2"/>
  <c r="J5" i="2"/>
  <c r="I5" i="2"/>
  <c r="D135" i="1"/>
  <c r="N114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H114" i="1"/>
  <c r="E27" i="1"/>
  <c r="D91" i="1"/>
  <c r="C91" i="1"/>
  <c r="J30" i="1"/>
  <c r="F91" i="1"/>
  <c r="E91" i="1"/>
  <c r="E33" i="1"/>
  <c r="E34" i="1"/>
  <c r="E35" i="1"/>
  <c r="E36" i="1"/>
  <c r="E37" i="1"/>
  <c r="E38" i="1"/>
  <c r="E39" i="1"/>
  <c r="E40" i="1"/>
  <c r="E41" i="1"/>
  <c r="E42" i="1"/>
  <c r="E43" i="1"/>
  <c r="E28" i="1"/>
  <c r="E29" i="1"/>
  <c r="E30" i="1"/>
  <c r="E31" i="1"/>
  <c r="E32" i="1"/>
  <c r="Q30" i="1"/>
  <c r="Q29" i="1"/>
  <c r="J17" i="2" l="1"/>
  <c r="I17" i="2"/>
  <c r="O115" i="1"/>
  <c r="P115" i="1" s="1"/>
  <c r="C40" i="1"/>
  <c r="D36" i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14" i="1"/>
  <c r="J114" i="1" s="1"/>
  <c r="O114" i="1"/>
  <c r="P114" i="1" s="1"/>
  <c r="C27" i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D35" i="1"/>
  <c r="D43" i="1"/>
  <c r="D27" i="1"/>
  <c r="C39" i="1"/>
  <c r="D29" i="1"/>
  <c r="D32" i="1"/>
  <c r="D42" i="1"/>
  <c r="D31" i="1"/>
  <c r="D39" i="1"/>
  <c r="C29" i="1"/>
  <c r="C33" i="1"/>
  <c r="C37" i="1"/>
  <c r="C41" i="1"/>
  <c r="D40" i="1"/>
  <c r="D41" i="1"/>
  <c r="C43" i="1"/>
  <c r="C30" i="1"/>
  <c r="C34" i="1"/>
  <c r="C38" i="1"/>
  <c r="C42" i="1"/>
  <c r="C31" i="1"/>
  <c r="C35" i="1"/>
  <c r="D28" i="1"/>
  <c r="D33" i="1"/>
  <c r="D37" i="1"/>
  <c r="C28" i="1"/>
  <c r="C32" i="1"/>
  <c r="C36" i="1"/>
  <c r="D30" i="1"/>
  <c r="D34" i="1"/>
  <c r="D38" i="1"/>
</calcChain>
</file>

<file path=xl/sharedStrings.xml><?xml version="1.0" encoding="utf-8"?>
<sst xmlns="http://schemas.openxmlformats.org/spreadsheetml/2006/main" count="302" uniqueCount="217">
  <si>
    <t xml:space="preserve">   QNO=1                    Draw scatter plot for the following datasetusing MS Excel. 23, 27, 27, 39, 41, 47, 49, 50, 52, 54, 54, 56, 57, 58, 58, 60, 61</t>
  </si>
  <si>
    <t>Question 2:Normalize the given data set using following methodsusing MS Excel23, 27, 27, 39, 41, 47, 49, 50, 52, 54, 54, 56, 57, 58, 58, 60, 61</t>
  </si>
  <si>
    <t>dataset</t>
  </si>
  <si>
    <t>zscore</t>
  </si>
  <si>
    <t>Min-maxscore</t>
  </si>
  <si>
    <t>Decimal scaling.</t>
  </si>
  <si>
    <t>min/max=</t>
  </si>
  <si>
    <t xml:space="preserve"> i-min(I)</t>
  </si>
  <si>
    <t>max value =61 which has 2 v</t>
  </si>
  <si>
    <t>has 2</t>
  </si>
  <si>
    <t xml:space="preserve">zscore= </t>
  </si>
  <si>
    <t xml:space="preserve">   x-mean</t>
  </si>
  <si>
    <t>max(I)-min(i)</t>
  </si>
  <si>
    <t xml:space="preserve">values which means </t>
  </si>
  <si>
    <t>standard deviation</t>
  </si>
  <si>
    <t>10^2=100</t>
  </si>
  <si>
    <t>MIN value =</t>
  </si>
  <si>
    <t xml:space="preserve">mean = </t>
  </si>
  <si>
    <t>MAX value=</t>
  </si>
  <si>
    <t>decimal scaling</t>
  </si>
  <si>
    <t xml:space="preserve">1)  pick largest/max number </t>
  </si>
  <si>
    <t xml:space="preserve">        from dataset.</t>
  </si>
  <si>
    <t>standard deviation=</t>
  </si>
  <si>
    <t>2)    count values e.g=135(3 val)</t>
  </si>
  <si>
    <t>3)  now take power of 10 ^n</t>
  </si>
  <si>
    <t xml:space="preserve"> that is : 10^3=1000</t>
  </si>
  <si>
    <t xml:space="preserve">4)  divide each number from </t>
  </si>
  <si>
    <t>formula to calculate min/max</t>
  </si>
  <si>
    <t xml:space="preserve">       dataset with 1000</t>
  </si>
  <si>
    <t>(A2 - MIN(A$2:A$10)) / (MAX(A$2:A$10) - MIN(A$2:A$10)</t>
  </si>
  <si>
    <t>(B27-P28)/(P29-P28)</t>
  </si>
  <si>
    <t>note that: power of 10 ^n or</t>
  </si>
  <si>
    <t xml:space="preserve">             value of n could be </t>
  </si>
  <si>
    <t xml:space="preserve">any thing dependind upon </t>
  </si>
  <si>
    <t xml:space="preserve">dataset  max no and its total </t>
  </si>
  <si>
    <t>values</t>
  </si>
  <si>
    <t>Question 3:Suppose that a hospital tested the age and body fat data for 18 randomly selected adults with the following results shown in Table.</t>
  </si>
  <si>
    <t>a)</t>
  </si>
  <si>
    <t>b)</t>
  </si>
  <si>
    <t>AGE</t>
  </si>
  <si>
    <t>FAT</t>
  </si>
  <si>
    <t>mean</t>
  </si>
  <si>
    <t xml:space="preserve">                               median</t>
  </si>
  <si>
    <t xml:space="preserve">c) </t>
  </si>
  <si>
    <t xml:space="preserve">formula to cal rank </t>
  </si>
  <si>
    <t>z-score</t>
  </si>
  <si>
    <t>formula to cal percentile</t>
  </si>
  <si>
    <t>=RANK(B6,$B$6:$B$15,1)</t>
  </si>
  <si>
    <r>
      <t>=NORM.S.INV(</t>
    </r>
    <r>
      <rPr>
        <sz val="11"/>
        <color rgb="FF5F8CED"/>
        <rFont val="Calibri"/>
        <charset val="1"/>
      </rPr>
      <t>N114</t>
    </r>
    <r>
      <rPr>
        <sz val="11"/>
        <color rgb="FF000000"/>
        <rFont val="Calibri"/>
        <charset val="1"/>
      </rPr>
      <t>)</t>
    </r>
  </si>
  <si>
    <t>(B2-0.5)/COUNT($B$2:$B$11)</t>
  </si>
  <si>
    <t>% FAT</t>
  </si>
  <si>
    <t xml:space="preserve">rank </t>
  </si>
  <si>
    <t>percentile</t>
  </si>
  <si>
    <t>standard dev of age</t>
  </si>
  <si>
    <t xml:space="preserve">standard dev of % fat </t>
  </si>
  <si>
    <t>note = select z score and data (fat) for generating qq</t>
  </si>
  <si>
    <t>Data</t>
  </si>
  <si>
    <t>Attribute 1</t>
  </si>
  <si>
    <t>Attribute 2</t>
  </si>
  <si>
    <t>P1</t>
  </si>
  <si>
    <t>P2</t>
  </si>
  <si>
    <t>P3</t>
  </si>
  <si>
    <t>P4</t>
  </si>
  <si>
    <t>Euclidean</t>
  </si>
  <si>
    <t>=SQRT((B3-B3)^2+(C3-C3)^2</t>
  </si>
  <si>
    <t>SQRT((B4-B$3)^2+(C4-C$3)^2)</t>
  </si>
  <si>
    <t>Manhattam</t>
  </si>
  <si>
    <t>ABS(B3-B$3)+ABS(C3-C$3)</t>
  </si>
  <si>
    <t>ABS(B4-B$3)+ABS(C4-C$3)</t>
  </si>
  <si>
    <t>Supreme Distance</t>
  </si>
  <si>
    <t>MAX(ABS(B3-B$3),ABS(C3-C$3))</t>
  </si>
  <si>
    <t>MAX(ABS(B4-B$3),ABS(C4-C$3))</t>
  </si>
  <si>
    <t>X</t>
  </si>
  <si>
    <t>Y</t>
  </si>
  <si>
    <t>Xi-MEAN(x)</t>
  </si>
  <si>
    <t>(Xi-MEAN(x))^2</t>
  </si>
  <si>
    <t>Yi-MEAN(y)</t>
  </si>
  <si>
    <t>(Yi-MEAN(y))^2</t>
  </si>
  <si>
    <t>TOTAL</t>
  </si>
  <si>
    <t>MEAN</t>
  </si>
  <si>
    <t>cov(x,x)</t>
  </si>
  <si>
    <t>cov(x,y)</t>
  </si>
  <si>
    <t>cov(y,x)</t>
  </si>
  <si>
    <t>cov(y,y)</t>
  </si>
  <si>
    <t>COVARIANCE MATRIX</t>
  </si>
  <si>
    <t>N= 12</t>
  </si>
  <si>
    <t xml:space="preserve"> x̄= 13.92</t>
  </si>
  <si>
    <t xml:space="preserve"> ȳ = 62.42</t>
  </si>
  <si>
    <t>COVARIANCE FORMULA</t>
  </si>
  <si>
    <t>var   =</t>
  </si>
  <si>
    <t>VAR (x)  =</t>
  </si>
  <si>
    <t>VAR(Y)   =</t>
  </si>
  <si>
    <t>SUM(x-mean(x))^2/n-1</t>
  </si>
  <si>
    <t xml:space="preserve"> covar(x,y) =</t>
  </si>
  <si>
    <t>or x mean</t>
  </si>
  <si>
    <t>C</t>
  </si>
  <si>
    <t>A</t>
  </si>
  <si>
    <t>B</t>
  </si>
  <si>
    <t xml:space="preserve">mean </t>
  </si>
  <si>
    <t>total (N)</t>
  </si>
  <si>
    <t>threshold = 0.5</t>
  </si>
  <si>
    <t>st.dev</t>
  </si>
  <si>
    <t>Xa={ 0.3, 0.6 , 0.5}</t>
  </si>
  <si>
    <t>Xb={ 0.2, 0.7 , 0.4}</t>
  </si>
  <si>
    <t>Ya={ 0.7 , 0.6 ,0.5}</t>
  </si>
  <si>
    <t xml:space="preserve">yb= {0.9 , 0.7 ,0.9} </t>
  </si>
  <si>
    <t>CLASS A</t>
  </si>
  <si>
    <t>CLASS B</t>
  </si>
  <si>
    <t>variance</t>
  </si>
  <si>
    <t>Xa</t>
  </si>
  <si>
    <t>Xb</t>
  </si>
  <si>
    <t>Ya</t>
  </si>
  <si>
    <t>Yb</t>
  </si>
  <si>
    <t>N    =  3</t>
  </si>
  <si>
    <t>and variance for each class</t>
  </si>
  <si>
    <t>1) MAKING CLASSES AND CALCULATE MEAN</t>
  </si>
  <si>
    <t>VARIANCE FORMULA ;</t>
  </si>
  <si>
    <t>(XBi-(Mean(Xb)))^2</t>
  </si>
  <si>
    <t>(Yai-(Mean(Ya)))^2</t>
  </si>
  <si>
    <t>(YBi-(Mean(Yb)))^2</t>
  </si>
  <si>
    <t>(XAi-(Mean(xa)))^2</t>
  </si>
  <si>
    <t xml:space="preserve"> we are first calculating (xi-mean(xi))^2</t>
  </si>
  <si>
    <t>3) Now CAL fisher square for each class</t>
  </si>
  <si>
    <t>2)  for variance</t>
  </si>
  <si>
    <t>|mean(XA) - mean(XB)|</t>
  </si>
  <si>
    <t>sqrt(varXA -var XB)</t>
  </si>
  <si>
    <t>( same for Y)</t>
  </si>
  <si>
    <t xml:space="preserve">FISHER (FiRi) </t>
  </si>
  <si>
    <t xml:space="preserve">for X </t>
  </si>
  <si>
    <t>for Y</t>
  </si>
  <si>
    <t xml:space="preserve">so threshold which is </t>
  </si>
  <si>
    <t xml:space="preserve">while X would be retained </t>
  </si>
  <si>
    <t xml:space="preserve">4)  find the  feature that should be discarted </t>
  </si>
  <si>
    <t>0.5 &gt; 0.1132</t>
  </si>
  <si>
    <t>0.5 &lt; 1.528</t>
  </si>
  <si>
    <t xml:space="preserve">or use simple var.s </t>
  </si>
  <si>
    <t>which means canditate for reduction or discartion is Y =1.528</t>
  </si>
  <si>
    <t>SE (XA-XB)</t>
  </si>
  <si>
    <t>SE (YA-YB)</t>
  </si>
  <si>
    <t>5)            OR</t>
  </si>
  <si>
    <t>we can  also check this through standard error  AND feature selection</t>
  </si>
  <si>
    <t>(fisher method)</t>
  </si>
  <si>
    <t>standard error</t>
  </si>
  <si>
    <t>sqrt(var(Xa)/n + var(Xb)/n)</t>
  </si>
  <si>
    <t>STANDARD ERROR=</t>
  </si>
  <si>
    <t>FEATURE SELECTION</t>
  </si>
  <si>
    <t>N( no of samples ,here 3)</t>
  </si>
  <si>
    <t>feature selection</t>
  </si>
  <si>
    <t>mean(Xa)-mean(Xb)</t>
  </si>
  <si>
    <t>SE(Xa-Xb)</t>
  </si>
  <si>
    <t>0.5 &gt; 0.196</t>
  </si>
  <si>
    <t>0.5 &lt; 2.646</t>
  </si>
  <si>
    <t>which means canditate for reduction or discartion is Y =2.646</t>
  </si>
  <si>
    <t>v</t>
  </si>
  <si>
    <t xml:space="preserve">Day </t>
  </si>
  <si>
    <t xml:space="preserve">Outlook </t>
  </si>
  <si>
    <t xml:space="preserve">Temp </t>
  </si>
  <si>
    <t xml:space="preserve">Humidity </t>
  </si>
  <si>
    <t xml:space="preserve">Wind </t>
  </si>
  <si>
    <t xml:space="preserve">Play </t>
  </si>
  <si>
    <r>
      <t>No</t>
    </r>
    <r>
      <rPr>
        <sz val="9"/>
        <color rgb="FF000000"/>
        <rFont val="Arial"/>
        <family val="2"/>
      </rPr>
      <t xml:space="preserve"> </t>
    </r>
  </si>
  <si>
    <r>
      <t>Yes</t>
    </r>
    <r>
      <rPr>
        <sz val="9"/>
        <color rgb="FF000000"/>
        <rFont val="Arial"/>
        <family val="2"/>
      </rPr>
      <t xml:space="preserve"> </t>
    </r>
  </si>
  <si>
    <t>n=14</t>
  </si>
  <si>
    <t>day{ 1,2,6,8,14}</t>
  </si>
  <si>
    <t>outlook{ 45,45,24,45,24}</t>
  </si>
  <si>
    <t>Temp{ 42,42,4,21,21}</t>
  </si>
  <si>
    <t>humadity{89,89,61,89,89}</t>
  </si>
  <si>
    <t>wind{ 6.9,14.7,14.7,6.9,14.7}</t>
  </si>
  <si>
    <t xml:space="preserve">class  NO </t>
  </si>
  <si>
    <t>day { 3,4,5,7,9,10 ,11,12,13}</t>
  </si>
  <si>
    <t>outlook { 18,24,24,28 , 45,24,45,28,28}</t>
  </si>
  <si>
    <t>wind  { 6.9,6.9,6.9,14.7,6.9,6.9,14.7,14.7,6.9}</t>
  </si>
  <si>
    <t>class  YES</t>
  </si>
  <si>
    <t>For Class YES</t>
  </si>
  <si>
    <t>DAY</t>
  </si>
  <si>
    <t>OUTLOOK</t>
  </si>
  <si>
    <t>TEMP</t>
  </si>
  <si>
    <t>HUMADITY</t>
  </si>
  <si>
    <t>WIND</t>
  </si>
  <si>
    <t>Temp { 42,21,4,4,4,21,21,21,42}</t>
  </si>
  <si>
    <t>humadity  {89,89,61,,61,61,61,61,89,61}</t>
  </si>
  <si>
    <t>For Class NO</t>
  </si>
  <si>
    <t>VAR</t>
  </si>
  <si>
    <t>total N</t>
  </si>
  <si>
    <t xml:space="preserve">STANDARD ERROR FOR </t>
  </si>
  <si>
    <t>RANK</t>
  </si>
  <si>
    <t xml:space="preserve"> since the ranking of Temp and Wind is lower we can savely say we can reduce these column </t>
  </si>
  <si>
    <t xml:space="preserve">* DAY column will remain constant and may not need to calcuate its mean </t>
  </si>
  <si>
    <t xml:space="preserve">variance and standard error </t>
  </si>
  <si>
    <t>c)</t>
  </si>
  <si>
    <t>d)</t>
  </si>
  <si>
    <t>STEPS OF PART C:</t>
  </si>
  <si>
    <t>Step 1: Create a data frame with the given x and y values.</t>
  </si>
  <si>
    <t>Step 2: Calculate the mean of x and y values.</t>
  </si>
  <si>
    <t>Step 3: Calculate the covariance using the formula cov(x, y) = sum((x - mean(x)) * (y - mean(y))) / (n - 1).</t>
  </si>
  <si>
    <t>Step 4: Create the covariance matrix by using the formula covariance_matrix = var(data) * (n - 1) / n</t>
  </si>
  <si>
    <t>Step 5: Print the covariance and covariance matrix.</t>
  </si>
  <si>
    <t>The &lt;- operator is equivalent to the =</t>
  </si>
  <si>
    <t>data.frame is a type of object that is used to store data in a structured format, similar to a table in a database or a spreadsheet</t>
  </si>
  <si>
    <t>x &lt;- c(1, 2, 3, 4, 5)</t>
  </si>
  <si>
    <t>y &lt;- c("A", "B", "C", "D", "E")</t>
  </si>
  <si>
    <t>my_df &lt;- data.frame(x, y)</t>
  </si>
  <si>
    <t>like:</t>
  </si>
  <si>
    <t>the dollar sign $ is used to access a specific column of a data.frame</t>
  </si>
  <si>
    <t>For example, let's say we have a data.frame called my_df that contains two columns, x and y. We can access the x column using the dollar sign like this:</t>
  </si>
  <si>
    <t>my_df$x</t>
  </si>
  <si>
    <t>This will return a vector that contains the values in the x column of my_df</t>
  </si>
  <si>
    <t>In summary, the dollar sign allows us to access specific columns of a data.frame by name.</t>
  </si>
  <si>
    <t>cat() is a function that is used to print text to the console (i.e., the RStudio console or the terminal). The cat() function stands for "concatenate and print".</t>
  </si>
  <si>
    <t>Similarly, the print() function is used to print the covariance matrix to the console.</t>
  </si>
  <si>
    <t>library used is</t>
  </si>
  <si>
    <t xml:space="preserve"> cov()</t>
  </si>
  <si>
    <t xml:space="preserve">    Manhattam</t>
  </si>
  <si>
    <t xml:space="preserve"> </t>
  </si>
  <si>
    <t>(Xi-MEAN(x)) * (Yi-MEAN(y))</t>
  </si>
  <si>
    <t>sum(x-  x̄)   *</t>
  </si>
  <si>
    <t xml:space="preserve"> (y-ȳ) /n-1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</si>
</sst>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9"/>
      <color rgb="FF000000"/>
      <name val="Helvetica"/>
      <charset val="1"/>
    </font>
    <font>
      <sz val="11"/>
      <color rgb="FF5F8CED"/>
      <name val="Calibri"/>
      <charset val="1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color rgb="FF9C6500"/>
      <name val="Arial Black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 Black"/>
      <family val="2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rgb="FFFF0000"/>
      <name val="Arial"/>
      <family val="2"/>
    </font>
    <font>
      <sz val="9"/>
      <color rgb="FF00B050"/>
      <name val="Arial"/>
      <family val="2"/>
    </font>
    <font>
      <sz val="9"/>
      <color theme="0"/>
      <name val="Arial"/>
      <family val="2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rgb="FF000000"/>
      <name val="Consolas"/>
      <family val="3"/>
    </font>
    <font>
      <sz val="18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8"/>
      <color theme="0" tint="-4.9989318521683403E-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u/>
      <sz val="14"/>
      <color theme="0"/>
      <name val="Arial"/>
      <family val="2"/>
    </font>
    <font>
      <b/>
      <u/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9"/>
      <name val="Arial"/>
      <family val="2"/>
    </font>
    <font>
      <sz val="14"/>
      <color theme="0"/>
      <name val="Calibri"/>
      <family val="2"/>
      <scheme val="minor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0" fillId="10" borderId="0" applyNumberFormat="0" applyBorder="0" applyAlignment="0" applyProtection="0"/>
  </cellStyleXfs>
  <cellXfs count="306">
    <xf numFmtId="0" fontId="0" fillId="0" borderId="0" xfId="0"/>
    <xf numFmtId="0" fontId="3" fillId="0" borderId="0" xfId="0" applyFont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7" borderId="0" xfId="0" applyFill="1"/>
    <xf numFmtId="0" fontId="0" fillId="7" borderId="10" xfId="0" applyFill="1" applyBorder="1"/>
    <xf numFmtId="0" fontId="0" fillId="7" borderId="11" xfId="0" applyFill="1" applyBorder="1"/>
    <xf numFmtId="0" fontId="0" fillId="4" borderId="1" xfId="0" applyFill="1" applyBorder="1"/>
    <xf numFmtId="0" fontId="0" fillId="8" borderId="1" xfId="0" applyFill="1" applyBorder="1"/>
    <xf numFmtId="0" fontId="1" fillId="8" borderId="1" xfId="1" applyFill="1" applyBorder="1"/>
    <xf numFmtId="0" fontId="3" fillId="4" borderId="1" xfId="0" applyFont="1" applyFill="1" applyBorder="1"/>
    <xf numFmtId="0" fontId="0" fillId="0" borderId="18" xfId="0" applyBorder="1"/>
    <xf numFmtId="0" fontId="0" fillId="0" borderId="19" xfId="0" applyBorder="1"/>
    <xf numFmtId="0" fontId="0" fillId="9" borderId="0" xfId="0" applyFill="1"/>
    <xf numFmtId="0" fontId="0" fillId="9" borderId="23" xfId="0" applyFill="1" applyBorder="1"/>
    <xf numFmtId="0" fontId="0" fillId="9" borderId="24" xfId="0" applyFill="1" applyBorder="1"/>
    <xf numFmtId="0" fontId="6" fillId="9" borderId="26" xfId="0" applyFont="1" applyFill="1" applyBorder="1"/>
    <xf numFmtId="0" fontId="0" fillId="9" borderId="27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8" xfId="0" applyFill="1" applyBorder="1"/>
    <xf numFmtId="0" fontId="9" fillId="9" borderId="29" xfId="0" applyFont="1" applyFill="1" applyBorder="1"/>
    <xf numFmtId="0" fontId="8" fillId="9" borderId="30" xfId="0" quotePrefix="1" applyFont="1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4" fillId="7" borderId="0" xfId="0" applyFont="1" applyFill="1"/>
    <xf numFmtId="0" fontId="0" fillId="7" borderId="3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0" borderId="32" xfId="0" applyBorder="1"/>
    <xf numFmtId="0" fontId="0" fillId="0" borderId="11" xfId="0" applyBorder="1"/>
    <xf numFmtId="0" fontId="11" fillId="11" borderId="0" xfId="2" applyFont="1" applyFill="1"/>
    <xf numFmtId="0" fontId="0" fillId="12" borderId="0" xfId="0" applyFill="1"/>
    <xf numFmtId="0" fontId="0" fillId="7" borderId="0" xfId="0" applyFill="1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0" fillId="0" borderId="42" xfId="0" applyBorder="1"/>
    <xf numFmtId="0" fontId="0" fillId="13" borderId="0" xfId="0" applyFill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/>
    </xf>
    <xf numFmtId="0" fontId="14" fillId="14" borderId="43" xfId="0" applyNumberFormat="1" applyFont="1" applyFill="1" applyBorder="1" applyAlignment="1" applyProtection="1">
      <alignment horizontal="center"/>
    </xf>
    <xf numFmtId="0" fontId="14" fillId="9" borderId="44" xfId="0" applyNumberFormat="1" applyFont="1" applyFill="1" applyBorder="1" applyAlignment="1" applyProtection="1"/>
    <xf numFmtId="0" fontId="14" fillId="9" borderId="45" xfId="0" applyNumberFormat="1" applyFont="1" applyFill="1" applyBorder="1" applyAlignment="1" applyProtection="1"/>
    <xf numFmtId="0" fontId="14" fillId="9" borderId="46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4" fillId="9" borderId="47" xfId="0" applyNumberFormat="1" applyFont="1" applyFill="1" applyBorder="1" applyAlignment="1" applyProtection="1"/>
    <xf numFmtId="0" fontId="14" fillId="9" borderId="0" xfId="0" applyNumberFormat="1" applyFont="1" applyFill="1" applyBorder="1" applyAlignment="1" applyProtection="1"/>
    <xf numFmtId="0" fontId="14" fillId="9" borderId="48" xfId="0" applyNumberFormat="1" applyFont="1" applyFill="1" applyBorder="1" applyAlignment="1" applyProtection="1"/>
    <xf numFmtId="0" fontId="14" fillId="9" borderId="49" xfId="0" applyNumberFormat="1" applyFont="1" applyFill="1" applyBorder="1" applyAlignment="1" applyProtection="1"/>
    <xf numFmtId="0" fontId="14" fillId="9" borderId="50" xfId="0" applyNumberFormat="1" applyFont="1" applyFill="1" applyBorder="1" applyAlignment="1" applyProtection="1"/>
    <xf numFmtId="0" fontId="14" fillId="9" borderId="51" xfId="0" applyNumberFormat="1" applyFont="1" applyFill="1" applyBorder="1" applyAlignment="1" applyProtection="1"/>
    <xf numFmtId="0" fontId="0" fillId="6" borderId="0" xfId="0" applyFill="1" applyBorder="1"/>
    <xf numFmtId="0" fontId="0" fillId="0" borderId="0" xfId="0" applyFill="1" applyBorder="1"/>
    <xf numFmtId="2" fontId="0" fillId="0" borderId="0" xfId="0" applyNumberFormat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13" fillId="6" borderId="0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55" xfId="0" applyFill="1" applyBorder="1"/>
    <xf numFmtId="0" fontId="0" fillId="6" borderId="59" xfId="0" applyFill="1" applyBorder="1"/>
    <xf numFmtId="0" fontId="0" fillId="6" borderId="54" xfId="0" applyFill="1" applyBorder="1"/>
    <xf numFmtId="0" fontId="0" fillId="6" borderId="60" xfId="0" applyFill="1" applyBorder="1"/>
    <xf numFmtId="0" fontId="0" fillId="6" borderId="61" xfId="0" applyFill="1" applyBorder="1"/>
    <xf numFmtId="0" fontId="0" fillId="6" borderId="53" xfId="0" applyFill="1" applyBorder="1"/>
    <xf numFmtId="0" fontId="0" fillId="6" borderId="62" xfId="0" applyFill="1" applyBorder="1"/>
    <xf numFmtId="0" fontId="0" fillId="6" borderId="52" xfId="0" applyFill="1" applyBorder="1"/>
    <xf numFmtId="0" fontId="13" fillId="6" borderId="60" xfId="0" applyFont="1" applyFill="1" applyBorder="1"/>
    <xf numFmtId="0" fontId="0" fillId="0" borderId="0" xfId="0" applyBorder="1"/>
    <xf numFmtId="0" fontId="0" fillId="0" borderId="43" xfId="0" applyBorder="1"/>
    <xf numFmtId="0" fontId="0" fillId="16" borderId="0" xfId="0" applyFill="1"/>
    <xf numFmtId="0" fontId="20" fillId="0" borderId="0" xfId="0" applyFont="1"/>
    <xf numFmtId="0" fontId="0" fillId="0" borderId="31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165" fontId="0" fillId="0" borderId="43" xfId="0" applyNumberFormat="1" applyBorder="1"/>
    <xf numFmtId="0" fontId="0" fillId="15" borderId="0" xfId="0" applyFill="1"/>
    <xf numFmtId="0" fontId="18" fillId="15" borderId="0" xfId="0" applyFont="1" applyFill="1"/>
    <xf numFmtId="0" fontId="4" fillId="16" borderId="0" xfId="0" applyFont="1" applyFill="1"/>
    <xf numFmtId="0" fontId="13" fillId="16" borderId="0" xfId="0" applyFont="1" applyFill="1"/>
    <xf numFmtId="0" fontId="0" fillId="5" borderId="0" xfId="0" applyFill="1"/>
    <xf numFmtId="0" fontId="0" fillId="15" borderId="47" xfId="0" applyFill="1" applyBorder="1"/>
    <xf numFmtId="0" fontId="0" fillId="15" borderId="0" xfId="0" applyFill="1" applyBorder="1"/>
    <xf numFmtId="0" fontId="19" fillId="0" borderId="0" xfId="0" applyFont="1" applyFill="1"/>
    <xf numFmtId="0" fontId="0" fillId="0" borderId="0" xfId="0" applyFill="1"/>
    <xf numFmtId="0" fontId="19" fillId="0" borderId="0" xfId="0" applyFont="1" applyFill="1" applyBorder="1"/>
    <xf numFmtId="0" fontId="24" fillId="16" borderId="0" xfId="0" applyFont="1" applyFill="1"/>
    <xf numFmtId="0" fontId="0" fillId="17" borderId="44" xfId="0" applyFill="1" applyBorder="1"/>
    <xf numFmtId="0" fontId="0" fillId="17" borderId="45" xfId="0" applyFill="1" applyBorder="1"/>
    <xf numFmtId="0" fontId="19" fillId="0" borderId="46" xfId="0" applyFont="1" applyFill="1" applyBorder="1"/>
    <xf numFmtId="0" fontId="19" fillId="0" borderId="48" xfId="0" applyFont="1" applyFill="1" applyBorder="1"/>
    <xf numFmtId="0" fontId="0" fillId="0" borderId="48" xfId="0" applyFill="1" applyBorder="1"/>
    <xf numFmtId="0" fontId="29" fillId="0" borderId="0" xfId="0" applyFont="1" applyFill="1"/>
    <xf numFmtId="0" fontId="30" fillId="12" borderId="0" xfId="0" applyFont="1" applyFill="1"/>
    <xf numFmtId="0" fontId="25" fillId="12" borderId="0" xfId="0" applyFont="1" applyFill="1"/>
    <xf numFmtId="0" fontId="30" fillId="12" borderId="3" xfId="0" applyFont="1" applyFill="1" applyBorder="1"/>
    <xf numFmtId="0" fontId="30" fillId="12" borderId="14" xfId="0" applyFont="1" applyFill="1" applyBorder="1"/>
    <xf numFmtId="0" fontId="30" fillId="12" borderId="15" xfId="0" applyFont="1" applyFill="1" applyBorder="1"/>
    <xf numFmtId="0" fontId="31" fillId="12" borderId="0" xfId="0" applyFont="1" applyFill="1"/>
    <xf numFmtId="0" fontId="32" fillId="9" borderId="25" xfId="0" quotePrefix="1" applyFont="1" applyFill="1" applyBorder="1"/>
    <xf numFmtId="0" fontId="34" fillId="12" borderId="12" xfId="1" applyFont="1" applyFill="1" applyBorder="1"/>
    <xf numFmtId="0" fontId="35" fillId="12" borderId="0" xfId="0" applyFont="1" applyFill="1"/>
    <xf numFmtId="0" fontId="36" fillId="12" borderId="0" xfId="0" applyFont="1" applyFill="1"/>
    <xf numFmtId="2" fontId="34" fillId="12" borderId="0" xfId="0" applyNumberFormat="1" applyFont="1" applyFill="1"/>
    <xf numFmtId="0" fontId="34" fillId="12" borderId="0" xfId="0" applyFont="1" applyFill="1"/>
    <xf numFmtId="0" fontId="0" fillId="18" borderId="0" xfId="0" applyFill="1"/>
    <xf numFmtId="0" fontId="18" fillId="0" borderId="0" xfId="0" applyFont="1" applyFill="1"/>
    <xf numFmtId="0" fontId="31" fillId="12" borderId="47" xfId="0" applyFont="1" applyFill="1" applyBorder="1"/>
    <xf numFmtId="0" fontId="31" fillId="12" borderId="0" xfId="0" applyFont="1" applyFill="1" applyBorder="1"/>
    <xf numFmtId="0" fontId="16" fillId="12" borderId="0" xfId="0" applyFont="1" applyFill="1" applyBorder="1"/>
    <xf numFmtId="0" fontId="16" fillId="12" borderId="48" xfId="0" applyFont="1" applyFill="1" applyBorder="1"/>
    <xf numFmtId="0" fontId="0" fillId="12" borderId="44" xfId="0" applyFill="1" applyBorder="1"/>
    <xf numFmtId="0" fontId="0" fillId="12" borderId="45" xfId="0" applyFill="1" applyBorder="1"/>
    <xf numFmtId="0" fontId="0" fillId="12" borderId="46" xfId="0" applyFill="1" applyBorder="1"/>
    <xf numFmtId="0" fontId="0" fillId="12" borderId="49" xfId="0" applyFill="1" applyBorder="1"/>
    <xf numFmtId="0" fontId="0" fillId="12" borderId="50" xfId="0" applyFill="1" applyBorder="1"/>
    <xf numFmtId="0" fontId="0" fillId="12" borderId="51" xfId="0" applyFill="1" applyBorder="1"/>
    <xf numFmtId="0" fontId="16" fillId="12" borderId="1" xfId="1" applyFont="1" applyFill="1" applyBorder="1"/>
    <xf numFmtId="0" fontId="16" fillId="12" borderId="1" xfId="0" applyFont="1" applyFill="1" applyBorder="1"/>
    <xf numFmtId="2" fontId="16" fillId="12" borderId="1" xfId="0" applyNumberFormat="1" applyFont="1" applyFill="1" applyBorder="1"/>
    <xf numFmtId="0" fontId="28" fillId="12" borderId="1" xfId="0" applyFont="1" applyFill="1" applyBorder="1"/>
    <xf numFmtId="0" fontId="0" fillId="0" borderId="1" xfId="0" applyFill="1" applyBorder="1"/>
    <xf numFmtId="2" fontId="0" fillId="0" borderId="43" xfId="0" applyNumberFormat="1" applyFill="1" applyBorder="1"/>
    <xf numFmtId="0" fontId="0" fillId="0" borderId="43" xfId="0" applyFill="1" applyBorder="1"/>
    <xf numFmtId="0" fontId="1" fillId="12" borderId="0" xfId="1" applyFill="1" applyBorder="1"/>
    <xf numFmtId="0" fontId="16" fillId="12" borderId="0" xfId="0" applyFont="1" applyFill="1"/>
    <xf numFmtId="0" fontId="42" fillId="12" borderId="0" xfId="0" applyFont="1" applyFill="1"/>
    <xf numFmtId="0" fontId="23" fillId="12" borderId="0" xfId="0" applyFont="1" applyFill="1"/>
    <xf numFmtId="0" fontId="16" fillId="12" borderId="0" xfId="1" applyFont="1" applyFill="1" applyBorder="1"/>
    <xf numFmtId="0" fontId="23" fillId="12" borderId="0" xfId="2" applyFont="1" applyFill="1"/>
    <xf numFmtId="0" fontId="43" fillId="12" borderId="0" xfId="0" applyFont="1" applyFill="1"/>
    <xf numFmtId="0" fontId="16" fillId="12" borderId="16" xfId="0" applyFont="1" applyFill="1" applyBorder="1"/>
    <xf numFmtId="0" fontId="28" fillId="12" borderId="2" xfId="0" applyFont="1" applyFill="1" applyBorder="1"/>
    <xf numFmtId="0" fontId="16" fillId="12" borderId="2" xfId="0" applyFont="1" applyFill="1" applyBorder="1"/>
    <xf numFmtId="165" fontId="16" fillId="12" borderId="17" xfId="0" applyNumberFormat="1" applyFont="1" applyFill="1" applyBorder="1"/>
    <xf numFmtId="0" fontId="38" fillId="0" borderId="0" xfId="0" applyFont="1" applyFill="1"/>
    <xf numFmtId="0" fontId="44" fillId="12" borderId="0" xfId="0" applyFont="1" applyFill="1"/>
    <xf numFmtId="0" fontId="45" fillId="12" borderId="0" xfId="0" applyFont="1" applyFill="1"/>
    <xf numFmtId="0" fontId="46" fillId="12" borderId="0" xfId="0" applyFont="1" applyFill="1"/>
    <xf numFmtId="0" fontId="47" fillId="12" borderId="43" xfId="0" applyNumberFormat="1" applyFont="1" applyFill="1" applyBorder="1" applyAlignment="1" applyProtection="1">
      <alignment horizontal="center"/>
    </xf>
    <xf numFmtId="0" fontId="47" fillId="12" borderId="0" xfId="0" applyNumberFormat="1" applyFont="1" applyFill="1" applyBorder="1" applyAlignment="1" applyProtection="1"/>
    <xf numFmtId="0" fontId="47" fillId="12" borderId="0" xfId="0" applyNumberFormat="1" applyFont="1" applyFill="1" applyBorder="1" applyAlignment="1" applyProtection="1">
      <alignment horizontal="center"/>
    </xf>
    <xf numFmtId="165" fontId="47" fillId="12" borderId="43" xfId="0" applyNumberFormat="1" applyFont="1" applyFill="1" applyBorder="1" applyAlignment="1" applyProtection="1">
      <alignment horizontal="center"/>
    </xf>
    <xf numFmtId="0" fontId="14" fillId="12" borderId="0" xfId="0" applyNumberFormat="1" applyFont="1" applyFill="1" applyBorder="1" applyAlignment="1" applyProtection="1"/>
    <xf numFmtId="0" fontId="47" fillId="0" borderId="0" xfId="0" applyNumberFormat="1" applyFont="1" applyFill="1" applyBorder="1" applyAlignment="1" applyProtection="1"/>
    <xf numFmtId="0" fontId="16" fillId="12" borderId="19" xfId="0" applyFont="1" applyFill="1" applyBorder="1"/>
    <xf numFmtId="0" fontId="16" fillId="12" borderId="18" xfId="0" applyFont="1" applyFill="1" applyBorder="1"/>
    <xf numFmtId="0" fontId="47" fillId="12" borderId="39" xfId="0" applyFont="1" applyFill="1" applyBorder="1"/>
    <xf numFmtId="0" fontId="16" fillId="12" borderId="40" xfId="0" applyFont="1" applyFill="1" applyBorder="1"/>
    <xf numFmtId="0" fontId="16" fillId="12" borderId="18" xfId="2" applyFont="1" applyFill="1" applyBorder="1"/>
    <xf numFmtId="0" fontId="16" fillId="12" borderId="19" xfId="2" applyFont="1" applyFill="1" applyBorder="1"/>
    <xf numFmtId="0" fontId="16" fillId="12" borderId="32" xfId="2" applyFont="1" applyFill="1" applyBorder="1"/>
    <xf numFmtId="0" fontId="16" fillId="12" borderId="33" xfId="0" applyFont="1" applyFill="1" applyBorder="1"/>
    <xf numFmtId="0" fontId="12" fillId="12" borderId="56" xfId="0" applyFont="1" applyFill="1" applyBorder="1"/>
    <xf numFmtId="0" fontId="12" fillId="12" borderId="57" xfId="0" applyFont="1" applyFill="1" applyBorder="1"/>
    <xf numFmtId="0" fontId="16" fillId="12" borderId="13" xfId="0" applyFont="1" applyFill="1" applyBorder="1"/>
    <xf numFmtId="0" fontId="16" fillId="12" borderId="14" xfId="0" applyFont="1" applyFill="1" applyBorder="1"/>
    <xf numFmtId="0" fontId="16" fillId="12" borderId="15" xfId="0" applyFont="1" applyFill="1" applyBorder="1"/>
    <xf numFmtId="2" fontId="16" fillId="12" borderId="14" xfId="0" applyNumberFormat="1" applyFont="1" applyFill="1" applyBorder="1"/>
    <xf numFmtId="0" fontId="0" fillId="0" borderId="17" xfId="0" applyFill="1" applyBorder="1"/>
    <xf numFmtId="0" fontId="0" fillId="0" borderId="31" xfId="0" applyFill="1" applyBorder="1"/>
    <xf numFmtId="2" fontId="0" fillId="0" borderId="17" xfId="0" applyNumberFormat="1" applyFill="1" applyBorder="1"/>
    <xf numFmtId="0" fontId="12" fillId="12" borderId="58" xfId="0" applyFont="1" applyFill="1" applyBorder="1"/>
    <xf numFmtId="2" fontId="12" fillId="12" borderId="0" xfId="0" applyNumberFormat="1" applyFont="1" applyFill="1"/>
    <xf numFmtId="0" fontId="12" fillId="12" borderId="0" xfId="0" applyFont="1" applyFill="1"/>
    <xf numFmtId="0" fontId="0" fillId="0" borderId="53" xfId="0" applyFill="1" applyBorder="1"/>
    <xf numFmtId="0" fontId="16" fillId="12" borderId="55" xfId="0" applyFont="1" applyFill="1" applyBorder="1"/>
    <xf numFmtId="2" fontId="16" fillId="12" borderId="54" xfId="0" applyNumberFormat="1" applyFont="1" applyFill="1" applyBorder="1"/>
    <xf numFmtId="0" fontId="16" fillId="12" borderId="53" xfId="0" applyFont="1" applyFill="1" applyBorder="1"/>
    <xf numFmtId="2" fontId="16" fillId="12" borderId="52" xfId="0" applyNumberFormat="1" applyFont="1" applyFill="1" applyBorder="1"/>
    <xf numFmtId="2" fontId="16" fillId="12" borderId="31" xfId="0" applyNumberFormat="1" applyFont="1" applyFill="1" applyBorder="1"/>
    <xf numFmtId="2" fontId="16" fillId="12" borderId="17" xfId="0" applyNumberFormat="1" applyFont="1" applyFill="1" applyBorder="1"/>
    <xf numFmtId="0" fontId="0" fillId="12" borderId="0" xfId="0" applyFill="1" applyBorder="1"/>
    <xf numFmtId="0" fontId="12" fillId="12" borderId="43" xfId="0" applyFont="1" applyFill="1" applyBorder="1"/>
    <xf numFmtId="0" fontId="12" fillId="12" borderId="44" xfId="0" applyFont="1" applyFill="1" applyBorder="1"/>
    <xf numFmtId="0" fontId="12" fillId="12" borderId="47" xfId="0" applyFont="1" applyFill="1" applyBorder="1"/>
    <xf numFmtId="0" fontId="12" fillId="12" borderId="49" xfId="0" applyFont="1" applyFill="1" applyBorder="1"/>
    <xf numFmtId="0" fontId="12" fillId="12" borderId="45" xfId="0" applyFont="1" applyFill="1" applyBorder="1"/>
    <xf numFmtId="0" fontId="12" fillId="12" borderId="46" xfId="0" applyFont="1" applyFill="1" applyBorder="1"/>
    <xf numFmtId="165" fontId="12" fillId="12" borderId="0" xfId="0" applyNumberFormat="1" applyFont="1" applyFill="1" applyBorder="1"/>
    <xf numFmtId="0" fontId="12" fillId="12" borderId="0" xfId="0" applyFont="1" applyFill="1" applyBorder="1"/>
    <xf numFmtId="165" fontId="12" fillId="12" borderId="48" xfId="0" applyNumberFormat="1" applyFont="1" applyFill="1" applyBorder="1"/>
    <xf numFmtId="2" fontId="12" fillId="12" borderId="0" xfId="0" applyNumberFormat="1" applyFont="1" applyFill="1" applyBorder="1"/>
    <xf numFmtId="0" fontId="12" fillId="12" borderId="50" xfId="0" applyFont="1" applyFill="1" applyBorder="1"/>
    <xf numFmtId="0" fontId="12" fillId="12" borderId="51" xfId="0" applyFont="1" applyFill="1" applyBorder="1"/>
    <xf numFmtId="0" fontId="0" fillId="12" borderId="43" xfId="0" applyFill="1" applyBorder="1"/>
    <xf numFmtId="165" fontId="16" fillId="12" borderId="43" xfId="0" applyNumberFormat="1" applyFont="1" applyFill="1" applyBorder="1"/>
    <xf numFmtId="0" fontId="22" fillId="12" borderId="47" xfId="0" applyFont="1" applyFill="1" applyBorder="1"/>
    <xf numFmtId="0" fontId="22" fillId="12" borderId="0" xfId="0" applyFont="1" applyFill="1" applyBorder="1"/>
    <xf numFmtId="0" fontId="22" fillId="12" borderId="0" xfId="0" applyFont="1" applyFill="1" applyBorder="1" applyAlignment="1">
      <alignment horizontal="center"/>
    </xf>
    <xf numFmtId="165" fontId="22" fillId="12" borderId="0" xfId="0" applyNumberFormat="1" applyFont="1" applyFill="1" applyBorder="1" applyAlignment="1">
      <alignment horizontal="center"/>
    </xf>
    <xf numFmtId="0" fontId="22" fillId="12" borderId="50" xfId="0" applyFont="1" applyFill="1" applyBorder="1"/>
    <xf numFmtId="0" fontId="16" fillId="12" borderId="51" xfId="0" applyFont="1" applyFill="1" applyBorder="1"/>
    <xf numFmtId="0" fontId="23" fillId="12" borderId="47" xfId="0" applyFont="1" applyFill="1" applyBorder="1"/>
    <xf numFmtId="0" fontId="23" fillId="12" borderId="0" xfId="0" applyFont="1" applyFill="1" applyBorder="1"/>
    <xf numFmtId="165" fontId="23" fillId="12" borderId="0" xfId="0" applyNumberFormat="1" applyFont="1" applyFill="1" applyBorder="1"/>
    <xf numFmtId="0" fontId="25" fillId="12" borderId="0" xfId="0" applyFont="1" applyFill="1" applyBorder="1"/>
    <xf numFmtId="165" fontId="25" fillId="12" borderId="0" xfId="0" applyNumberFormat="1" applyFont="1" applyFill="1" applyBorder="1"/>
    <xf numFmtId="0" fontId="22" fillId="12" borderId="49" xfId="0" applyFont="1" applyFill="1" applyBorder="1"/>
    <xf numFmtId="0" fontId="16" fillId="12" borderId="49" xfId="0" applyFont="1" applyFill="1" applyBorder="1"/>
    <xf numFmtId="0" fontId="16" fillId="12" borderId="50" xfId="0" applyFont="1" applyFill="1" applyBorder="1"/>
    <xf numFmtId="0" fontId="16" fillId="12" borderId="44" xfId="0" applyFont="1" applyFill="1" applyBorder="1"/>
    <xf numFmtId="0" fontId="16" fillId="12" borderId="47" xfId="0" applyFont="1" applyFill="1" applyBorder="1"/>
    <xf numFmtId="0" fontId="16" fillId="12" borderId="45" xfId="0" applyFont="1" applyFill="1" applyBorder="1"/>
    <xf numFmtId="2" fontId="16" fillId="12" borderId="45" xfId="0" applyNumberFormat="1" applyFont="1" applyFill="1" applyBorder="1"/>
    <xf numFmtId="0" fontId="16" fillId="12" borderId="46" xfId="0" applyFont="1" applyFill="1" applyBorder="1"/>
    <xf numFmtId="2" fontId="16" fillId="12" borderId="0" xfId="0" applyNumberFormat="1" applyFont="1" applyFill="1" applyBorder="1"/>
    <xf numFmtId="2" fontId="16" fillId="12" borderId="50" xfId="0" applyNumberFormat="1" applyFont="1" applyFill="1" applyBorder="1"/>
    <xf numFmtId="0" fontId="28" fillId="12" borderId="63" xfId="0" applyFont="1" applyFill="1" applyBorder="1" applyAlignment="1">
      <alignment horizontal="left" vertical="center" wrapText="1"/>
    </xf>
    <xf numFmtId="0" fontId="28" fillId="12" borderId="64" xfId="0" applyFont="1" applyFill="1" applyBorder="1" applyAlignment="1">
      <alignment horizontal="center" vertical="center" wrapText="1"/>
    </xf>
    <xf numFmtId="0" fontId="28" fillId="12" borderId="64" xfId="0" applyFont="1" applyFill="1" applyBorder="1" applyAlignment="1">
      <alignment horizontal="left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 wrapText="1"/>
    </xf>
    <xf numFmtId="0" fontId="39" fillId="0" borderId="30" xfId="0" applyFont="1" applyFill="1" applyBorder="1" applyAlignment="1">
      <alignment horizontal="center" vertical="center" wrapText="1"/>
    </xf>
    <xf numFmtId="0" fontId="16" fillId="12" borderId="0" xfId="1" applyFont="1" applyFill="1" applyAlignment="1"/>
    <xf numFmtId="0" fontId="16" fillId="12" borderId="0" xfId="1" applyFont="1" applyFill="1"/>
    <xf numFmtId="0" fontId="16" fillId="12" borderId="0" xfId="3" applyFont="1" applyFill="1"/>
    <xf numFmtId="0" fontId="16" fillId="12" borderId="0" xfId="3" applyFont="1" applyFill="1" applyBorder="1"/>
    <xf numFmtId="2" fontId="16" fillId="12" borderId="0" xfId="3" applyNumberFormat="1" applyFont="1" applyFill="1" applyBorder="1"/>
    <xf numFmtId="1" fontId="16" fillId="12" borderId="0" xfId="3" applyNumberFormat="1" applyFont="1" applyFill="1" applyBorder="1"/>
    <xf numFmtId="0" fontId="40" fillId="0" borderId="0" xfId="3" applyFont="1" applyFill="1" applyBorder="1"/>
    <xf numFmtId="0" fontId="40" fillId="0" borderId="55" xfId="3" applyFont="1" applyFill="1" applyBorder="1"/>
    <xf numFmtId="0" fontId="40" fillId="0" borderId="59" xfId="3" applyFont="1" applyFill="1" applyBorder="1"/>
    <xf numFmtId="0" fontId="40" fillId="0" borderId="54" xfId="3" applyFont="1" applyFill="1" applyBorder="1"/>
    <xf numFmtId="0" fontId="40" fillId="0" borderId="60" xfId="3" applyFont="1" applyFill="1" applyBorder="1"/>
    <xf numFmtId="0" fontId="40" fillId="0" borderId="61" xfId="3" applyFont="1" applyFill="1" applyBorder="1"/>
    <xf numFmtId="0" fontId="40" fillId="0" borderId="53" xfId="3" applyFont="1" applyFill="1" applyBorder="1"/>
    <xf numFmtId="0" fontId="40" fillId="0" borderId="62" xfId="3" applyFont="1" applyFill="1" applyBorder="1"/>
    <xf numFmtId="0" fontId="40" fillId="0" borderId="52" xfId="3" applyFont="1" applyFill="1" applyBorder="1"/>
    <xf numFmtId="0" fontId="30" fillId="12" borderId="49" xfId="3" applyFont="1" applyFill="1" applyBorder="1"/>
    <xf numFmtId="0" fontId="19" fillId="0" borderId="55" xfId="0" applyFont="1" applyFill="1" applyBorder="1"/>
    <xf numFmtId="2" fontId="19" fillId="0" borderId="59" xfId="0" applyNumberFormat="1" applyFont="1" applyFill="1" applyBorder="1"/>
    <xf numFmtId="0" fontId="19" fillId="0" borderId="59" xfId="0" applyFont="1" applyFill="1" applyBorder="1"/>
    <xf numFmtId="0" fontId="33" fillId="0" borderId="54" xfId="0" applyFont="1" applyFill="1" applyBorder="1"/>
    <xf numFmtId="0" fontId="19" fillId="0" borderId="60" xfId="0" applyFont="1" applyFill="1" applyBorder="1"/>
    <xf numFmtId="2" fontId="19" fillId="0" borderId="0" xfId="0" applyNumberFormat="1" applyFont="1" applyFill="1" applyBorder="1"/>
    <xf numFmtId="0" fontId="33" fillId="0" borderId="61" xfId="0" applyFont="1" applyFill="1" applyBorder="1"/>
    <xf numFmtId="0" fontId="0" fillId="0" borderId="60" xfId="0" applyFill="1" applyBorder="1"/>
    <xf numFmtId="2" fontId="19" fillId="0" borderId="62" xfId="0" applyNumberFormat="1" applyFont="1" applyFill="1" applyBorder="1"/>
    <xf numFmtId="0" fontId="0" fillId="0" borderId="62" xfId="0" applyFill="1" applyBorder="1"/>
    <xf numFmtId="0" fontId="33" fillId="0" borderId="52" xfId="0" applyFont="1" applyFill="1" applyBorder="1"/>
    <xf numFmtId="0" fontId="37" fillId="12" borderId="0" xfId="0" applyFont="1" applyFill="1"/>
    <xf numFmtId="0" fontId="29" fillId="0" borderId="0" xfId="0" applyFont="1" applyFill="1" applyBorder="1"/>
    <xf numFmtId="1" fontId="16" fillId="12" borderId="0" xfId="0" applyNumberFormat="1" applyFont="1" applyFill="1" applyBorder="1"/>
    <xf numFmtId="0" fontId="41" fillId="0" borderId="55" xfId="1" applyFont="1" applyFill="1" applyBorder="1"/>
    <xf numFmtId="0" fontId="41" fillId="0" borderId="59" xfId="1" applyFont="1" applyFill="1" applyBorder="1"/>
    <xf numFmtId="0" fontId="41" fillId="0" borderId="54" xfId="1" applyFont="1" applyFill="1" applyBorder="1"/>
    <xf numFmtId="0" fontId="41" fillId="0" borderId="60" xfId="1" applyFont="1" applyFill="1" applyBorder="1"/>
    <xf numFmtId="0" fontId="41" fillId="0" borderId="0" xfId="1" applyFont="1" applyFill="1" applyBorder="1"/>
    <xf numFmtId="0" fontId="41" fillId="0" borderId="61" xfId="1" applyFont="1" applyFill="1" applyBorder="1"/>
    <xf numFmtId="0" fontId="41" fillId="0" borderId="53" xfId="1" applyFont="1" applyFill="1" applyBorder="1"/>
    <xf numFmtId="0" fontId="41" fillId="0" borderId="62" xfId="1" applyFont="1" applyFill="1" applyBorder="1"/>
    <xf numFmtId="0" fontId="41" fillId="0" borderId="52" xfId="1" applyFont="1" applyFill="1" applyBorder="1"/>
    <xf numFmtId="0" fontId="29" fillId="12" borderId="0" xfId="0" applyFont="1" applyFill="1" applyBorder="1"/>
    <xf numFmtId="0" fontId="49" fillId="12" borderId="0" xfId="0" applyFont="1" applyFill="1" applyBorder="1"/>
    <xf numFmtId="0" fontId="16" fillId="12" borderId="19" xfId="1" applyFont="1" applyFill="1" applyBorder="1"/>
    <xf numFmtId="0" fontId="41" fillId="0" borderId="18" xfId="0" applyFont="1" applyFill="1" applyBorder="1"/>
    <xf numFmtId="0" fontId="41" fillId="0" borderId="19" xfId="0" applyFont="1" applyFill="1" applyBorder="1"/>
    <xf numFmtId="0" fontId="41" fillId="0" borderId="39" xfId="0" applyFont="1" applyFill="1" applyBorder="1"/>
    <xf numFmtId="165" fontId="50" fillId="0" borderId="19" xfId="0" applyNumberFormat="1" applyFont="1" applyFill="1" applyBorder="1"/>
    <xf numFmtId="165" fontId="41" fillId="0" borderId="39" xfId="0" applyNumberFormat="1" applyFont="1" applyFill="1" applyBorder="1"/>
    <xf numFmtId="0" fontId="16" fillId="12" borderId="40" xfId="1" applyFont="1" applyFill="1" applyBorder="1"/>
    <xf numFmtId="0" fontId="28" fillId="12" borderId="18" xfId="0" applyFont="1" applyFill="1" applyBorder="1"/>
    <xf numFmtId="0" fontId="28" fillId="12" borderId="33" xfId="0" applyFont="1" applyFill="1" applyBorder="1"/>
    <xf numFmtId="0" fontId="0" fillId="0" borderId="18" xfId="0" applyFill="1" applyBorder="1"/>
    <xf numFmtId="165" fontId="0" fillId="0" borderId="19" xfId="0" applyNumberFormat="1" applyFill="1" applyBorder="1"/>
    <xf numFmtId="2" fontId="0" fillId="0" borderId="32" xfId="0" applyNumberFormat="1" applyFill="1" applyBorder="1"/>
    <xf numFmtId="0" fontId="16" fillId="12" borderId="6" xfId="3" applyFont="1" applyFill="1" applyBorder="1"/>
    <xf numFmtId="0" fontId="47" fillId="12" borderId="35" xfId="0" applyFont="1" applyFill="1" applyBorder="1"/>
    <xf numFmtId="0" fontId="16" fillId="12" borderId="8" xfId="3" applyFont="1" applyFill="1" applyBorder="1"/>
    <xf numFmtId="0" fontId="16" fillId="12" borderId="35" xfId="0" applyFont="1" applyFill="1" applyBorder="1"/>
    <xf numFmtId="0" fontId="16" fillId="12" borderId="34" xfId="0" applyFont="1" applyFill="1" applyBorder="1"/>
    <xf numFmtId="0" fontId="16" fillId="12" borderId="36" xfId="3" applyFont="1" applyFill="1" applyBorder="1"/>
    <xf numFmtId="165" fontId="16" fillId="12" borderId="11" xfId="3" applyNumberFormat="1" applyFont="1" applyFill="1" applyBorder="1"/>
    <xf numFmtId="0" fontId="41" fillId="0" borderId="1" xfId="0" applyFont="1" applyFill="1" applyBorder="1"/>
    <xf numFmtId="0" fontId="41" fillId="0" borderId="1" xfId="1" applyFont="1" applyFill="1" applyBorder="1"/>
    <xf numFmtId="0" fontId="48" fillId="0" borderId="1" xfId="0" applyFont="1" applyFill="1" applyBorder="1"/>
    <xf numFmtId="0" fontId="41" fillId="0" borderId="31" xfId="1" applyFont="1" applyFill="1" applyBorder="1"/>
    <xf numFmtId="0" fontId="48" fillId="0" borderId="31" xfId="0" applyFont="1" applyFill="1" applyBorder="1"/>
    <xf numFmtId="0" fontId="10" fillId="0" borderId="0" xfId="3" applyFill="1"/>
    <xf numFmtId="0" fontId="22" fillId="12" borderId="47" xfId="0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164" fontId="22" fillId="12" borderId="47" xfId="0" applyNumberFormat="1" applyFont="1" applyFill="1" applyBorder="1" applyAlignment="1">
      <alignment horizontal="center"/>
    </xf>
    <xf numFmtId="164" fontId="22" fillId="12" borderId="0" xfId="0" applyNumberFormat="1" applyFont="1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1" fillId="16" borderId="0" xfId="0" applyFont="1" applyFill="1" applyAlignment="1">
      <alignment horizont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07461567304085E-2"/>
          <c:y val="0.17374999999999999"/>
          <c:w val="0.90588301462317211"/>
          <c:h val="0.7095913531641877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'Activity 1'!$B$4:$B$20</c:f>
              <c:numCache>
                <c:formatCode>General</c:formatCode>
                <c:ptCount val="17"/>
                <c:pt idx="0">
                  <c:v>23</c:v>
                </c:pt>
                <c:pt idx="1">
                  <c:v>27</c:v>
                </c:pt>
                <c:pt idx="2">
                  <c:v>27</c:v>
                </c:pt>
                <c:pt idx="3">
                  <c:v>39</c:v>
                </c:pt>
                <c:pt idx="4">
                  <c:v>41</c:v>
                </c:pt>
                <c:pt idx="5">
                  <c:v>47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60</c:v>
                </c:pt>
                <c:pt idx="16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32-42FB-BF92-E0717184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52880"/>
        <c:axId val="334842752"/>
      </c:scatterChart>
      <c:valAx>
        <c:axId val="33595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2752"/>
        <c:crosses val="autoZero"/>
        <c:crossBetween val="midCat"/>
      </c:valAx>
      <c:valAx>
        <c:axId val="3348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5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'Activity 1'!$C$70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'Activity 1'!$C$71:$C$89</c:f>
              <c:numCache>
                <c:formatCode>General</c:formatCode>
                <c:ptCount val="19"/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27</c:v>
                </c:pt>
                <c:pt idx="5">
                  <c:v>39</c:v>
                </c:pt>
                <c:pt idx="6">
                  <c:v>41</c:v>
                </c:pt>
                <c:pt idx="7">
                  <c:v>47</c:v>
                </c:pt>
                <c:pt idx="8">
                  <c:v>49</c:v>
                </c:pt>
                <c:pt idx="9">
                  <c:v>50</c:v>
                </c:pt>
                <c:pt idx="10">
                  <c:v>52</c:v>
                </c:pt>
                <c:pt idx="11">
                  <c:v>54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60</c:v>
                </c:pt>
                <c:pt idx="18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C1-4A4B-8C31-652BE7C3C4B6}"/>
            </c:ext>
          </c:extLst>
        </c:ser>
        <c:ser>
          <c:idx val="1"/>
          <c:order val="1"/>
          <c:tx>
            <c:strRef>
              <c:f>'Activity 1'!$D$70</c:f>
              <c:strCache>
                <c:ptCount val="1"/>
                <c:pt idx="0">
                  <c:v>FAT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'Activity 1'!$D$71:$D$89</c:f>
              <c:numCache>
                <c:formatCode>General</c:formatCode>
                <c:ptCount val="19"/>
                <c:pt idx="1">
                  <c:v>9.5</c:v>
                </c:pt>
                <c:pt idx="2">
                  <c:v>26.5</c:v>
                </c:pt>
                <c:pt idx="3">
                  <c:v>7.8</c:v>
                </c:pt>
                <c:pt idx="4">
                  <c:v>17.8</c:v>
                </c:pt>
                <c:pt idx="5">
                  <c:v>31.4</c:v>
                </c:pt>
                <c:pt idx="6">
                  <c:v>25.9</c:v>
                </c:pt>
                <c:pt idx="7">
                  <c:v>27.4</c:v>
                </c:pt>
                <c:pt idx="8">
                  <c:v>27.2</c:v>
                </c:pt>
                <c:pt idx="9">
                  <c:v>31.2</c:v>
                </c:pt>
                <c:pt idx="10">
                  <c:v>34.6</c:v>
                </c:pt>
                <c:pt idx="11">
                  <c:v>42.5</c:v>
                </c:pt>
                <c:pt idx="12">
                  <c:v>28.8</c:v>
                </c:pt>
                <c:pt idx="13">
                  <c:v>33.4</c:v>
                </c:pt>
                <c:pt idx="14">
                  <c:v>30.2</c:v>
                </c:pt>
                <c:pt idx="15">
                  <c:v>34.1</c:v>
                </c:pt>
                <c:pt idx="16">
                  <c:v>32.9</c:v>
                </c:pt>
                <c:pt idx="17">
                  <c:v>41.2</c:v>
                </c:pt>
                <c:pt idx="18">
                  <c:v>35.700000000000003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DC1-4A4B-8C31-652BE7C3C4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6376360"/>
        <c:axId val="152681464"/>
      </c:scatterChart>
      <c:valAx>
        <c:axId val="3363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1464"/>
        <c:crosses val="autoZero"/>
        <c:crossBetween val="midCat"/>
      </c:valAx>
      <c:valAx>
        <c:axId val="1526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QQ plot for fat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FFFF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'Activity 1'!$P$114:$P$131</c:f>
              <c:numCache>
                <c:formatCode>0.00</c:formatCode>
                <c:ptCount val="18"/>
                <c:pt idx="0">
                  <c:v>-1.9145058250555569</c:v>
                </c:pt>
                <c:pt idx="1">
                  <c:v>-1.3829941271006392</c:v>
                </c:pt>
                <c:pt idx="2">
                  <c:v>-1.0853249080767586</c:v>
                </c:pt>
                <c:pt idx="3">
                  <c:v>-0.8616341201741734</c:v>
                </c:pt>
                <c:pt idx="4">
                  <c:v>-0.67448975019608193</c:v>
                </c:pt>
                <c:pt idx="5">
                  <c:v>-0.50848805910935657</c:v>
                </c:pt>
                <c:pt idx="6">
                  <c:v>-0.35549041783953095</c:v>
                </c:pt>
                <c:pt idx="7">
                  <c:v>-0.21042839424792467</c:v>
                </c:pt>
                <c:pt idx="8">
                  <c:v>-6.9684920318455676E-2</c:v>
                </c:pt>
                <c:pt idx="9">
                  <c:v>6.9684920318455676E-2</c:v>
                </c:pt>
                <c:pt idx="10">
                  <c:v>0.21042839424792484</c:v>
                </c:pt>
                <c:pt idx="11">
                  <c:v>0.35549041783953067</c:v>
                </c:pt>
                <c:pt idx="12">
                  <c:v>0.50848805910935657</c:v>
                </c:pt>
                <c:pt idx="13">
                  <c:v>0.67448975019608193</c:v>
                </c:pt>
                <c:pt idx="14">
                  <c:v>0.8616341201741734</c:v>
                </c:pt>
                <c:pt idx="15">
                  <c:v>1.0853249080767591</c:v>
                </c:pt>
                <c:pt idx="16">
                  <c:v>1.3829941271006372</c:v>
                </c:pt>
                <c:pt idx="17">
                  <c:v>1.9145058250555569</c:v>
                </c:pt>
              </c:numCache>
            </c:numRef>
          </c:xVal>
          <c:yVal>
            <c:numRef>
              <c:f>'Activity 1'!$Q$114:$Q$131</c:f>
              <c:numCache>
                <c:formatCode>General</c:formatCode>
                <c:ptCount val="18"/>
                <c:pt idx="0">
                  <c:v>7.8</c:v>
                </c:pt>
                <c:pt idx="1">
                  <c:v>9.5</c:v>
                </c:pt>
                <c:pt idx="2">
                  <c:v>17.8</c:v>
                </c:pt>
                <c:pt idx="3">
                  <c:v>25.9</c:v>
                </c:pt>
                <c:pt idx="4">
                  <c:v>26.5</c:v>
                </c:pt>
                <c:pt idx="5">
                  <c:v>27.2</c:v>
                </c:pt>
                <c:pt idx="6">
                  <c:v>27.4</c:v>
                </c:pt>
                <c:pt idx="7">
                  <c:v>28.8</c:v>
                </c:pt>
                <c:pt idx="8">
                  <c:v>30.2</c:v>
                </c:pt>
                <c:pt idx="9">
                  <c:v>31.2</c:v>
                </c:pt>
                <c:pt idx="10">
                  <c:v>31.4</c:v>
                </c:pt>
                <c:pt idx="11">
                  <c:v>32.9</c:v>
                </c:pt>
                <c:pt idx="12">
                  <c:v>33.4</c:v>
                </c:pt>
                <c:pt idx="13">
                  <c:v>34.1</c:v>
                </c:pt>
                <c:pt idx="14">
                  <c:v>34.6</c:v>
                </c:pt>
                <c:pt idx="15">
                  <c:v>35.700000000000003</c:v>
                </c:pt>
                <c:pt idx="16">
                  <c:v>41.2</c:v>
                </c:pt>
                <c:pt idx="17">
                  <c:v>42.5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6B8-439A-8899-8623CB33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54312"/>
        <c:axId val="337155504"/>
      </c:scatterChart>
      <c:valAx>
        <c:axId val="33635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55504"/>
        <c:crosses val="autoZero"/>
        <c:crossBetween val="midCat"/>
      </c:valAx>
      <c:valAx>
        <c:axId val="337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5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 plot for age </a:t>
            </a:r>
          </a:p>
        </c:rich>
      </c:tx>
      <c:layout/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'Activity 1'!$J$114:$J$131</c:f>
              <c:numCache>
                <c:formatCode>0.000</c:formatCode>
                <c:ptCount val="18"/>
                <c:pt idx="0">
                  <c:v>-1.9145058250555569</c:v>
                </c:pt>
                <c:pt idx="1">
                  <c:v>-1.3829941271006392</c:v>
                </c:pt>
                <c:pt idx="2">
                  <c:v>-1.0853249080767586</c:v>
                </c:pt>
                <c:pt idx="3">
                  <c:v>-0.8616341201741734</c:v>
                </c:pt>
                <c:pt idx="4">
                  <c:v>-0.67448975019608193</c:v>
                </c:pt>
                <c:pt idx="5">
                  <c:v>-0.50848805910935657</c:v>
                </c:pt>
                <c:pt idx="6">
                  <c:v>-0.35549041783953095</c:v>
                </c:pt>
                <c:pt idx="7">
                  <c:v>-0.21042839424792467</c:v>
                </c:pt>
                <c:pt idx="8">
                  <c:v>-6.9684920318455676E-2</c:v>
                </c:pt>
                <c:pt idx="9">
                  <c:v>6.9684920318455676E-2</c:v>
                </c:pt>
                <c:pt idx="10">
                  <c:v>0.21042839424792484</c:v>
                </c:pt>
                <c:pt idx="11">
                  <c:v>0.35549041783953067</c:v>
                </c:pt>
                <c:pt idx="12">
                  <c:v>0.50848805910935657</c:v>
                </c:pt>
                <c:pt idx="13">
                  <c:v>0.67448975019608193</c:v>
                </c:pt>
                <c:pt idx="14">
                  <c:v>0.8616341201741734</c:v>
                </c:pt>
                <c:pt idx="15">
                  <c:v>1.0853249080767591</c:v>
                </c:pt>
                <c:pt idx="16">
                  <c:v>1.3829941271006372</c:v>
                </c:pt>
                <c:pt idx="17">
                  <c:v>1.9145058250555569</c:v>
                </c:pt>
              </c:numCache>
            </c:numRef>
          </c:xVal>
          <c:yVal>
            <c:numRef>
              <c:f>'Activity 1'!$K$114:$K$131</c:f>
              <c:numCache>
                <c:formatCode>General</c:formatCode>
                <c:ptCount val="18"/>
                <c:pt idx="0">
                  <c:v>23</c:v>
                </c:pt>
                <c:pt idx="1">
                  <c:v>23</c:v>
                </c:pt>
                <c:pt idx="2">
                  <c:v>27</c:v>
                </c:pt>
                <c:pt idx="3">
                  <c:v>27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52</c:v>
                </c:pt>
                <c:pt idx="10">
                  <c:v>54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60</c:v>
                </c:pt>
                <c:pt idx="17">
                  <c:v>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E0-4478-9AAD-3A3AE117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70000"/>
        <c:axId val="337162224"/>
      </c:scatterChart>
      <c:valAx>
        <c:axId val="3372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62224"/>
        <c:crosses val="autoZero"/>
        <c:crossBetween val="midCat"/>
      </c:valAx>
      <c:valAx>
        <c:axId val="3371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7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box plot </cx:v>
        </cx:txData>
      </cx:tx>
    </cx:title>
    <cx:plotArea>
      <cx:plotAreaRegion>
        <cx:series layoutId="boxWhisker" uniqueId="{1C28906C-8783-4913-9599-5C39E94F7093}">
          <cx:tx>
            <cx:txData>
              <cx:f>_xlchart.v1.0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69A1518-A206-4782-BC58-046D27E8F6A3}">
          <cx:tx>
            <cx:txData>
              <cx:f>_xlchart.v1.2</cx:f>
              <cx:v>FAT</cx:v>
            </cx:txData>
          </cx:tx>
          <cx:dataLabels pos="l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</xdr:row>
      <xdr:rowOff>71437</xdr:rowOff>
    </xdr:from>
    <xdr:to>
      <xdr:col>12</xdr:col>
      <xdr:colOff>457200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123825</xdr:colOff>
      <xdr:row>52</xdr:row>
      <xdr:rowOff>142875</xdr:rowOff>
    </xdr:from>
    <xdr:to>
      <xdr:col>8</xdr:col>
      <xdr:colOff>142875</xdr:colOff>
      <xdr:row>65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9991725"/>
          <a:ext cx="6667500" cy="2457449"/>
        </a:xfrm>
        <a:prstGeom prst="rect">
          <a:avLst/>
        </a:prstGeom>
      </xdr:spPr>
    </xdr:pic>
    <xdr:clientData/>
  </xdr:twoCellAnchor>
  <xdr:twoCellAnchor>
    <xdr:from>
      <xdr:col>7</xdr:col>
      <xdr:colOff>485775</xdr:colOff>
      <xdr:row>72</xdr:row>
      <xdr:rowOff>152400</xdr:rowOff>
    </xdr:from>
    <xdr:to>
      <xdr:col>15</xdr:col>
      <xdr:colOff>504825</xdr:colOff>
      <xdr:row>87</xdr:row>
      <xdr:rowOff>38100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9F330C-A7C8-F6C4-AFE6-EF55C12421B1}"/>
                </a:ext>
                <a:ext uri="{147F2762-F138-4A5C-976F-8EAC2B608ADB}">
                  <a16:predDERef xmlns:a16="http://schemas.microsoft.com/office/drawing/2014/main" pre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438150</xdr:colOff>
      <xdr:row>91</xdr:row>
      <xdr:rowOff>123825</xdr:rowOff>
    </xdr:from>
    <xdr:to>
      <xdr:col>15</xdr:col>
      <xdr:colOff>457200</xdr:colOff>
      <xdr:row>106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D23E93F-FC1D-630C-3F3D-880B373715FE}"/>
            </a:ext>
            <a:ext uri="{147F2762-F138-4A5C-976F-8EAC2B608ADB}">
              <a16:predDERef xmlns:a16="http://schemas.microsoft.com/office/drawing/2014/main" xmlns="" pred="{AA9F330C-A7C8-F6C4-AFE6-EF55C1242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285750</xdr:colOff>
      <xdr:row>139</xdr:row>
      <xdr:rowOff>19050</xdr:rowOff>
    </xdr:from>
    <xdr:to>
      <xdr:col>11</xdr:col>
      <xdr:colOff>1076325</xdr:colOff>
      <xdr:row>153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E697EBB-AEB4-3FE3-FA01-EE4AC3A9CD41}"/>
            </a:ext>
            <a:ext uri="{147F2762-F138-4A5C-976F-8EAC2B608ADB}">
              <a16:predDERef xmlns:a16="http://schemas.microsoft.com/office/drawing/2014/main" xmlns="" pred="{1D23E93F-FC1D-630C-3F3D-880B3737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295275</xdr:colOff>
      <xdr:row>139</xdr:row>
      <xdr:rowOff>28575</xdr:rowOff>
    </xdr:from>
    <xdr:to>
      <xdr:col>5</xdr:col>
      <xdr:colOff>47625</xdr:colOff>
      <xdr:row>153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9B3E232-FA87-CFD7-E81B-2E98887C841D}"/>
            </a:ext>
            <a:ext uri="{147F2762-F138-4A5C-976F-8EAC2B608ADB}">
              <a16:predDERef xmlns:a16="http://schemas.microsoft.com/office/drawing/2014/main" xmlns="" pred="{4E697EBB-AEB4-3FE3-FA01-EE4AC3A9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580610</xdr:colOff>
      <xdr:row>1</xdr:row>
      <xdr:rowOff>23711</xdr:rowOff>
    </xdr:from>
    <xdr:to>
      <xdr:col>7</xdr:col>
      <xdr:colOff>495301</xdr:colOff>
      <xdr:row>1</xdr:row>
      <xdr:rowOff>2448352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10" y="214211"/>
          <a:ext cx="5486816" cy="2424641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22</xdr:row>
      <xdr:rowOff>171450</xdr:rowOff>
    </xdr:from>
    <xdr:to>
      <xdr:col>9</xdr:col>
      <xdr:colOff>972457</xdr:colOff>
      <xdr:row>25</xdr:row>
      <xdr:rowOff>2305376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50" y="6972300"/>
          <a:ext cx="6496957" cy="2333951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81</xdr:row>
      <xdr:rowOff>69214</xdr:rowOff>
    </xdr:from>
    <xdr:to>
      <xdr:col>9</xdr:col>
      <xdr:colOff>1847850</xdr:colOff>
      <xdr:row>81</xdr:row>
      <xdr:rowOff>3067049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4150" y="21786214"/>
          <a:ext cx="6496050" cy="2997835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121</xdr:row>
      <xdr:rowOff>127000</xdr:rowOff>
    </xdr:from>
    <xdr:to>
      <xdr:col>10</xdr:col>
      <xdr:colOff>31750</xdr:colOff>
      <xdr:row>124</xdr:row>
      <xdr:rowOff>21167</xdr:rowOff>
    </xdr:to>
    <xdr:cxnSp macro="">
      <xdr:nvCxnSpPr>
        <xdr:cNvPr id="6" name="Straight Arrow Connector 5"/>
        <xdr:cNvCxnSpPr/>
      </xdr:nvCxnSpPr>
      <xdr:spPr>
        <a:xfrm flipH="1">
          <a:off x="1312333" y="32639000"/>
          <a:ext cx="8456084" cy="476250"/>
        </a:xfrm>
        <a:prstGeom prst="straightConnector1">
          <a:avLst/>
        </a:prstGeom>
        <a:ln>
          <a:tailEnd type="triangle"/>
        </a:ln>
        <a:effectLst>
          <a:glow rad="139700">
            <a:schemeClr val="accent1">
              <a:satMod val="175000"/>
              <a:alpha val="40000"/>
            </a:schemeClr>
          </a:glo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931333</xdr:colOff>
      <xdr:row>137</xdr:row>
      <xdr:rowOff>63500</xdr:rowOff>
    </xdr:from>
    <xdr:to>
      <xdr:col>8</xdr:col>
      <xdr:colOff>103367</xdr:colOff>
      <xdr:row>153</xdr:row>
      <xdr:rowOff>134864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5166" y="36417250"/>
          <a:ext cx="5077534" cy="3267531"/>
        </a:xfrm>
        <a:prstGeom prst="rect">
          <a:avLst/>
        </a:prstGeom>
      </xdr:spPr>
    </xdr:pic>
    <xdr:clientData/>
  </xdr:twoCellAnchor>
  <xdr:twoCellAnchor editAs="oneCell">
    <xdr:from>
      <xdr:col>0</xdr:col>
      <xdr:colOff>529166</xdr:colOff>
      <xdr:row>188</xdr:row>
      <xdr:rowOff>148165</xdr:rowOff>
    </xdr:from>
    <xdr:to>
      <xdr:col>9</xdr:col>
      <xdr:colOff>1026584</xdr:colOff>
      <xdr:row>203</xdr:row>
      <xdr:rowOff>10582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166" y="46619582"/>
          <a:ext cx="8212668" cy="2719917"/>
        </a:xfrm>
        <a:prstGeom prst="rect">
          <a:avLst/>
        </a:prstGeom>
      </xdr:spPr>
    </xdr:pic>
    <xdr:clientData/>
  </xdr:twoCellAnchor>
  <xdr:twoCellAnchor editAs="oneCell">
    <xdr:from>
      <xdr:col>9</xdr:col>
      <xdr:colOff>539750</xdr:colOff>
      <xdr:row>152</xdr:row>
      <xdr:rowOff>84666</xdr:rowOff>
    </xdr:from>
    <xdr:to>
      <xdr:col>14</xdr:col>
      <xdr:colOff>84666</xdr:colOff>
      <xdr:row>165</xdr:row>
      <xdr:rowOff>105833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0" y="39422916"/>
          <a:ext cx="6212416" cy="2772834"/>
        </a:xfrm>
        <a:prstGeom prst="rect">
          <a:avLst/>
        </a:prstGeom>
      </xdr:spPr>
    </xdr:pic>
    <xdr:clientData/>
  </xdr:twoCellAnchor>
  <xdr:twoCellAnchor editAs="oneCell">
    <xdr:from>
      <xdr:col>9</xdr:col>
      <xdr:colOff>613834</xdr:colOff>
      <xdr:row>136</xdr:row>
      <xdr:rowOff>105832</xdr:rowOff>
    </xdr:from>
    <xdr:to>
      <xdr:col>14</xdr:col>
      <xdr:colOff>635000</xdr:colOff>
      <xdr:row>151</xdr:row>
      <xdr:rowOff>105833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29084" y="36247915"/>
          <a:ext cx="6688666" cy="3005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Y171"/>
  <sheetViews>
    <sheetView topLeftCell="A61" zoomScale="95" zoomScaleNormal="95" workbookViewId="0">
      <selection activeCell="U45" sqref="U45"/>
    </sheetView>
  </sheetViews>
  <sheetFormatPr defaultRowHeight="15" x14ac:dyDescent="0.25"/>
  <cols>
    <col min="3" max="3" width="22" customWidth="1"/>
    <col min="4" max="5" width="20.5703125" customWidth="1"/>
    <col min="9" max="9" width="10" customWidth="1"/>
    <col min="10" max="11" width="14.140625" customWidth="1"/>
    <col min="12" max="12" width="30.28515625" customWidth="1"/>
    <col min="15" max="15" width="11" customWidth="1"/>
    <col min="16" max="16" width="11.28515625" customWidth="1"/>
  </cols>
  <sheetData>
    <row r="1" spans="1:14" ht="15.75" x14ac:dyDescent="0.25">
      <c r="A1" s="143" t="s">
        <v>0</v>
      </c>
      <c r="B1" s="144"/>
      <c r="C1" s="144"/>
      <c r="D1" s="144"/>
      <c r="E1" s="144"/>
      <c r="F1" s="144"/>
      <c r="G1" s="144"/>
      <c r="H1" s="144"/>
      <c r="I1" s="42"/>
      <c r="J1" s="42"/>
      <c r="K1" s="42"/>
      <c r="L1" s="42"/>
      <c r="M1" s="42"/>
      <c r="N1" s="42"/>
    </row>
    <row r="2" spans="1:14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25">
      <c r="A3" s="42"/>
      <c r="B3" s="145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42"/>
    </row>
    <row r="4" spans="1:14" x14ac:dyDescent="0.25">
      <c r="A4" s="42"/>
      <c r="B4" s="145">
        <v>23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42"/>
    </row>
    <row r="5" spans="1:14" x14ac:dyDescent="0.25">
      <c r="A5" s="42"/>
      <c r="B5" s="145">
        <v>27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42"/>
    </row>
    <row r="6" spans="1:14" x14ac:dyDescent="0.25">
      <c r="A6" s="42"/>
      <c r="B6" s="145">
        <v>27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42"/>
    </row>
    <row r="7" spans="1:14" x14ac:dyDescent="0.25">
      <c r="A7" s="42"/>
      <c r="B7" s="145">
        <v>39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42"/>
    </row>
    <row r="8" spans="1:14" x14ac:dyDescent="0.25">
      <c r="A8" s="42"/>
      <c r="B8" s="145">
        <v>41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42"/>
    </row>
    <row r="9" spans="1:14" x14ac:dyDescent="0.25">
      <c r="A9" s="42"/>
      <c r="B9" s="145">
        <v>47</v>
      </c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42"/>
    </row>
    <row r="10" spans="1:14" x14ac:dyDescent="0.25">
      <c r="A10" s="42"/>
      <c r="B10" s="145">
        <v>49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42"/>
    </row>
    <row r="11" spans="1:14" x14ac:dyDescent="0.25">
      <c r="A11" s="42"/>
      <c r="B11" s="145">
        <v>50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42"/>
    </row>
    <row r="12" spans="1:14" x14ac:dyDescent="0.25">
      <c r="A12" s="42"/>
      <c r="B12" s="145">
        <v>52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42"/>
    </row>
    <row r="13" spans="1:14" x14ac:dyDescent="0.25">
      <c r="A13" s="42"/>
      <c r="B13" s="145">
        <v>54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42"/>
    </row>
    <row r="14" spans="1:14" x14ac:dyDescent="0.25">
      <c r="A14" s="42"/>
      <c r="B14" s="145">
        <v>54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42"/>
    </row>
    <row r="15" spans="1:14" x14ac:dyDescent="0.25">
      <c r="A15" s="42"/>
      <c r="B15" s="145">
        <v>56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42"/>
    </row>
    <row r="16" spans="1:14" x14ac:dyDescent="0.25">
      <c r="A16" s="42"/>
      <c r="B16" s="145">
        <v>57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42"/>
    </row>
    <row r="17" spans="1:24" x14ac:dyDescent="0.25">
      <c r="A17" s="42"/>
      <c r="B17" s="145">
        <v>58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42"/>
    </row>
    <row r="18" spans="1:24" x14ac:dyDescent="0.25">
      <c r="A18" s="42"/>
      <c r="B18" s="145">
        <v>58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42"/>
    </row>
    <row r="19" spans="1:24" x14ac:dyDescent="0.25">
      <c r="A19" s="42"/>
      <c r="B19" s="145">
        <v>60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42"/>
    </row>
    <row r="20" spans="1:24" x14ac:dyDescent="0.25">
      <c r="A20" s="42"/>
      <c r="B20" s="145">
        <v>61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42"/>
    </row>
    <row r="21" spans="1:24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24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101"/>
      <c r="P22" s="101"/>
      <c r="Q22" s="101"/>
      <c r="R22" s="101"/>
      <c r="S22" s="101"/>
      <c r="T22" s="101"/>
      <c r="U22" s="101"/>
      <c r="V22" s="101"/>
      <c r="W22" s="101"/>
      <c r="X22" s="101"/>
    </row>
    <row r="23" spans="1:24" x14ac:dyDescent="0.25">
      <c r="O23" s="101"/>
      <c r="P23" s="101"/>
      <c r="Q23" s="101"/>
      <c r="R23" s="101"/>
      <c r="S23" s="101"/>
      <c r="T23" s="101"/>
      <c r="U23" s="101"/>
      <c r="V23" s="101"/>
      <c r="W23" s="101"/>
      <c r="X23" s="101"/>
    </row>
    <row r="24" spans="1:24" ht="20.25" x14ac:dyDescent="0.3">
      <c r="A24" s="147" t="s">
        <v>1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</row>
    <row r="25" spans="1:24" x14ac:dyDescent="0.25">
      <c r="H25" s="28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8"/>
      <c r="T25" s="29"/>
      <c r="U25" s="29"/>
      <c r="V25" s="25"/>
    </row>
    <row r="26" spans="1:24" x14ac:dyDescent="0.25">
      <c r="B26" s="134" t="s">
        <v>2</v>
      </c>
      <c r="C26" s="135" t="s">
        <v>3</v>
      </c>
      <c r="D26" s="136" t="s">
        <v>4</v>
      </c>
      <c r="E26" s="137" t="s">
        <v>5</v>
      </c>
      <c r="H26" s="31"/>
      <c r="I26" s="5"/>
      <c r="J26" s="5"/>
      <c r="K26" s="5"/>
      <c r="L26" s="5"/>
      <c r="M26" s="5"/>
      <c r="N26" s="5"/>
      <c r="O26" s="5"/>
      <c r="P26" s="5" t="s">
        <v>6</v>
      </c>
      <c r="Q26" s="32" t="s">
        <v>7</v>
      </c>
      <c r="R26" s="5"/>
      <c r="S26" s="31" t="s">
        <v>8</v>
      </c>
      <c r="T26" s="5"/>
      <c r="U26" s="5" t="s">
        <v>9</v>
      </c>
      <c r="V26" s="26"/>
    </row>
    <row r="27" spans="1:24" x14ac:dyDescent="0.25">
      <c r="B27" s="134">
        <v>23</v>
      </c>
      <c r="C27" s="139">
        <f>(B27-J30)/L33</f>
        <v>-2.031718672737957</v>
      </c>
      <c r="D27" s="139">
        <f>(B27-Q29)/(Q30-Q29)</f>
        <v>0</v>
      </c>
      <c r="E27" s="140">
        <f>(B27)/10^2</f>
        <v>0.23</v>
      </c>
      <c r="H27" s="31"/>
      <c r="I27" s="5" t="s">
        <v>10</v>
      </c>
      <c r="J27" s="32" t="s">
        <v>11</v>
      </c>
      <c r="K27" s="32"/>
      <c r="L27" s="32"/>
      <c r="M27" s="5"/>
      <c r="N27" s="5"/>
      <c r="O27" s="5"/>
      <c r="P27" s="5"/>
      <c r="Q27" s="5" t="s">
        <v>12</v>
      </c>
      <c r="R27" s="5"/>
      <c r="S27" s="31"/>
      <c r="T27" s="5" t="s">
        <v>13</v>
      </c>
      <c r="U27" s="5"/>
      <c r="V27" s="26"/>
    </row>
    <row r="28" spans="1:24" x14ac:dyDescent="0.25">
      <c r="B28" s="134">
        <v>27</v>
      </c>
      <c r="C28" s="139">
        <f>(B28-J30)/L33</f>
        <v>-1.7043327254721252</v>
      </c>
      <c r="D28" s="139">
        <f>(B28-Q29)/(Q30-Q29)</f>
        <v>0.10526315789473684</v>
      </c>
      <c r="E28" s="140">
        <f t="shared" ref="E28:E43" si="0">(B28)/10^2</f>
        <v>0.27</v>
      </c>
      <c r="H28" s="31"/>
      <c r="I28" s="5"/>
      <c r="J28" s="5" t="s">
        <v>14</v>
      </c>
      <c r="K28" s="5"/>
      <c r="L28" s="5"/>
      <c r="M28" s="5"/>
      <c r="N28" s="5"/>
      <c r="O28" s="5"/>
      <c r="P28" s="5"/>
      <c r="Q28" s="5"/>
      <c r="R28" s="5"/>
      <c r="S28" s="31"/>
      <c r="T28" s="5" t="s">
        <v>15</v>
      </c>
      <c r="U28" s="5"/>
      <c r="V28" s="26"/>
    </row>
    <row r="29" spans="1:24" x14ac:dyDescent="0.25">
      <c r="B29" s="134">
        <v>27</v>
      </c>
      <c r="C29" s="139">
        <f>(B29-J30)/L33</f>
        <v>-1.7043327254721252</v>
      </c>
      <c r="D29" s="139">
        <f>(B29-Q29)/(Q30-Q29)</f>
        <v>0.10526315789473684</v>
      </c>
      <c r="E29" s="140">
        <f t="shared" si="0"/>
        <v>0.27</v>
      </c>
      <c r="H29" s="31"/>
      <c r="I29" s="5"/>
      <c r="J29" s="5"/>
      <c r="K29" s="5"/>
      <c r="L29" s="5"/>
      <c r="M29" s="5"/>
      <c r="N29" s="5"/>
      <c r="O29" s="5"/>
      <c r="P29" s="33" t="s">
        <v>16</v>
      </c>
      <c r="Q29" s="33">
        <f>MIN(B27:B43)</f>
        <v>23</v>
      </c>
      <c r="R29" s="5"/>
      <c r="S29" s="31"/>
      <c r="T29" s="5"/>
      <c r="U29" s="5"/>
      <c r="V29" s="26"/>
    </row>
    <row r="30" spans="1:24" x14ac:dyDescent="0.25">
      <c r="B30" s="134">
        <v>39</v>
      </c>
      <c r="C30" s="139">
        <f>(B30-J30)/L33</f>
        <v>-0.72217488367462912</v>
      </c>
      <c r="D30" s="139">
        <f>(B30-Q29)/(Q30-Q29)</f>
        <v>0.42105263157894735</v>
      </c>
      <c r="E30" s="140">
        <f t="shared" si="0"/>
        <v>0.39</v>
      </c>
      <c r="H30" s="31"/>
      <c r="I30" s="34" t="s">
        <v>17</v>
      </c>
      <c r="J30" s="35">
        <f>SUM(B27:B43)/17</f>
        <v>47.823529411764703</v>
      </c>
      <c r="K30" s="43"/>
      <c r="L30" s="5"/>
      <c r="M30" s="5"/>
      <c r="N30" s="5"/>
      <c r="O30" s="5"/>
      <c r="P30" s="33" t="s">
        <v>18</v>
      </c>
      <c r="Q30" s="35">
        <f>MAX(B27:B43)</f>
        <v>61</v>
      </c>
      <c r="R30" s="5"/>
      <c r="S30" s="38" t="s">
        <v>19</v>
      </c>
      <c r="T30" s="6"/>
      <c r="U30" s="6"/>
      <c r="V30" s="26"/>
    </row>
    <row r="31" spans="1:24" x14ac:dyDescent="0.25">
      <c r="B31" s="134">
        <v>41</v>
      </c>
      <c r="C31" s="139">
        <f>(B31-J30)/L33</f>
        <v>-0.55848191004171321</v>
      </c>
      <c r="D31" s="139">
        <f>(B31-Q29)/(Q30-Q29)</f>
        <v>0.47368421052631576</v>
      </c>
      <c r="E31" s="140">
        <f t="shared" si="0"/>
        <v>0.41</v>
      </c>
      <c r="H31" s="31"/>
      <c r="I31" s="5"/>
      <c r="J31" s="5"/>
      <c r="K31" s="5"/>
      <c r="L31" s="5"/>
      <c r="M31" s="5"/>
      <c r="N31" s="5"/>
      <c r="O31" s="5"/>
      <c r="P31" s="5"/>
      <c r="Q31" s="5"/>
      <c r="R31" s="5"/>
      <c r="S31" s="31" t="s">
        <v>20</v>
      </c>
      <c r="T31" s="5"/>
      <c r="U31" s="5"/>
      <c r="V31" s="26"/>
    </row>
    <row r="32" spans="1:24" x14ac:dyDescent="0.25">
      <c r="B32" s="134">
        <v>47</v>
      </c>
      <c r="C32" s="139">
        <f>(B32-J30)/L33</f>
        <v>-6.7402989142965178E-2</v>
      </c>
      <c r="D32" s="139">
        <f>(B32-Q29)/(Q30-Q29)</f>
        <v>0.63157894736842102</v>
      </c>
      <c r="E32" s="140">
        <f t="shared" si="0"/>
        <v>0.47</v>
      </c>
      <c r="H32" s="31"/>
      <c r="I32" s="5"/>
      <c r="J32" s="5"/>
      <c r="K32" s="5"/>
      <c r="L32" s="5"/>
      <c r="M32" s="5"/>
      <c r="N32" s="5"/>
      <c r="O32" s="5"/>
      <c r="P32" s="5"/>
      <c r="Q32" s="5"/>
      <c r="R32" s="5"/>
      <c r="S32" s="31" t="s">
        <v>21</v>
      </c>
      <c r="T32" s="5"/>
      <c r="U32" s="5"/>
      <c r="V32" s="26"/>
    </row>
    <row r="33" spans="2:22" x14ac:dyDescent="0.25">
      <c r="B33" s="134">
        <v>49</v>
      </c>
      <c r="C33" s="139">
        <f>(B33-J30)/L33</f>
        <v>9.6289984489950825E-2</v>
      </c>
      <c r="D33" s="139">
        <f>(B33-Q29)/(Q30-Q29)</f>
        <v>0.68421052631578949</v>
      </c>
      <c r="E33" s="140">
        <f t="shared" si="0"/>
        <v>0.49</v>
      </c>
      <c r="H33" s="31"/>
      <c r="I33" s="34" t="s">
        <v>22</v>
      </c>
      <c r="J33" s="36"/>
      <c r="K33" s="36"/>
      <c r="L33" s="35">
        <f>_xlfn.STDEV.S(B27:B43)</f>
        <v>12.217995406968601</v>
      </c>
      <c r="M33" s="5"/>
      <c r="N33" s="5"/>
      <c r="O33" s="5"/>
      <c r="P33" s="5"/>
      <c r="Q33" s="5"/>
      <c r="R33" s="5"/>
      <c r="S33" s="31" t="s">
        <v>23</v>
      </c>
      <c r="T33" s="5"/>
      <c r="U33" s="5"/>
      <c r="V33" s="26"/>
    </row>
    <row r="34" spans="2:22" x14ac:dyDescent="0.25">
      <c r="B34" s="134">
        <v>50</v>
      </c>
      <c r="C34" s="139">
        <f>(B34-J30)/L33</f>
        <v>0.17813647130640883</v>
      </c>
      <c r="D34" s="139">
        <f>(B34-Q29)/(Q30-Q29)</f>
        <v>0.71052631578947367</v>
      </c>
      <c r="E34" s="140">
        <f t="shared" si="0"/>
        <v>0.5</v>
      </c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31" t="s">
        <v>24</v>
      </c>
      <c r="T34" s="5"/>
      <c r="U34" s="5"/>
      <c r="V34" s="26"/>
    </row>
    <row r="35" spans="2:22" x14ac:dyDescent="0.25">
      <c r="B35" s="134">
        <v>52</v>
      </c>
      <c r="C35" s="139">
        <f>(B35-J30)/L33</f>
        <v>0.34182944493932482</v>
      </c>
      <c r="D35" s="139">
        <f>(B35-Q29)/(Q30-Q29)</f>
        <v>0.76315789473684215</v>
      </c>
      <c r="E35" s="140">
        <f t="shared" si="0"/>
        <v>0.52</v>
      </c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31" t="s">
        <v>25</v>
      </c>
      <c r="T35" s="5"/>
      <c r="U35" s="5"/>
      <c r="V35" s="26"/>
    </row>
    <row r="36" spans="2:22" x14ac:dyDescent="0.25">
      <c r="B36" s="134">
        <v>54</v>
      </c>
      <c r="C36" s="139">
        <f>(B36-J30)/L33</f>
        <v>0.50552241857224078</v>
      </c>
      <c r="D36" s="139">
        <f>(B36-Q29)/(Q30-Q29)</f>
        <v>0.81578947368421051</v>
      </c>
      <c r="E36" s="140">
        <f t="shared" si="0"/>
        <v>0.54</v>
      </c>
      <c r="H36" s="31"/>
      <c r="I36" s="5"/>
      <c r="J36" s="5"/>
      <c r="K36" s="5"/>
      <c r="L36" s="5"/>
      <c r="M36" s="5"/>
      <c r="N36" s="5"/>
      <c r="O36" s="5"/>
      <c r="P36" s="5"/>
      <c r="Q36" s="5"/>
      <c r="R36" s="5"/>
      <c r="S36" s="31" t="s">
        <v>26</v>
      </c>
      <c r="T36" s="5"/>
      <c r="U36" s="5"/>
      <c r="V36" s="26"/>
    </row>
    <row r="37" spans="2:22" x14ac:dyDescent="0.25">
      <c r="B37" s="134">
        <v>54</v>
      </c>
      <c r="C37" s="139">
        <f>(B37-J30)/L33</f>
        <v>0.50552241857224078</v>
      </c>
      <c r="D37" s="139">
        <f>(B37-Q29)/(Q30-Q29)</f>
        <v>0.81578947368421051</v>
      </c>
      <c r="E37" s="140">
        <f t="shared" si="0"/>
        <v>0.54</v>
      </c>
      <c r="H37" s="31"/>
      <c r="I37" s="5"/>
      <c r="J37" s="5"/>
      <c r="K37" s="5"/>
      <c r="L37" s="28" t="s">
        <v>27</v>
      </c>
      <c r="M37" s="29"/>
      <c r="N37" s="29"/>
      <c r="O37" s="29"/>
      <c r="P37" s="29"/>
      <c r="Q37" s="30"/>
      <c r="R37" s="5"/>
      <c r="S37" s="31" t="s">
        <v>28</v>
      </c>
      <c r="T37" s="5"/>
      <c r="U37" s="5"/>
      <c r="V37" s="26"/>
    </row>
    <row r="38" spans="2:22" ht="17.25" x14ac:dyDescent="0.3">
      <c r="B38" s="134">
        <v>56</v>
      </c>
      <c r="C38" s="139">
        <f>(B38-J30)/L33</f>
        <v>0.6692153922051568</v>
      </c>
      <c r="D38" s="139">
        <f>(B38-Q29)/(Q30-Q29)</f>
        <v>0.86842105263157898</v>
      </c>
      <c r="E38" s="140">
        <f t="shared" si="0"/>
        <v>0.56000000000000005</v>
      </c>
      <c r="H38" s="31"/>
      <c r="I38" s="5"/>
      <c r="J38" s="5"/>
      <c r="K38" s="5"/>
      <c r="L38" s="37" t="s">
        <v>29</v>
      </c>
      <c r="M38" s="6"/>
      <c r="N38" s="6"/>
      <c r="O38" s="6"/>
      <c r="P38" s="6"/>
      <c r="Q38" s="7"/>
      <c r="R38" s="5"/>
      <c r="S38" s="31"/>
      <c r="T38" s="5"/>
      <c r="U38" s="5"/>
      <c r="V38" s="26"/>
    </row>
    <row r="39" spans="2:22" x14ac:dyDescent="0.25">
      <c r="B39" s="134">
        <v>57</v>
      </c>
      <c r="C39" s="139">
        <f>(B39-J30)/L33</f>
        <v>0.75106187902161481</v>
      </c>
      <c r="D39" s="139">
        <f>(B39-Q29)/(Q30-Q29)</f>
        <v>0.89473684210526316</v>
      </c>
      <c r="E39" s="140">
        <f t="shared" si="0"/>
        <v>0.56999999999999995</v>
      </c>
      <c r="H39" s="31"/>
      <c r="I39" s="5"/>
      <c r="J39" s="5"/>
      <c r="K39" s="5"/>
      <c r="L39" s="5" t="s">
        <v>30</v>
      </c>
      <c r="M39" s="5"/>
      <c r="N39" s="5"/>
      <c r="O39" s="5"/>
      <c r="P39" s="5"/>
      <c r="Q39" s="5"/>
      <c r="R39" s="5"/>
      <c r="S39" s="31" t="s">
        <v>31</v>
      </c>
      <c r="T39" s="5"/>
      <c r="U39" s="5"/>
      <c r="V39" s="26"/>
    </row>
    <row r="40" spans="2:22" x14ac:dyDescent="0.25">
      <c r="B40" s="134">
        <v>58</v>
      </c>
      <c r="C40" s="139">
        <f>(B40-J30)/L33</f>
        <v>0.83290836583807282</v>
      </c>
      <c r="D40" s="139">
        <f>((B40-Q29)/(Q30-Q29))</f>
        <v>0.92105263157894735</v>
      </c>
      <c r="E40" s="140">
        <f t="shared" si="0"/>
        <v>0.57999999999999996</v>
      </c>
      <c r="H40" s="31"/>
      <c r="I40" s="5"/>
      <c r="J40" s="5"/>
      <c r="K40" s="5"/>
      <c r="L40" s="5"/>
      <c r="M40" s="5"/>
      <c r="N40" s="5"/>
      <c r="O40" s="5"/>
      <c r="P40" s="5"/>
      <c r="Q40" s="5"/>
      <c r="R40" s="5"/>
      <c r="S40" s="31" t="s">
        <v>32</v>
      </c>
      <c r="T40" s="5"/>
      <c r="U40" s="5"/>
      <c r="V40" s="26"/>
    </row>
    <row r="41" spans="2:22" x14ac:dyDescent="0.25">
      <c r="B41" s="134">
        <v>58</v>
      </c>
      <c r="C41" s="139">
        <f>(B41-J30)/L33</f>
        <v>0.83290836583807282</v>
      </c>
      <c r="D41" s="139">
        <f>(B41-Q29)/(Q30-Q29)</f>
        <v>0.92105263157894735</v>
      </c>
      <c r="E41" s="140">
        <f t="shared" si="0"/>
        <v>0.57999999999999996</v>
      </c>
      <c r="H41" s="31"/>
      <c r="I41" s="5"/>
      <c r="J41" s="5"/>
      <c r="K41" s="5"/>
      <c r="L41" s="5"/>
      <c r="M41" s="5"/>
      <c r="N41" s="5"/>
      <c r="O41" s="5"/>
      <c r="P41" s="5"/>
      <c r="Q41" s="5"/>
      <c r="R41" s="5"/>
      <c r="S41" s="31" t="s">
        <v>33</v>
      </c>
      <c r="T41" s="5"/>
      <c r="U41" s="5"/>
      <c r="V41" s="26"/>
    </row>
    <row r="42" spans="2:22" x14ac:dyDescent="0.25">
      <c r="B42" s="134">
        <v>60</v>
      </c>
      <c r="C42" s="139">
        <f>(B42-J30)/L33</f>
        <v>0.99660133947098883</v>
      </c>
      <c r="D42" s="139">
        <f>(B42-Q29)/(Q30-Q29)</f>
        <v>0.97368421052631582</v>
      </c>
      <c r="E42" s="140">
        <f t="shared" si="0"/>
        <v>0.6</v>
      </c>
      <c r="H42" s="31"/>
      <c r="I42" s="5"/>
      <c r="J42" s="5"/>
      <c r="K42" s="5"/>
      <c r="L42" s="5"/>
      <c r="M42" s="5"/>
      <c r="N42" s="5"/>
      <c r="O42" s="5"/>
      <c r="P42" s="5"/>
      <c r="Q42" s="5"/>
      <c r="R42" s="5"/>
      <c r="S42" s="31" t="s">
        <v>34</v>
      </c>
      <c r="T42" s="5"/>
      <c r="U42" s="5"/>
      <c r="V42" s="26"/>
    </row>
    <row r="43" spans="2:22" x14ac:dyDescent="0.25">
      <c r="B43" s="134">
        <v>61</v>
      </c>
      <c r="C43" s="139">
        <f>(B43-J30)/L33</f>
        <v>1.0784478262874468</v>
      </c>
      <c r="D43" s="139">
        <f>(B43-Q29)/(Q30-Q29)</f>
        <v>1</v>
      </c>
      <c r="E43" s="140">
        <f t="shared" si="0"/>
        <v>0.61</v>
      </c>
      <c r="H43" s="38"/>
      <c r="I43" s="6"/>
      <c r="J43" s="6"/>
      <c r="K43" s="6"/>
      <c r="L43" s="6"/>
      <c r="M43" s="6"/>
      <c r="N43" s="6"/>
      <c r="O43" s="6"/>
      <c r="P43" s="6"/>
      <c r="Q43" s="6"/>
      <c r="R43" s="6"/>
      <c r="S43" s="38" t="s">
        <v>35</v>
      </c>
      <c r="T43" s="6"/>
      <c r="U43" s="6"/>
      <c r="V43" s="27"/>
    </row>
    <row r="49" spans="1:25" x14ac:dyDescent="0.25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</row>
    <row r="50" spans="1:25" x14ac:dyDescent="0.25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</row>
    <row r="51" spans="1:25" x14ac:dyDescent="0.25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1:25" ht="18.75" x14ac:dyDescent="0.3">
      <c r="A52" s="142"/>
      <c r="B52" s="153" t="s">
        <v>36</v>
      </c>
      <c r="C52" s="154"/>
      <c r="D52" s="154"/>
      <c r="E52" s="154"/>
      <c r="F52" s="154"/>
      <c r="G52" s="154"/>
      <c r="H52" s="154"/>
      <c r="I52" s="154"/>
      <c r="J52" s="155"/>
      <c r="K52" s="155"/>
      <c r="L52" s="155"/>
      <c r="M52" s="155"/>
      <c r="N52" s="155"/>
    </row>
    <row r="53" spans="1:25" x14ac:dyDescent="0.25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1:25" x14ac:dyDescent="0.25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1:25" x14ac:dyDescent="0.25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1:25" x14ac:dyDescent="0.25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1:25" x14ac:dyDescent="0.25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1:25" x14ac:dyDescent="0.25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1:25" x14ac:dyDescent="0.25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1:25" x14ac:dyDescent="0.25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1:25" x14ac:dyDescent="0.25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1:25" x14ac:dyDescent="0.25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1:25" x14ac:dyDescent="0.25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1:25" x14ac:dyDescent="0.25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1:13" x14ac:dyDescent="0.25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1:13" x14ac:dyDescent="0.25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8" spans="1:13" ht="21" x14ac:dyDescent="0.35">
      <c r="C68" s="152" t="s">
        <v>37</v>
      </c>
    </row>
    <row r="69" spans="1:13" ht="21" x14ac:dyDescent="0.35">
      <c r="I69" s="152" t="s">
        <v>38</v>
      </c>
    </row>
    <row r="70" spans="1:13" x14ac:dyDescent="0.25">
      <c r="C70" s="135" t="s">
        <v>39</v>
      </c>
      <c r="D70" s="135" t="s">
        <v>40</v>
      </c>
      <c r="E70" s="135" t="s">
        <v>39</v>
      </c>
      <c r="F70" s="135" t="s">
        <v>40</v>
      </c>
    </row>
    <row r="71" spans="1:13" x14ac:dyDescent="0.25">
      <c r="C71" s="9"/>
      <c r="D71" s="8"/>
      <c r="E71" s="9"/>
      <c r="F71" s="8"/>
    </row>
    <row r="72" spans="1:13" x14ac:dyDescent="0.25">
      <c r="C72" s="10">
        <v>23</v>
      </c>
      <c r="D72" s="8">
        <v>9.5</v>
      </c>
      <c r="E72" s="10">
        <v>23</v>
      </c>
      <c r="F72" s="8">
        <v>9.5</v>
      </c>
    </row>
    <row r="73" spans="1:13" x14ac:dyDescent="0.25">
      <c r="C73" s="10">
        <v>23</v>
      </c>
      <c r="D73" s="8">
        <v>26.5</v>
      </c>
      <c r="E73" s="10">
        <v>23</v>
      </c>
      <c r="F73" s="8">
        <v>26.5</v>
      </c>
    </row>
    <row r="74" spans="1:13" x14ac:dyDescent="0.25">
      <c r="C74" s="10">
        <v>27</v>
      </c>
      <c r="D74" s="8">
        <v>7.8</v>
      </c>
      <c r="E74" s="10">
        <v>27</v>
      </c>
      <c r="F74" s="8">
        <v>7.8</v>
      </c>
      <c r="M74" s="1"/>
    </row>
    <row r="75" spans="1:13" x14ac:dyDescent="0.25">
      <c r="C75" s="10">
        <v>27</v>
      </c>
      <c r="D75" s="8">
        <v>17.8</v>
      </c>
      <c r="E75" s="10">
        <v>27</v>
      </c>
      <c r="F75" s="8">
        <v>17.8</v>
      </c>
    </row>
    <row r="76" spans="1:13" x14ac:dyDescent="0.25">
      <c r="C76" s="10">
        <v>39</v>
      </c>
      <c r="D76" s="8">
        <v>31.4</v>
      </c>
      <c r="E76" s="10">
        <v>39</v>
      </c>
      <c r="F76" s="8">
        <v>31.4</v>
      </c>
    </row>
    <row r="77" spans="1:13" x14ac:dyDescent="0.25">
      <c r="C77" s="10">
        <v>41</v>
      </c>
      <c r="D77" s="8">
        <v>25.9</v>
      </c>
      <c r="E77" s="10">
        <v>41</v>
      </c>
      <c r="F77" s="8">
        <v>25.9</v>
      </c>
    </row>
    <row r="78" spans="1:13" x14ac:dyDescent="0.25">
      <c r="C78" s="10">
        <v>47</v>
      </c>
      <c r="D78" s="8">
        <v>27.4</v>
      </c>
      <c r="E78" s="10">
        <v>47</v>
      </c>
      <c r="F78" s="8">
        <v>27.4</v>
      </c>
    </row>
    <row r="79" spans="1:13" x14ac:dyDescent="0.25">
      <c r="C79" s="10">
        <v>49</v>
      </c>
      <c r="D79" s="8">
        <v>27.2</v>
      </c>
      <c r="E79" s="10">
        <v>49</v>
      </c>
      <c r="F79" s="8">
        <v>27.2</v>
      </c>
    </row>
    <row r="80" spans="1:13" x14ac:dyDescent="0.25">
      <c r="C80" s="10">
        <v>50</v>
      </c>
      <c r="D80" s="8">
        <v>31.2</v>
      </c>
      <c r="E80" s="10">
        <v>50</v>
      </c>
      <c r="F80" s="8">
        <v>31.2</v>
      </c>
      <c r="J80" s="1"/>
      <c r="K80" s="1"/>
    </row>
    <row r="81" spans="3:15" x14ac:dyDescent="0.25">
      <c r="C81" s="10">
        <v>52</v>
      </c>
      <c r="D81" s="11">
        <v>34.6</v>
      </c>
      <c r="E81" s="10">
        <v>52</v>
      </c>
      <c r="F81" s="11">
        <v>34.6</v>
      </c>
      <c r="J81" s="1"/>
      <c r="K81" s="1"/>
    </row>
    <row r="82" spans="3:15" x14ac:dyDescent="0.25">
      <c r="C82" s="10">
        <v>54</v>
      </c>
      <c r="D82" s="11">
        <v>42.5</v>
      </c>
      <c r="E82" s="10">
        <v>54</v>
      </c>
      <c r="F82" s="11">
        <v>42.5</v>
      </c>
      <c r="J82" s="1"/>
      <c r="K82" s="1"/>
    </row>
    <row r="83" spans="3:15" x14ac:dyDescent="0.25">
      <c r="C83" s="10">
        <v>54</v>
      </c>
      <c r="D83" s="11">
        <v>28.8</v>
      </c>
      <c r="E83" s="10">
        <v>54</v>
      </c>
      <c r="F83" s="11">
        <v>28.8</v>
      </c>
      <c r="J83" s="1"/>
      <c r="K83" s="1"/>
    </row>
    <row r="84" spans="3:15" x14ac:dyDescent="0.25">
      <c r="C84" s="10">
        <v>56</v>
      </c>
      <c r="D84" s="11">
        <v>33.4</v>
      </c>
      <c r="E84" s="10">
        <v>56</v>
      </c>
      <c r="F84" s="11">
        <v>33.4</v>
      </c>
      <c r="J84" s="1"/>
      <c r="K84" s="1"/>
    </row>
    <row r="85" spans="3:15" x14ac:dyDescent="0.25">
      <c r="C85" s="10">
        <v>57</v>
      </c>
      <c r="D85" s="11">
        <v>30.2</v>
      </c>
      <c r="E85" s="10">
        <v>57</v>
      </c>
      <c r="F85" s="11">
        <v>30.2</v>
      </c>
      <c r="J85" s="1"/>
      <c r="K85" s="1"/>
    </row>
    <row r="86" spans="3:15" x14ac:dyDescent="0.25">
      <c r="C86" s="10">
        <v>58</v>
      </c>
      <c r="D86" s="11">
        <v>34.1</v>
      </c>
      <c r="E86" s="10">
        <v>58</v>
      </c>
      <c r="F86" s="11">
        <v>34.1</v>
      </c>
      <c r="J86" s="1"/>
      <c r="K86" s="1"/>
    </row>
    <row r="87" spans="3:15" x14ac:dyDescent="0.25">
      <c r="C87" s="10">
        <v>58</v>
      </c>
      <c r="D87" s="11">
        <v>32.9</v>
      </c>
      <c r="E87" s="10">
        <v>58</v>
      </c>
      <c r="F87" s="11">
        <v>32.9</v>
      </c>
      <c r="J87" s="1"/>
      <c r="K87" s="1"/>
    </row>
    <row r="88" spans="3:15" x14ac:dyDescent="0.25">
      <c r="C88" s="10">
        <v>60</v>
      </c>
      <c r="D88" s="11">
        <v>41.2</v>
      </c>
      <c r="E88" s="10">
        <v>60</v>
      </c>
      <c r="F88" s="11">
        <v>41.2</v>
      </c>
    </row>
    <row r="89" spans="3:15" x14ac:dyDescent="0.25">
      <c r="C89" s="10">
        <v>61</v>
      </c>
      <c r="D89" s="11">
        <v>35.700000000000003</v>
      </c>
      <c r="E89" s="10">
        <v>61</v>
      </c>
      <c r="F89" s="11">
        <v>35.700000000000003</v>
      </c>
    </row>
    <row r="90" spans="3:15" x14ac:dyDescent="0.25">
      <c r="C90" s="148"/>
      <c r="D90" s="149" t="s">
        <v>41</v>
      </c>
      <c r="E90" s="148" t="s">
        <v>42</v>
      </c>
      <c r="F90" s="150"/>
      <c r="O90" s="1"/>
    </row>
    <row r="91" spans="3:15" ht="18.75" x14ac:dyDescent="0.4">
      <c r="C91" s="151">
        <f>SUM(C72:C89)/18</f>
        <v>46.444444444444443</v>
      </c>
      <c r="D91" s="151">
        <f>SUM(D72:D89)/18</f>
        <v>28.783333333333328</v>
      </c>
      <c r="E91" s="135">
        <f>MEDIAN(E72:E89)</f>
        <v>51</v>
      </c>
      <c r="F91" s="135">
        <f>MEDIAN(F72:F89)</f>
        <v>30.7</v>
      </c>
      <c r="H91" s="41"/>
      <c r="I91" s="41" t="s">
        <v>43</v>
      </c>
      <c r="J91" s="41"/>
      <c r="K91" s="41"/>
      <c r="O91" s="1"/>
    </row>
    <row r="92" spans="3:15" x14ac:dyDescent="0.25">
      <c r="O92" s="1"/>
    </row>
    <row r="93" spans="3:15" x14ac:dyDescent="0.25">
      <c r="O93" s="1"/>
    </row>
    <row r="94" spans="3:15" x14ac:dyDescent="0.25">
      <c r="O94" s="1"/>
    </row>
    <row r="95" spans="3:15" x14ac:dyDescent="0.25">
      <c r="O95" s="1"/>
    </row>
    <row r="96" spans="3:15" x14ac:dyDescent="0.25">
      <c r="O96" s="1"/>
    </row>
    <row r="106" spans="3:17" x14ac:dyDescent="0.25">
      <c r="C106" s="19"/>
      <c r="D106" s="22"/>
      <c r="E106" s="20"/>
      <c r="F106" s="21"/>
    </row>
    <row r="107" spans="3:17" x14ac:dyDescent="0.25">
      <c r="C107" s="15" t="s">
        <v>44</v>
      </c>
      <c r="D107" s="23" t="s">
        <v>45</v>
      </c>
      <c r="E107" s="14" t="s">
        <v>46</v>
      </c>
      <c r="F107" s="16"/>
    </row>
    <row r="108" spans="3:17" x14ac:dyDescent="0.25">
      <c r="C108" s="116" t="s">
        <v>47</v>
      </c>
      <c r="D108" s="24" t="s">
        <v>48</v>
      </c>
      <c r="E108" s="17" t="s">
        <v>49</v>
      </c>
      <c r="F108" s="18"/>
    </row>
    <row r="110" spans="3:17" x14ac:dyDescent="0.25">
      <c r="G110" s="298"/>
      <c r="H110" s="298"/>
      <c r="I110" s="298"/>
    </row>
    <row r="111" spans="3:17" x14ac:dyDescent="0.25">
      <c r="C111" s="135" t="s">
        <v>39</v>
      </c>
      <c r="D111" s="135" t="s">
        <v>50</v>
      </c>
      <c r="J111" s="44"/>
      <c r="K111" s="45"/>
      <c r="P111" s="3"/>
      <c r="Q111" s="2"/>
    </row>
    <row r="112" spans="3:17" x14ac:dyDescent="0.25">
      <c r="C112" s="293"/>
      <c r="D112" s="293"/>
      <c r="G112" s="162" t="s">
        <v>39</v>
      </c>
      <c r="H112" s="163" t="s">
        <v>51</v>
      </c>
      <c r="I112" s="162" t="s">
        <v>52</v>
      </c>
      <c r="J112" s="164" t="s">
        <v>45</v>
      </c>
      <c r="K112" s="165" t="s">
        <v>39</v>
      </c>
      <c r="M112" s="163" t="s">
        <v>50</v>
      </c>
      <c r="N112" s="166" t="s">
        <v>51</v>
      </c>
      <c r="O112" s="167" t="s">
        <v>52</v>
      </c>
      <c r="P112" s="168" t="s">
        <v>45</v>
      </c>
      <c r="Q112" s="169" t="s">
        <v>50</v>
      </c>
    </row>
    <row r="113" spans="3:17" x14ac:dyDescent="0.25">
      <c r="C113" s="294">
        <v>27</v>
      </c>
      <c r="D113" s="293">
        <v>7.8</v>
      </c>
      <c r="G113" s="162"/>
      <c r="H113" s="275"/>
      <c r="I113" s="276"/>
      <c r="J113" s="277"/>
      <c r="K113" s="165"/>
      <c r="M113" s="163"/>
      <c r="N113" s="12"/>
      <c r="O113" s="13"/>
      <c r="P113" s="39"/>
      <c r="Q113" s="169"/>
    </row>
    <row r="114" spans="3:17" x14ac:dyDescent="0.25">
      <c r="C114" s="294">
        <v>23</v>
      </c>
      <c r="D114" s="293">
        <v>9.5</v>
      </c>
      <c r="G114" s="274">
        <v>23</v>
      </c>
      <c r="H114" s="275">
        <f>RANK(G114, G114:G131, 1)</f>
        <v>1</v>
      </c>
      <c r="I114" s="278">
        <f>(H114-0.5)/COUNT($H$114:$H$131)</f>
        <v>2.7777777777777776E-2</v>
      </c>
      <c r="J114" s="279">
        <f>_xlfn.NORM.S.INV(I114)</f>
        <v>-1.9145058250555569</v>
      </c>
      <c r="K114" s="280">
        <v>23</v>
      </c>
      <c r="M114" s="163">
        <v>7.8</v>
      </c>
      <c r="N114" s="283">
        <f>RANK(M114,$M$114:$M$131,1)</f>
        <v>1</v>
      </c>
      <c r="O114" s="284">
        <f>(N114-0.5)/COUNT($N$114:$N$131)</f>
        <v>2.7777777777777776E-2</v>
      </c>
      <c r="P114" s="285">
        <f>_xlfn.NORM.S.INV(O114)</f>
        <v>-1.9145058250555569</v>
      </c>
      <c r="Q114" s="169">
        <v>7.8</v>
      </c>
    </row>
    <row r="115" spans="3:17" x14ac:dyDescent="0.25">
      <c r="C115" s="294">
        <v>27</v>
      </c>
      <c r="D115" s="293">
        <v>17.8</v>
      </c>
      <c r="G115" s="274">
        <v>23</v>
      </c>
      <c r="H115" s="275">
        <v>2</v>
      </c>
      <c r="I115" s="278">
        <f t="shared" ref="I115:I131" si="1">(H115-0.5)/COUNT($H$114:$H$131)</f>
        <v>8.3333333333333329E-2</v>
      </c>
      <c r="J115" s="279">
        <f t="shared" ref="J115:J131" si="2">_xlfn.NORM.S.INV(I115)</f>
        <v>-1.3829941271006392</v>
      </c>
      <c r="K115" s="280">
        <v>23</v>
      </c>
      <c r="M115" s="163">
        <v>9.5</v>
      </c>
      <c r="N115" s="283">
        <f t="shared" ref="N115:N131" si="3">RANK(M115,$M$114:$M$131,1)</f>
        <v>2</v>
      </c>
      <c r="O115" s="284">
        <f t="shared" ref="O115:O131" si="4">(N115-0.5)/COUNT($N$114:$N$131)</f>
        <v>8.3333333333333329E-2</v>
      </c>
      <c r="P115" s="285">
        <f t="shared" ref="P115:P131" si="5">_xlfn.NORM.S.INV(O115)</f>
        <v>-1.3829941271006392</v>
      </c>
      <c r="Q115" s="169">
        <v>9.5</v>
      </c>
    </row>
    <row r="116" spans="3:17" x14ac:dyDescent="0.25">
      <c r="C116" s="294">
        <v>41</v>
      </c>
      <c r="D116" s="293">
        <v>25.9</v>
      </c>
      <c r="G116" s="274">
        <v>27</v>
      </c>
      <c r="H116" s="275">
        <v>3</v>
      </c>
      <c r="I116" s="278">
        <f t="shared" si="1"/>
        <v>0.1388888888888889</v>
      </c>
      <c r="J116" s="279">
        <f t="shared" si="2"/>
        <v>-1.0853249080767586</v>
      </c>
      <c r="K116" s="280">
        <v>27</v>
      </c>
      <c r="M116" s="163">
        <v>17.8</v>
      </c>
      <c r="N116" s="283">
        <f t="shared" si="3"/>
        <v>3</v>
      </c>
      <c r="O116" s="284">
        <f t="shared" si="4"/>
        <v>0.1388888888888889</v>
      </c>
      <c r="P116" s="285">
        <f t="shared" si="5"/>
        <v>-1.0853249080767586</v>
      </c>
      <c r="Q116" s="169">
        <v>17.8</v>
      </c>
    </row>
    <row r="117" spans="3:17" x14ac:dyDescent="0.25">
      <c r="C117" s="294">
        <v>23</v>
      </c>
      <c r="D117" s="293">
        <v>26.5</v>
      </c>
      <c r="G117" s="274">
        <v>27</v>
      </c>
      <c r="H117" s="275">
        <v>4</v>
      </c>
      <c r="I117" s="278">
        <f t="shared" si="1"/>
        <v>0.19444444444444445</v>
      </c>
      <c r="J117" s="279">
        <f t="shared" si="2"/>
        <v>-0.8616341201741734</v>
      </c>
      <c r="K117" s="280">
        <v>27</v>
      </c>
      <c r="M117" s="163">
        <v>25.9</v>
      </c>
      <c r="N117" s="283">
        <f t="shared" si="3"/>
        <v>4</v>
      </c>
      <c r="O117" s="284">
        <f t="shared" si="4"/>
        <v>0.19444444444444445</v>
      </c>
      <c r="P117" s="285">
        <f t="shared" si="5"/>
        <v>-0.8616341201741734</v>
      </c>
      <c r="Q117" s="169">
        <v>25.9</v>
      </c>
    </row>
    <row r="118" spans="3:17" x14ac:dyDescent="0.25">
      <c r="C118" s="294">
        <v>49</v>
      </c>
      <c r="D118" s="293">
        <v>27.2</v>
      </c>
      <c r="G118" s="274">
        <v>39</v>
      </c>
      <c r="H118" s="275">
        <v>5</v>
      </c>
      <c r="I118" s="278">
        <f t="shared" si="1"/>
        <v>0.25</v>
      </c>
      <c r="J118" s="279">
        <f t="shared" si="2"/>
        <v>-0.67448975019608193</v>
      </c>
      <c r="K118" s="280">
        <v>39</v>
      </c>
      <c r="M118" s="163">
        <v>26.5</v>
      </c>
      <c r="N118" s="283">
        <f t="shared" si="3"/>
        <v>5</v>
      </c>
      <c r="O118" s="284">
        <f t="shared" si="4"/>
        <v>0.25</v>
      </c>
      <c r="P118" s="285">
        <f t="shared" si="5"/>
        <v>-0.67448975019608193</v>
      </c>
      <c r="Q118" s="169">
        <v>26.5</v>
      </c>
    </row>
    <row r="119" spans="3:17" x14ac:dyDescent="0.25">
      <c r="C119" s="294">
        <v>47</v>
      </c>
      <c r="D119" s="293">
        <v>27.4</v>
      </c>
      <c r="G119" s="274">
        <v>41</v>
      </c>
      <c r="H119" s="275">
        <v>6</v>
      </c>
      <c r="I119" s="278">
        <f t="shared" si="1"/>
        <v>0.30555555555555558</v>
      </c>
      <c r="J119" s="279">
        <f t="shared" si="2"/>
        <v>-0.50848805910935657</v>
      </c>
      <c r="K119" s="280">
        <v>41</v>
      </c>
      <c r="M119" s="163">
        <v>27.2</v>
      </c>
      <c r="N119" s="283">
        <f t="shared" si="3"/>
        <v>6</v>
      </c>
      <c r="O119" s="284">
        <f t="shared" si="4"/>
        <v>0.30555555555555558</v>
      </c>
      <c r="P119" s="285">
        <f t="shared" si="5"/>
        <v>-0.50848805910935657</v>
      </c>
      <c r="Q119" s="169">
        <v>27.2</v>
      </c>
    </row>
    <row r="120" spans="3:17" x14ac:dyDescent="0.25">
      <c r="C120" s="294">
        <v>54</v>
      </c>
      <c r="D120" s="295">
        <v>28.8</v>
      </c>
      <c r="G120" s="274">
        <v>47</v>
      </c>
      <c r="H120" s="275">
        <v>7</v>
      </c>
      <c r="I120" s="278">
        <f t="shared" si="1"/>
        <v>0.3611111111111111</v>
      </c>
      <c r="J120" s="279">
        <f t="shared" si="2"/>
        <v>-0.35549041783953095</v>
      </c>
      <c r="K120" s="280">
        <v>47</v>
      </c>
      <c r="M120" s="163">
        <v>27.4</v>
      </c>
      <c r="N120" s="283">
        <f t="shared" si="3"/>
        <v>7</v>
      </c>
      <c r="O120" s="284">
        <f t="shared" si="4"/>
        <v>0.3611111111111111</v>
      </c>
      <c r="P120" s="285">
        <f t="shared" si="5"/>
        <v>-0.35549041783953095</v>
      </c>
      <c r="Q120" s="169">
        <v>27.4</v>
      </c>
    </row>
    <row r="121" spans="3:17" x14ac:dyDescent="0.25">
      <c r="C121" s="294">
        <v>57</v>
      </c>
      <c r="D121" s="295">
        <v>30.2</v>
      </c>
      <c r="G121" s="274">
        <v>49</v>
      </c>
      <c r="H121" s="275">
        <v>8</v>
      </c>
      <c r="I121" s="278">
        <f t="shared" si="1"/>
        <v>0.41666666666666669</v>
      </c>
      <c r="J121" s="279">
        <f t="shared" si="2"/>
        <v>-0.21042839424792467</v>
      </c>
      <c r="K121" s="280">
        <v>49</v>
      </c>
      <c r="M121" s="281">
        <v>28.8</v>
      </c>
      <c r="N121" s="283">
        <f t="shared" si="3"/>
        <v>8</v>
      </c>
      <c r="O121" s="284">
        <f t="shared" si="4"/>
        <v>0.41666666666666669</v>
      </c>
      <c r="P121" s="285">
        <f t="shared" si="5"/>
        <v>-0.21042839424792467</v>
      </c>
      <c r="Q121" s="282">
        <v>28.8</v>
      </c>
    </row>
    <row r="122" spans="3:17" x14ac:dyDescent="0.25">
      <c r="C122" s="294">
        <v>50</v>
      </c>
      <c r="D122" s="293">
        <v>31.2</v>
      </c>
      <c r="G122" s="274">
        <v>50</v>
      </c>
      <c r="H122" s="275">
        <v>9</v>
      </c>
      <c r="I122" s="278">
        <f t="shared" si="1"/>
        <v>0.47222222222222221</v>
      </c>
      <c r="J122" s="279">
        <f t="shared" si="2"/>
        <v>-6.9684920318455676E-2</v>
      </c>
      <c r="K122" s="280">
        <v>50</v>
      </c>
      <c r="M122" s="281">
        <v>30.2</v>
      </c>
      <c r="N122" s="283">
        <f t="shared" si="3"/>
        <v>9</v>
      </c>
      <c r="O122" s="284">
        <f t="shared" si="4"/>
        <v>0.47222222222222221</v>
      </c>
      <c r="P122" s="285">
        <f t="shared" si="5"/>
        <v>-6.9684920318455676E-2</v>
      </c>
      <c r="Q122" s="282">
        <v>30.2</v>
      </c>
    </row>
    <row r="123" spans="3:17" x14ac:dyDescent="0.25">
      <c r="C123" s="294">
        <v>39</v>
      </c>
      <c r="D123" s="293">
        <v>31.4</v>
      </c>
      <c r="G123" s="274">
        <v>52</v>
      </c>
      <c r="H123" s="275">
        <v>10</v>
      </c>
      <c r="I123" s="278">
        <f t="shared" si="1"/>
        <v>0.52777777777777779</v>
      </c>
      <c r="J123" s="279">
        <f t="shared" si="2"/>
        <v>6.9684920318455676E-2</v>
      </c>
      <c r="K123" s="280">
        <v>52</v>
      </c>
      <c r="M123" s="163">
        <v>31.2</v>
      </c>
      <c r="N123" s="283">
        <f t="shared" si="3"/>
        <v>10</v>
      </c>
      <c r="O123" s="284">
        <f t="shared" si="4"/>
        <v>0.52777777777777779</v>
      </c>
      <c r="P123" s="285">
        <f t="shared" si="5"/>
        <v>6.9684920318455676E-2</v>
      </c>
      <c r="Q123" s="169">
        <v>31.2</v>
      </c>
    </row>
    <row r="124" spans="3:17" x14ac:dyDescent="0.25">
      <c r="C124" s="294">
        <v>58</v>
      </c>
      <c r="D124" s="295">
        <v>32.9</v>
      </c>
      <c r="G124" s="274">
        <v>54</v>
      </c>
      <c r="H124" s="275">
        <v>11</v>
      </c>
      <c r="I124" s="278">
        <f t="shared" si="1"/>
        <v>0.58333333333333337</v>
      </c>
      <c r="J124" s="279">
        <f t="shared" si="2"/>
        <v>0.21042839424792484</v>
      </c>
      <c r="K124" s="280">
        <v>54</v>
      </c>
      <c r="M124" s="163">
        <v>31.4</v>
      </c>
      <c r="N124" s="283">
        <f t="shared" si="3"/>
        <v>11</v>
      </c>
      <c r="O124" s="284">
        <f t="shared" si="4"/>
        <v>0.58333333333333337</v>
      </c>
      <c r="P124" s="285">
        <f t="shared" si="5"/>
        <v>0.21042839424792484</v>
      </c>
      <c r="Q124" s="169">
        <v>31.4</v>
      </c>
    </row>
    <row r="125" spans="3:17" x14ac:dyDescent="0.25">
      <c r="C125" s="294">
        <v>56</v>
      </c>
      <c r="D125" s="295">
        <v>33.4</v>
      </c>
      <c r="G125" s="274">
        <v>54</v>
      </c>
      <c r="H125" s="275">
        <v>12</v>
      </c>
      <c r="I125" s="278">
        <f t="shared" si="1"/>
        <v>0.63888888888888884</v>
      </c>
      <c r="J125" s="279">
        <f t="shared" si="2"/>
        <v>0.35549041783953067</v>
      </c>
      <c r="K125" s="280">
        <v>54</v>
      </c>
      <c r="M125" s="281">
        <v>32.9</v>
      </c>
      <c r="N125" s="283">
        <f t="shared" si="3"/>
        <v>12</v>
      </c>
      <c r="O125" s="284">
        <f t="shared" si="4"/>
        <v>0.63888888888888884</v>
      </c>
      <c r="P125" s="285">
        <f t="shared" si="5"/>
        <v>0.35549041783953067</v>
      </c>
      <c r="Q125" s="282">
        <v>32.9</v>
      </c>
    </row>
    <row r="126" spans="3:17" x14ac:dyDescent="0.25">
      <c r="C126" s="294">
        <v>58</v>
      </c>
      <c r="D126" s="295">
        <v>34.1</v>
      </c>
      <c r="G126" s="274">
        <v>56</v>
      </c>
      <c r="H126" s="275">
        <v>13</v>
      </c>
      <c r="I126" s="278">
        <f t="shared" si="1"/>
        <v>0.69444444444444442</v>
      </c>
      <c r="J126" s="279">
        <f t="shared" si="2"/>
        <v>0.50848805910935657</v>
      </c>
      <c r="K126" s="280">
        <v>56</v>
      </c>
      <c r="M126" s="281">
        <v>33.4</v>
      </c>
      <c r="N126" s="283">
        <f t="shared" si="3"/>
        <v>13</v>
      </c>
      <c r="O126" s="284">
        <f t="shared" si="4"/>
        <v>0.69444444444444442</v>
      </c>
      <c r="P126" s="285">
        <f t="shared" si="5"/>
        <v>0.50848805910935657</v>
      </c>
      <c r="Q126" s="282">
        <v>33.4</v>
      </c>
    </row>
    <row r="127" spans="3:17" x14ac:dyDescent="0.25">
      <c r="C127" s="294">
        <v>52</v>
      </c>
      <c r="D127" s="295">
        <v>34.6</v>
      </c>
      <c r="G127" s="274">
        <v>57</v>
      </c>
      <c r="H127" s="275">
        <v>14</v>
      </c>
      <c r="I127" s="278">
        <f t="shared" si="1"/>
        <v>0.75</v>
      </c>
      <c r="J127" s="279">
        <f t="shared" si="2"/>
        <v>0.67448975019608193</v>
      </c>
      <c r="K127" s="280">
        <v>57</v>
      </c>
      <c r="M127" s="281">
        <v>34.1</v>
      </c>
      <c r="N127" s="283">
        <f t="shared" si="3"/>
        <v>14</v>
      </c>
      <c r="O127" s="284">
        <f t="shared" si="4"/>
        <v>0.75</v>
      </c>
      <c r="P127" s="285">
        <f t="shared" si="5"/>
        <v>0.67448975019608193</v>
      </c>
      <c r="Q127" s="282">
        <v>34.1</v>
      </c>
    </row>
    <row r="128" spans="3:17" x14ac:dyDescent="0.25">
      <c r="C128" s="294">
        <v>61</v>
      </c>
      <c r="D128" s="295">
        <v>35.700000000000003</v>
      </c>
      <c r="G128" s="274">
        <v>58</v>
      </c>
      <c r="H128" s="275">
        <v>15</v>
      </c>
      <c r="I128" s="278">
        <f t="shared" si="1"/>
        <v>0.80555555555555558</v>
      </c>
      <c r="J128" s="279">
        <f t="shared" si="2"/>
        <v>0.8616341201741734</v>
      </c>
      <c r="K128" s="280">
        <v>58</v>
      </c>
      <c r="M128" s="281">
        <v>34.6</v>
      </c>
      <c r="N128" s="283">
        <f t="shared" si="3"/>
        <v>15</v>
      </c>
      <c r="O128" s="284">
        <f t="shared" si="4"/>
        <v>0.80555555555555558</v>
      </c>
      <c r="P128" s="285">
        <f t="shared" si="5"/>
        <v>0.8616341201741734</v>
      </c>
      <c r="Q128" s="282">
        <v>34.6</v>
      </c>
    </row>
    <row r="129" spans="2:18" x14ac:dyDescent="0.25">
      <c r="C129" s="294">
        <v>60</v>
      </c>
      <c r="D129" s="295">
        <v>41.2</v>
      </c>
      <c r="G129" s="274">
        <v>58</v>
      </c>
      <c r="H129" s="275">
        <v>16</v>
      </c>
      <c r="I129" s="278">
        <f t="shared" si="1"/>
        <v>0.86111111111111116</v>
      </c>
      <c r="J129" s="279">
        <f t="shared" si="2"/>
        <v>1.0853249080767591</v>
      </c>
      <c r="K129" s="280">
        <v>58</v>
      </c>
      <c r="M129" s="281">
        <v>35.700000000000003</v>
      </c>
      <c r="N129" s="283">
        <f t="shared" si="3"/>
        <v>16</v>
      </c>
      <c r="O129" s="284">
        <f t="shared" si="4"/>
        <v>0.86111111111111116</v>
      </c>
      <c r="P129" s="285">
        <f t="shared" si="5"/>
        <v>1.0853249080767591</v>
      </c>
      <c r="Q129" s="282">
        <v>35.700000000000003</v>
      </c>
    </row>
    <row r="130" spans="2:18" x14ac:dyDescent="0.25">
      <c r="C130" s="296">
        <v>54</v>
      </c>
      <c r="D130" s="297">
        <v>42.5</v>
      </c>
      <c r="G130" s="274">
        <v>60</v>
      </c>
      <c r="H130" s="275">
        <v>17</v>
      </c>
      <c r="I130" s="278">
        <f t="shared" si="1"/>
        <v>0.91666666666666663</v>
      </c>
      <c r="J130" s="279">
        <f t="shared" si="2"/>
        <v>1.3829941271006372</v>
      </c>
      <c r="K130" s="280">
        <v>60</v>
      </c>
      <c r="M130" s="281">
        <v>41.2</v>
      </c>
      <c r="N130" s="283">
        <f t="shared" si="3"/>
        <v>17</v>
      </c>
      <c r="O130" s="284">
        <f t="shared" si="4"/>
        <v>0.91666666666666663</v>
      </c>
      <c r="P130" s="285">
        <f t="shared" si="5"/>
        <v>1.3829941271006372</v>
      </c>
      <c r="Q130" s="282">
        <v>41.2</v>
      </c>
    </row>
    <row r="131" spans="2:18" x14ac:dyDescent="0.25">
      <c r="C131" s="286">
        <f>STDEV(C113:C130)</f>
        <v>13.218624215242331</v>
      </c>
      <c r="D131" s="286">
        <f>STDEV(D113:D130)</f>
        <v>9.2543948224296031</v>
      </c>
      <c r="G131" s="274">
        <v>61</v>
      </c>
      <c r="H131" s="275">
        <v>18</v>
      </c>
      <c r="I131" s="278">
        <f t="shared" si="1"/>
        <v>0.97222222222222221</v>
      </c>
      <c r="J131" s="279">
        <f t="shared" si="2"/>
        <v>1.9145058250555569</v>
      </c>
      <c r="K131" s="280">
        <v>61</v>
      </c>
      <c r="M131" s="281">
        <v>42.5</v>
      </c>
      <c r="N131" s="283">
        <f t="shared" si="3"/>
        <v>18</v>
      </c>
      <c r="O131" s="284">
        <f t="shared" si="4"/>
        <v>0.97222222222222221</v>
      </c>
      <c r="P131" s="285">
        <f t="shared" si="5"/>
        <v>1.9145058250555569</v>
      </c>
      <c r="Q131" s="282">
        <v>42.5</v>
      </c>
    </row>
    <row r="132" spans="2:18" x14ac:dyDescent="0.25">
      <c r="C132" s="287" t="s">
        <v>53</v>
      </c>
      <c r="D132" s="288" t="s">
        <v>54</v>
      </c>
      <c r="J132" s="46"/>
      <c r="K132" s="47"/>
      <c r="P132" s="4"/>
      <c r="Q132" s="40"/>
    </row>
    <row r="133" spans="2:18" x14ac:dyDescent="0.25">
      <c r="C133" s="289"/>
      <c r="D133" s="288"/>
    </row>
    <row r="134" spans="2:18" x14ac:dyDescent="0.25">
      <c r="C134" s="290" t="s">
        <v>41</v>
      </c>
      <c r="D134" s="291" t="s">
        <v>41</v>
      </c>
    </row>
    <row r="135" spans="2:18" x14ac:dyDescent="0.25">
      <c r="C135" s="292">
        <f>SUM(C116:C133)/18</f>
        <v>42.901034678624576</v>
      </c>
      <c r="D135" s="292">
        <f>SUM(D116:D133)/18</f>
        <v>27.347466379023867</v>
      </c>
    </row>
    <row r="138" spans="2:18" x14ac:dyDescent="0.25">
      <c r="M138" s="142"/>
      <c r="N138" s="142" t="s">
        <v>55</v>
      </c>
      <c r="O138" s="142"/>
      <c r="P138" s="142"/>
      <c r="Q138" s="142"/>
      <c r="R138" s="142"/>
    </row>
    <row r="139" spans="2:18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</row>
    <row r="140" spans="2:18" x14ac:dyDescent="0.25"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</row>
    <row r="141" spans="2:18" x14ac:dyDescent="0.25"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</row>
    <row r="142" spans="2:18" x14ac:dyDescent="0.25"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</row>
    <row r="143" spans="2:18" x14ac:dyDescent="0.25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</row>
    <row r="144" spans="2:18" x14ac:dyDescent="0.25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</row>
    <row r="145" spans="2:12" x14ac:dyDescent="0.25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</row>
    <row r="146" spans="2:12" x14ac:dyDescent="0.25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</row>
    <row r="147" spans="2:12" x14ac:dyDescent="0.25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</row>
    <row r="148" spans="2:12" x14ac:dyDescent="0.25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</row>
    <row r="149" spans="2:12" x14ac:dyDescent="0.25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</row>
    <row r="150" spans="2:12" x14ac:dyDescent="0.25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</row>
    <row r="151" spans="2:12" x14ac:dyDescent="0.25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</row>
    <row r="152" spans="2:12" x14ac:dyDescent="0.25"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</row>
    <row r="153" spans="2:12" x14ac:dyDescent="0.25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</row>
    <row r="154" spans="2:12" x14ac:dyDescent="0.25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</row>
    <row r="155" spans="2:12" x14ac:dyDescent="0.25"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</row>
    <row r="156" spans="2:12" x14ac:dyDescent="0.25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</row>
    <row r="157" spans="2:12" x14ac:dyDescent="0.25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</row>
    <row r="158" spans="2:12" x14ac:dyDescent="0.25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</row>
    <row r="159" spans="2:12" x14ac:dyDescent="0.25"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</row>
    <row r="160" spans="2:12" x14ac:dyDescent="0.25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</row>
    <row r="161" spans="2:12" x14ac:dyDescent="0.25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</row>
    <row r="162" spans="2:12" x14ac:dyDescent="0.25"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2:12" x14ac:dyDescent="0.25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2:12" x14ac:dyDescent="0.25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</row>
    <row r="165" spans="2:12" x14ac:dyDescent="0.25"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</row>
    <row r="166" spans="2:12" x14ac:dyDescent="0.25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2:12" x14ac:dyDescent="0.25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</row>
    <row r="168" spans="2:12" x14ac:dyDescent="0.25"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</row>
    <row r="169" spans="2:12" x14ac:dyDescent="0.25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</row>
    <row r="170" spans="2:12" x14ac:dyDescent="0.25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</row>
    <row r="171" spans="2:12" x14ac:dyDescent="0.25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</row>
  </sheetData>
  <sortState ref="G114:G131">
    <sortCondition ref="G114:G13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W48"/>
  <sheetViews>
    <sheetView topLeftCell="A21" workbookViewId="0">
      <selection activeCell="H5" sqref="H5"/>
    </sheetView>
  </sheetViews>
  <sheetFormatPr defaultRowHeight="15" x14ac:dyDescent="0.25"/>
  <cols>
    <col min="2" max="2" width="10.7109375" customWidth="1"/>
    <col min="3" max="3" width="13.42578125" customWidth="1"/>
  </cols>
  <sheetData>
    <row r="1" spans="1:23" ht="15.75" thickBot="1" x14ac:dyDescent="0.3">
      <c r="A1" s="49"/>
      <c r="B1" s="49"/>
      <c r="C1" s="49"/>
      <c r="D1" s="49"/>
      <c r="E1" s="50"/>
      <c r="F1" s="50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spans="1:23" x14ac:dyDescent="0.25">
      <c r="A2" s="156" t="s">
        <v>56</v>
      </c>
      <c r="B2" s="156" t="s">
        <v>57</v>
      </c>
      <c r="C2" s="156" t="s">
        <v>58</v>
      </c>
      <c r="D2" s="49"/>
      <c r="E2" s="49"/>
      <c r="F2" s="49"/>
      <c r="G2" s="49"/>
      <c r="H2" s="49"/>
      <c r="I2" s="49"/>
      <c r="J2" s="49"/>
      <c r="K2" s="49"/>
      <c r="L2" s="49"/>
      <c r="M2" s="52"/>
      <c r="N2" s="53"/>
      <c r="O2" s="53"/>
      <c r="P2" s="53"/>
      <c r="Q2" s="53"/>
      <c r="R2" s="53"/>
      <c r="S2" s="53"/>
      <c r="T2" s="53"/>
      <c r="U2" s="54"/>
      <c r="V2" s="49"/>
      <c r="W2" s="49"/>
    </row>
    <row r="3" spans="1:23" ht="18.75" x14ac:dyDescent="0.4">
      <c r="A3" s="156" t="s">
        <v>59</v>
      </c>
      <c r="B3" s="51">
        <v>1</v>
      </c>
      <c r="C3" s="51">
        <v>2</v>
      </c>
      <c r="D3" s="49"/>
      <c r="E3" s="49"/>
      <c r="F3" s="49"/>
      <c r="G3" s="55" t="s">
        <v>213</v>
      </c>
      <c r="H3" s="49"/>
      <c r="I3" s="49"/>
      <c r="J3" s="49"/>
      <c r="K3" s="49"/>
      <c r="L3" s="49"/>
      <c r="M3" s="56"/>
      <c r="N3" s="57"/>
      <c r="O3" s="57"/>
      <c r="P3" s="57"/>
      <c r="Q3" s="57"/>
      <c r="R3" s="57"/>
      <c r="S3" s="57"/>
      <c r="T3" s="57"/>
      <c r="U3" s="58"/>
      <c r="V3" s="49"/>
      <c r="W3" s="49"/>
    </row>
    <row r="4" spans="1:23" x14ac:dyDescent="0.25">
      <c r="A4" s="156" t="s">
        <v>60</v>
      </c>
      <c r="B4" s="51">
        <v>3</v>
      </c>
      <c r="C4" s="51">
        <v>5</v>
      </c>
      <c r="D4" s="49"/>
      <c r="E4" s="49"/>
      <c r="F4" s="49"/>
      <c r="G4" s="49"/>
      <c r="H4" s="49"/>
      <c r="I4" s="49"/>
      <c r="J4" s="49"/>
      <c r="K4" s="49"/>
      <c r="L4" s="49"/>
      <c r="M4" s="56"/>
      <c r="N4" s="57"/>
      <c r="O4" s="57"/>
      <c r="P4" s="57"/>
      <c r="Q4" s="57"/>
      <c r="R4" s="57"/>
      <c r="S4" s="57"/>
      <c r="T4" s="57"/>
      <c r="U4" s="58"/>
      <c r="V4" s="49"/>
      <c r="W4" s="49"/>
    </row>
    <row r="5" spans="1:23" x14ac:dyDescent="0.25">
      <c r="A5" s="156" t="s">
        <v>61</v>
      </c>
      <c r="B5" s="51">
        <v>2</v>
      </c>
      <c r="C5" s="51">
        <v>0</v>
      </c>
      <c r="D5" s="49"/>
      <c r="E5" s="49"/>
      <c r="F5" s="49"/>
      <c r="G5" s="49"/>
      <c r="H5" s="49"/>
      <c r="I5" s="49"/>
      <c r="J5" s="49"/>
      <c r="K5" s="49"/>
      <c r="L5" s="49"/>
      <c r="M5" s="56"/>
      <c r="N5" s="57"/>
      <c r="O5" s="57"/>
      <c r="P5" s="57"/>
      <c r="Q5" s="57"/>
      <c r="R5" s="57"/>
      <c r="S5" s="57"/>
      <c r="T5" s="57"/>
      <c r="U5" s="58"/>
      <c r="V5" s="49"/>
      <c r="W5" s="49"/>
    </row>
    <row r="6" spans="1:23" x14ac:dyDescent="0.25">
      <c r="A6" s="156" t="s">
        <v>62</v>
      </c>
      <c r="B6" s="51">
        <v>4</v>
      </c>
      <c r="C6" s="51">
        <v>5</v>
      </c>
      <c r="D6" s="49"/>
      <c r="E6" s="49"/>
      <c r="F6" s="49"/>
      <c r="G6" s="49"/>
      <c r="H6" s="49"/>
      <c r="I6" s="49"/>
      <c r="J6" s="49"/>
      <c r="K6" s="49"/>
      <c r="L6" s="49"/>
      <c r="M6" s="56"/>
      <c r="N6" s="57"/>
      <c r="O6" s="57"/>
      <c r="P6" s="57"/>
      <c r="Q6" s="57"/>
      <c r="R6" s="57"/>
      <c r="S6" s="57"/>
      <c r="T6" s="57"/>
      <c r="U6" s="58"/>
      <c r="V6" s="49"/>
      <c r="W6" s="49"/>
    </row>
    <row r="7" spans="1:23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6"/>
      <c r="N7" s="57"/>
      <c r="O7" s="57"/>
      <c r="P7" s="57"/>
      <c r="Q7" s="57"/>
      <c r="R7" s="57"/>
      <c r="S7" s="57"/>
      <c r="T7" s="57"/>
      <c r="U7" s="58"/>
      <c r="V7" s="49"/>
      <c r="W7" s="49"/>
    </row>
    <row r="8" spans="1:23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61"/>
      <c r="M8" s="56"/>
      <c r="N8" s="57"/>
      <c r="O8" s="57"/>
      <c r="P8" s="57"/>
      <c r="Q8" s="57"/>
      <c r="R8" s="57"/>
      <c r="S8" s="57"/>
      <c r="T8" s="57"/>
      <c r="U8" s="58"/>
      <c r="V8" s="49"/>
      <c r="W8" s="49"/>
    </row>
    <row r="9" spans="1:23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61"/>
      <c r="M9" s="56"/>
      <c r="N9" s="57"/>
      <c r="O9" s="57"/>
      <c r="P9" s="57"/>
      <c r="Q9" s="57"/>
      <c r="R9" s="57"/>
      <c r="S9" s="57"/>
      <c r="T9" s="57"/>
      <c r="U9" s="58"/>
      <c r="V9" s="49"/>
      <c r="W9" s="49"/>
    </row>
    <row r="10" spans="1:23" x14ac:dyDescent="0.25">
      <c r="A10" s="158" t="s">
        <v>63</v>
      </c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61"/>
      <c r="M10" s="56"/>
      <c r="N10" s="57"/>
      <c r="O10" s="57"/>
      <c r="P10" s="57"/>
      <c r="Q10" s="57"/>
      <c r="R10" s="57"/>
      <c r="S10" s="57"/>
      <c r="T10" s="57"/>
      <c r="U10" s="58"/>
      <c r="V10" s="49"/>
      <c r="W10" s="49"/>
    </row>
    <row r="11" spans="1:23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61"/>
      <c r="M11" s="56"/>
      <c r="N11" s="57"/>
      <c r="O11" s="57"/>
      <c r="P11" s="57"/>
      <c r="Q11" s="57"/>
      <c r="R11" s="57"/>
      <c r="S11" s="57"/>
      <c r="T11" s="57"/>
      <c r="U11" s="58"/>
      <c r="V11" s="49"/>
      <c r="W11" s="49"/>
    </row>
    <row r="12" spans="1:23" x14ac:dyDescent="0.25">
      <c r="A12" s="156"/>
      <c r="B12" s="156" t="s">
        <v>59</v>
      </c>
      <c r="C12" s="156" t="s">
        <v>60</v>
      </c>
      <c r="D12" s="156" t="s">
        <v>61</v>
      </c>
      <c r="E12" s="156" t="s">
        <v>62</v>
      </c>
      <c r="F12" s="157"/>
      <c r="G12" s="157"/>
      <c r="H12" s="157"/>
      <c r="I12" s="157"/>
      <c r="J12" s="157"/>
      <c r="K12" s="157"/>
      <c r="L12" s="161"/>
      <c r="M12" s="56"/>
      <c r="N12" s="57"/>
      <c r="O12" s="57"/>
      <c r="P12" s="57"/>
      <c r="Q12" s="57"/>
      <c r="R12" s="57"/>
      <c r="S12" s="57"/>
      <c r="T12" s="57"/>
      <c r="U12" s="58"/>
      <c r="V12" s="49"/>
      <c r="W12" s="49"/>
    </row>
    <row r="13" spans="1:23" x14ac:dyDescent="0.25">
      <c r="A13" s="156" t="s">
        <v>59</v>
      </c>
      <c r="B13" s="156">
        <f>SQRT((B3-B3)^2+(C3-C3)^2)</f>
        <v>0</v>
      </c>
      <c r="C13" s="159">
        <f>SQRT((B3-B$4)^2+(C3-C$4)^2)</f>
        <v>3.6055512754639891</v>
      </c>
      <c r="D13" s="159">
        <f>SQRT((B3-B$5)^2+(C3-C$5)^2)</f>
        <v>2.2360679774997898</v>
      </c>
      <c r="E13" s="159">
        <f>SQRT((B3-B$6)^2+(C3-C$6)^2)</f>
        <v>4.2426406871192848</v>
      </c>
      <c r="F13" s="157"/>
      <c r="G13" s="157"/>
      <c r="H13" s="157"/>
      <c r="I13" s="157"/>
      <c r="J13" s="157"/>
      <c r="K13" s="157"/>
      <c r="L13" s="161"/>
      <c r="M13" s="56"/>
      <c r="N13" s="57"/>
      <c r="O13" s="57"/>
      <c r="P13" s="57"/>
      <c r="Q13" s="57"/>
      <c r="R13" s="57"/>
      <c r="S13" s="57"/>
      <c r="T13" s="57"/>
      <c r="U13" s="58"/>
      <c r="V13" s="49"/>
      <c r="W13" s="49"/>
    </row>
    <row r="14" spans="1:23" x14ac:dyDescent="0.25">
      <c r="A14" s="156" t="s">
        <v>60</v>
      </c>
      <c r="B14" s="159">
        <f>SQRT((B4-B$3)^2+(C4-C$3)^2)</f>
        <v>3.6055512754639891</v>
      </c>
      <c r="C14" s="159">
        <f>SQRT((B4-B$4)^2+(C4-C$4)^2)</f>
        <v>0</v>
      </c>
      <c r="D14" s="159">
        <f>SQRT((B4-B$5)^2+(C4-C$5)^2)</f>
        <v>5.0990195135927845</v>
      </c>
      <c r="E14" s="159">
        <f>SQRT((B4-B$6)^2+(C4-C$6)^2)</f>
        <v>1</v>
      </c>
      <c r="F14" s="157"/>
      <c r="G14" s="157"/>
      <c r="H14" s="157"/>
      <c r="I14" s="157"/>
      <c r="J14" s="157"/>
      <c r="K14" s="157"/>
      <c r="L14" s="161"/>
      <c r="M14" s="56"/>
      <c r="N14" s="57"/>
      <c r="O14" s="57"/>
      <c r="P14" s="57"/>
      <c r="Q14" s="57"/>
      <c r="R14" s="57"/>
      <c r="S14" s="57"/>
      <c r="T14" s="57"/>
      <c r="U14" s="58"/>
      <c r="V14" s="49"/>
      <c r="W14" s="49"/>
    </row>
    <row r="15" spans="1:23" ht="15.75" thickBot="1" x14ac:dyDescent="0.3">
      <c r="A15" s="156" t="s">
        <v>61</v>
      </c>
      <c r="B15" s="159">
        <f>SQRT((B5-B$3)^2+(C5-C$3)^2)</f>
        <v>2.2360679774997898</v>
      </c>
      <c r="C15" s="159">
        <f>SQRT((B5-B$4)^2+(C5-C$4)^2)</f>
        <v>5.0990195135927845</v>
      </c>
      <c r="D15" s="159">
        <f>SQRT((B5-B$5)^2+(C5-C$5)^2)</f>
        <v>0</v>
      </c>
      <c r="E15" s="159">
        <f>SQRT((B5-B$6)^2+(C5-C$6)^2)</f>
        <v>5.3851648071345037</v>
      </c>
      <c r="F15" s="157"/>
      <c r="G15" s="157"/>
      <c r="H15" s="157"/>
      <c r="I15" s="157"/>
      <c r="J15" s="157"/>
      <c r="K15" s="157"/>
      <c r="L15" s="161"/>
      <c r="M15" s="56"/>
      <c r="N15" s="57"/>
      <c r="O15" s="57"/>
      <c r="P15" s="57"/>
      <c r="Q15" s="57"/>
      <c r="R15" s="57"/>
      <c r="S15" s="57"/>
      <c r="T15" s="57"/>
      <c r="U15" s="58"/>
      <c r="V15" s="49"/>
      <c r="W15" s="49"/>
    </row>
    <row r="16" spans="1:23" x14ac:dyDescent="0.25">
      <c r="A16" s="156" t="s">
        <v>62</v>
      </c>
      <c r="B16" s="159">
        <f>SQRT((B6-B$3)^2+(C6-C$3)^2)</f>
        <v>4.2426406871192848</v>
      </c>
      <c r="C16" s="159">
        <f>SQRT((B6-B$4)^2+(C6-C$4)^2)</f>
        <v>1</v>
      </c>
      <c r="D16" s="159">
        <f>SQRT((B6-B$5)^2+(C6-C$5)^2)</f>
        <v>5.3851648071345037</v>
      </c>
      <c r="E16" s="159">
        <f>SQRT((B6-B$6)^2+(C6-C$6)^2)</f>
        <v>0</v>
      </c>
      <c r="F16" s="157"/>
      <c r="G16" s="157"/>
      <c r="H16" s="157"/>
      <c r="I16" s="157"/>
      <c r="J16" s="157"/>
      <c r="K16" s="157"/>
      <c r="L16" s="161"/>
      <c r="M16" s="56"/>
      <c r="N16" s="52" t="s">
        <v>63</v>
      </c>
      <c r="O16" s="53"/>
      <c r="P16" s="53"/>
      <c r="Q16" s="54"/>
      <c r="R16" s="57"/>
      <c r="S16" s="57"/>
      <c r="T16" s="57"/>
      <c r="U16" s="58"/>
      <c r="V16" s="49"/>
      <c r="W16" s="49"/>
    </row>
    <row r="17" spans="1:23" x14ac:dyDescent="0.25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49"/>
      <c r="M17" s="56"/>
      <c r="N17" s="56"/>
      <c r="O17" s="57" t="s">
        <v>64</v>
      </c>
      <c r="P17" s="57"/>
      <c r="Q17" s="58"/>
      <c r="R17" s="57"/>
      <c r="S17" s="57"/>
      <c r="T17" s="57"/>
      <c r="U17" s="58"/>
      <c r="V17" s="49"/>
      <c r="W17" s="49"/>
    </row>
    <row r="18" spans="1:23" ht="15.75" thickBo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6"/>
      <c r="N18" s="59"/>
      <c r="O18" s="60" t="s">
        <v>65</v>
      </c>
      <c r="P18" s="60"/>
      <c r="Q18" s="61"/>
      <c r="R18" s="57"/>
      <c r="S18" s="57"/>
      <c r="T18" s="57"/>
      <c r="U18" s="58"/>
      <c r="V18" s="49"/>
      <c r="W18" s="49"/>
    </row>
    <row r="19" spans="1:23" x14ac:dyDescent="0.25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49"/>
      <c r="M19" s="56"/>
      <c r="N19" s="57"/>
      <c r="O19" s="57"/>
      <c r="P19" s="57"/>
      <c r="Q19" s="57"/>
      <c r="R19" s="57"/>
      <c r="S19" s="57"/>
      <c r="T19" s="57"/>
      <c r="U19" s="58"/>
      <c r="V19" s="49"/>
      <c r="W19" s="49"/>
    </row>
    <row r="20" spans="1:23" ht="15.75" thickBot="1" x14ac:dyDescent="0.3">
      <c r="A20" s="158" t="s">
        <v>212</v>
      </c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49"/>
      <c r="M20" s="56"/>
      <c r="N20" s="57"/>
      <c r="O20" s="57"/>
      <c r="P20" s="57"/>
      <c r="Q20" s="57"/>
      <c r="R20" s="57"/>
      <c r="S20" s="57"/>
      <c r="T20" s="57"/>
      <c r="U20" s="58"/>
      <c r="V20" s="49"/>
      <c r="W20" s="49"/>
    </row>
    <row r="21" spans="1:23" x14ac:dyDescent="0.25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49"/>
      <c r="M21" s="56"/>
      <c r="N21" s="52" t="s">
        <v>66</v>
      </c>
      <c r="O21" s="53"/>
      <c r="P21" s="53"/>
      <c r="Q21" s="54"/>
      <c r="R21" s="57"/>
      <c r="S21" s="57"/>
      <c r="T21" s="57"/>
      <c r="U21" s="58"/>
      <c r="V21" s="49"/>
      <c r="W21" s="49"/>
    </row>
    <row r="22" spans="1:23" x14ac:dyDescent="0.25">
      <c r="A22" s="156"/>
      <c r="B22" s="156" t="s">
        <v>59</v>
      </c>
      <c r="C22" s="156" t="s">
        <v>60</v>
      </c>
      <c r="D22" s="156" t="s">
        <v>61</v>
      </c>
      <c r="E22" s="156" t="s">
        <v>62</v>
      </c>
      <c r="F22" s="157"/>
      <c r="G22" s="157"/>
      <c r="H22" s="157"/>
      <c r="I22" s="157"/>
      <c r="J22" s="157"/>
      <c r="K22" s="157"/>
      <c r="L22" s="49"/>
      <c r="M22" s="56"/>
      <c r="N22" s="56"/>
      <c r="O22" s="57" t="s">
        <v>67</v>
      </c>
      <c r="P22" s="57"/>
      <c r="Q22" s="58"/>
      <c r="R22" s="57"/>
      <c r="S22" s="57"/>
      <c r="T22" s="57"/>
      <c r="U22" s="58"/>
      <c r="V22" s="49"/>
      <c r="W22" s="49"/>
    </row>
    <row r="23" spans="1:23" ht="15.75" thickBot="1" x14ac:dyDescent="0.3">
      <c r="A23" s="156" t="s">
        <v>59</v>
      </c>
      <c r="B23" s="156">
        <f>ABS(B3-B$3)+ABS(C3-C$3)</f>
        <v>0</v>
      </c>
      <c r="C23" s="156">
        <f>ABS(B3-B$4)+ABS(C3-C$4)</f>
        <v>5</v>
      </c>
      <c r="D23" s="156">
        <f>ABS(B3-B$5)+ABS(C3-C$5)</f>
        <v>3</v>
      </c>
      <c r="E23" s="156">
        <f>ABS(B3-B$6)+ABS(C3-C$6)</f>
        <v>6</v>
      </c>
      <c r="F23" s="157"/>
      <c r="G23" s="157"/>
      <c r="H23" s="157"/>
      <c r="I23" s="157"/>
      <c r="J23" s="157"/>
      <c r="K23" s="157"/>
      <c r="L23" s="49"/>
      <c r="M23" s="56"/>
      <c r="N23" s="59"/>
      <c r="O23" s="60" t="s">
        <v>68</v>
      </c>
      <c r="P23" s="60"/>
      <c r="Q23" s="61"/>
      <c r="R23" s="57"/>
      <c r="S23" s="57"/>
      <c r="T23" s="57"/>
      <c r="U23" s="58"/>
      <c r="V23" s="49"/>
      <c r="W23" s="49"/>
    </row>
    <row r="24" spans="1:23" ht="15.75" thickBot="1" x14ac:dyDescent="0.3">
      <c r="A24" s="156" t="s">
        <v>60</v>
      </c>
      <c r="B24" s="156">
        <f>ABS(B4-B$3)+ABS(C4-C$3)</f>
        <v>5</v>
      </c>
      <c r="C24" s="156">
        <f>ABS(B4-B$4)+ABS(C4-C$4)</f>
        <v>0</v>
      </c>
      <c r="D24" s="156">
        <f>ABS(B4-B$5)+ABS(C4-C$5)</f>
        <v>6</v>
      </c>
      <c r="E24" s="156">
        <f>ABS(B4-B$6)+ABS(C4-C$6)</f>
        <v>1</v>
      </c>
      <c r="F24" s="157"/>
      <c r="G24" s="157"/>
      <c r="H24" s="157"/>
      <c r="I24" s="157"/>
      <c r="J24" s="157"/>
      <c r="K24" s="157"/>
      <c r="L24" s="49"/>
      <c r="M24" s="56"/>
      <c r="N24" s="57"/>
      <c r="O24" s="57"/>
      <c r="P24" s="57"/>
      <c r="Q24" s="57"/>
      <c r="R24" s="57"/>
      <c r="S24" s="57"/>
      <c r="T24" s="57"/>
      <c r="U24" s="58"/>
      <c r="V24" s="49"/>
      <c r="W24" s="49"/>
    </row>
    <row r="25" spans="1:23" x14ac:dyDescent="0.25">
      <c r="A25" s="156" t="s">
        <v>61</v>
      </c>
      <c r="B25" s="156">
        <f>ABS(B5-B$3)+ABS(C5-C$3)</f>
        <v>3</v>
      </c>
      <c r="C25" s="156">
        <f>ABS(B5-B$4)+ABS(C5-C$4)</f>
        <v>6</v>
      </c>
      <c r="D25" s="156">
        <f>ABS(B5-B$5)+ABS(C5-C$5)</f>
        <v>0</v>
      </c>
      <c r="E25" s="156">
        <f>ABS(B5-B$6)+ABS(C5-C$6)</f>
        <v>7</v>
      </c>
      <c r="F25" s="157"/>
      <c r="G25" s="157"/>
      <c r="H25" s="157"/>
      <c r="I25" s="157"/>
      <c r="J25" s="157"/>
      <c r="K25" s="157"/>
      <c r="L25" s="49"/>
      <c r="M25" s="56"/>
      <c r="N25" s="52" t="s">
        <v>69</v>
      </c>
      <c r="O25" s="53"/>
      <c r="P25" s="53"/>
      <c r="Q25" s="53"/>
      <c r="R25" s="54"/>
      <c r="S25" s="57"/>
      <c r="T25" s="57"/>
      <c r="U25" s="58"/>
      <c r="V25" s="49"/>
      <c r="W25" s="49"/>
    </row>
    <row r="26" spans="1:23" x14ac:dyDescent="0.25">
      <c r="A26" s="156" t="s">
        <v>62</v>
      </c>
      <c r="B26" s="156">
        <f>ABS(B6-B$3)+ABS(C6-C$3)</f>
        <v>6</v>
      </c>
      <c r="C26" s="156">
        <f>ABS(B6-B$4)+ABS(C6-C$4)</f>
        <v>1</v>
      </c>
      <c r="D26" s="156">
        <f>ABS(B6-B$5)+ABS(C6-C$5)</f>
        <v>7</v>
      </c>
      <c r="E26" s="156">
        <f>ABS(B6-B$6)+ABS(C6-C$6)</f>
        <v>0</v>
      </c>
      <c r="F26" s="157"/>
      <c r="G26" s="157"/>
      <c r="H26" s="157"/>
      <c r="I26" s="157"/>
      <c r="J26" s="157"/>
      <c r="K26" s="157"/>
      <c r="L26" s="49"/>
      <c r="M26" s="56"/>
      <c r="N26" s="56"/>
      <c r="O26" s="57" t="s">
        <v>70</v>
      </c>
      <c r="P26" s="57"/>
      <c r="Q26" s="57"/>
      <c r="R26" s="58"/>
      <c r="S26" s="57"/>
      <c r="T26" s="57"/>
      <c r="U26" s="58"/>
      <c r="V26" s="49"/>
      <c r="W26" s="49"/>
    </row>
    <row r="27" spans="1:23" ht="15.75" thickBot="1" x14ac:dyDescent="0.3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49"/>
      <c r="M27" s="56"/>
      <c r="N27" s="59"/>
      <c r="O27" s="60" t="s">
        <v>71</v>
      </c>
      <c r="P27" s="60"/>
      <c r="Q27" s="60"/>
      <c r="R27" s="61"/>
      <c r="S27" s="57"/>
      <c r="T27" s="57"/>
      <c r="U27" s="58"/>
      <c r="V27" s="49"/>
      <c r="W27" s="49"/>
    </row>
    <row r="28" spans="1:23" x14ac:dyDescent="0.25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49"/>
      <c r="M28" s="56"/>
      <c r="N28" s="57"/>
      <c r="O28" s="57"/>
      <c r="P28" s="57"/>
      <c r="Q28" s="57"/>
      <c r="R28" s="57"/>
      <c r="S28" s="57"/>
      <c r="T28" s="57"/>
      <c r="U28" s="58"/>
      <c r="V28" s="49"/>
      <c r="W28" s="49"/>
    </row>
    <row r="29" spans="1:23" x14ac:dyDescent="0.25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49"/>
      <c r="M29" s="56"/>
      <c r="N29" s="57"/>
      <c r="O29" s="57"/>
      <c r="P29" s="57"/>
      <c r="Q29" s="57"/>
      <c r="R29" s="57"/>
      <c r="S29" s="57"/>
      <c r="T29" s="57"/>
      <c r="U29" s="58"/>
      <c r="V29" s="49"/>
      <c r="W29" s="49"/>
    </row>
    <row r="30" spans="1:23" ht="15.75" thickBot="1" x14ac:dyDescent="0.3">
      <c r="A30" s="50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59"/>
      <c r="N30" s="60"/>
      <c r="O30" s="60"/>
      <c r="P30" s="60"/>
      <c r="Q30" s="60"/>
      <c r="R30" s="60"/>
      <c r="S30" s="60"/>
      <c r="T30" s="60"/>
      <c r="U30" s="61"/>
      <c r="V30" s="49"/>
      <c r="W30" s="49"/>
    </row>
    <row r="31" spans="1:23" x14ac:dyDescent="0.25">
      <c r="A31" s="157" t="s">
        <v>69</v>
      </c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61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spans="1:23" x14ac:dyDescent="0.25">
      <c r="A32" s="156"/>
      <c r="B32" s="156" t="s">
        <v>59</v>
      </c>
      <c r="C32" s="156" t="s">
        <v>60</v>
      </c>
      <c r="D32" s="156" t="s">
        <v>61</v>
      </c>
      <c r="E32" s="156" t="s">
        <v>62</v>
      </c>
      <c r="F32" s="157"/>
      <c r="G32" s="157"/>
      <c r="H32" s="157"/>
      <c r="I32" s="157"/>
      <c r="J32" s="157"/>
      <c r="K32" s="157"/>
      <c r="L32" s="161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spans="1:23" x14ac:dyDescent="0.25">
      <c r="A33" s="156" t="s">
        <v>59</v>
      </c>
      <c r="B33" s="156">
        <f>MAX(ABS(B3-B$3),ABS(C3-C$3))</f>
        <v>0</v>
      </c>
      <c r="C33" s="156">
        <f>MAX(ABS(B3-B$4),ABS(C3-C$4))</f>
        <v>3</v>
      </c>
      <c r="D33" s="156">
        <f>MAX(ABS(B3-B$5),ABS(C3-C$5))</f>
        <v>2</v>
      </c>
      <c r="E33" s="156">
        <f>MAX(ABS(B3-B$6),ABS(C3-C$6))</f>
        <v>3</v>
      </c>
      <c r="F33" s="157"/>
      <c r="G33" s="157"/>
      <c r="H33" s="157"/>
      <c r="I33" s="157"/>
      <c r="J33" s="157"/>
      <c r="K33" s="157"/>
      <c r="L33" s="161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25">
      <c r="A34" s="156" t="s">
        <v>60</v>
      </c>
      <c r="B34" s="156">
        <f>MAX(ABS(B4-B$3),ABS(C4-C$3))</f>
        <v>3</v>
      </c>
      <c r="C34" s="156">
        <f>MAX(ABS(B4-B$4),ABS(C4-C$4))</f>
        <v>0</v>
      </c>
      <c r="D34" s="156">
        <f>MAX(ABS(B4-B$5),ABS(C4-C$5))</f>
        <v>5</v>
      </c>
      <c r="E34" s="156">
        <f>MAX(ABS(B4-B$6),ABS(C4-C$6))</f>
        <v>1</v>
      </c>
      <c r="F34" s="157"/>
      <c r="G34" s="157"/>
      <c r="H34" s="157"/>
      <c r="I34" s="157"/>
      <c r="J34" s="157"/>
      <c r="K34" s="157"/>
      <c r="L34" s="161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</row>
    <row r="35" spans="1:23" x14ac:dyDescent="0.25">
      <c r="A35" s="156" t="s">
        <v>61</v>
      </c>
      <c r="B35" s="156">
        <f>MAX(ABS(B5-B$3),ABS(C5-C$3))</f>
        <v>2</v>
      </c>
      <c r="C35" s="156">
        <f>MAX(ABS(B5-B$4),ABS(C5-C$4))</f>
        <v>5</v>
      </c>
      <c r="D35" s="156">
        <f>MAX(ABS(B5-B$5),ABS(C5-C$5))</f>
        <v>0</v>
      </c>
      <c r="E35" s="156">
        <f>MAX(ABS(B5-B$6),ABS(C5-C$6))</f>
        <v>5</v>
      </c>
      <c r="F35" s="157"/>
      <c r="G35" s="157"/>
      <c r="H35" s="157"/>
      <c r="I35" s="157"/>
      <c r="J35" s="157"/>
      <c r="K35" s="157"/>
      <c r="L35" s="161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</row>
    <row r="36" spans="1:23" x14ac:dyDescent="0.25">
      <c r="A36" s="156" t="s">
        <v>62</v>
      </c>
      <c r="B36" s="156">
        <f>MAX(ABS(B6-B$3),ABS(C6-C$3))</f>
        <v>3</v>
      </c>
      <c r="C36" s="156">
        <f>MAX(ABS(B6-B$4),ABS(C6-C$4))</f>
        <v>1</v>
      </c>
      <c r="D36" s="156">
        <f>MAX(ABS(B6-B$5),ABS(C6-C$5))</f>
        <v>5</v>
      </c>
      <c r="E36" s="156">
        <f>MAX(ABS(B6-B$6),ABS(C6-C$6))</f>
        <v>0</v>
      </c>
      <c r="F36" s="157"/>
      <c r="G36" s="157"/>
      <c r="H36" s="157"/>
      <c r="I36" s="157"/>
      <c r="J36" s="157"/>
      <c r="K36" s="157"/>
      <c r="L36" s="161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</row>
    <row r="37" spans="1:23" x14ac:dyDescent="0.25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61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</row>
    <row r="38" spans="1:23" x14ac:dyDescent="0.25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61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</row>
    <row r="39" spans="1:23" x14ac:dyDescent="0.25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61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</row>
    <row r="40" spans="1:23" x14ac:dyDescent="0.25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61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</row>
    <row r="41" spans="1:23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</row>
    <row r="42" spans="1:23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</row>
    <row r="43" spans="1:23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</row>
    <row r="44" spans="1:23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</row>
    <row r="45" spans="1:23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</row>
    <row r="46" spans="1:23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3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U176"/>
  <sheetViews>
    <sheetView tabSelected="1" topLeftCell="C1" zoomScale="90" zoomScaleNormal="90" workbookViewId="0">
      <selection activeCell="J6" sqref="J6"/>
    </sheetView>
  </sheetViews>
  <sheetFormatPr defaultRowHeight="15" x14ac:dyDescent="0.25"/>
  <cols>
    <col min="2" max="2" width="14.140625" customWidth="1"/>
    <col min="4" max="4" width="11.7109375" customWidth="1"/>
    <col min="5" max="5" width="10" customWidth="1"/>
    <col min="6" max="6" width="13.85546875" customWidth="1"/>
    <col min="7" max="7" width="15.5703125" customWidth="1"/>
    <col min="8" max="8" width="14.140625" customWidth="1"/>
    <col min="9" max="9" width="17.85546875" customWidth="1"/>
    <col min="10" max="10" width="30.28515625" customWidth="1"/>
    <col min="11" max="11" width="18.42578125" customWidth="1"/>
    <col min="13" max="13" width="30.28515625" customWidth="1"/>
    <col min="14" max="14" width="11.7109375" customWidth="1"/>
    <col min="15" max="15" width="17.5703125" customWidth="1"/>
    <col min="18" max="18" width="12.28515625" customWidth="1"/>
  </cols>
  <sheetData>
    <row r="1" spans="1:21" x14ac:dyDescent="0.25">
      <c r="L1" s="65"/>
      <c r="M1" s="66"/>
      <c r="N1" s="66"/>
      <c r="O1" s="66"/>
      <c r="P1" s="66"/>
      <c r="Q1" s="66"/>
      <c r="R1" s="66"/>
      <c r="S1" s="66"/>
      <c r="T1" s="66"/>
      <c r="U1" s="25"/>
    </row>
    <row r="2" spans="1:21" ht="195.75" customHeight="1" x14ac:dyDescent="0.25">
      <c r="A2" s="304"/>
      <c r="B2" s="304"/>
      <c r="C2" s="304"/>
      <c r="D2" s="304"/>
      <c r="E2" s="304"/>
      <c r="F2" s="304"/>
      <c r="G2" s="304"/>
      <c r="H2" s="304"/>
      <c r="I2" s="304"/>
      <c r="J2" s="304"/>
      <c r="L2" s="67"/>
      <c r="M2" s="62"/>
      <c r="N2" s="62"/>
      <c r="O2" s="62"/>
      <c r="P2" s="62"/>
      <c r="Q2" s="62"/>
      <c r="R2" s="62"/>
      <c r="S2" s="62"/>
      <c r="T2" s="62"/>
      <c r="U2" s="26"/>
    </row>
    <row r="3" spans="1:21" ht="15.75" thickBot="1" x14ac:dyDescent="0.3">
      <c r="L3" s="67"/>
      <c r="M3" s="71" t="s">
        <v>84</v>
      </c>
      <c r="N3" s="72"/>
      <c r="O3" s="73"/>
      <c r="P3" s="62"/>
      <c r="Q3" s="62" t="s">
        <v>88</v>
      </c>
      <c r="R3" s="62"/>
      <c r="S3" s="62"/>
      <c r="T3" s="62"/>
      <c r="U3" s="26"/>
    </row>
    <row r="4" spans="1:21" ht="36" customHeight="1" thickBot="1" x14ac:dyDescent="0.3">
      <c r="A4" s="42"/>
      <c r="B4" s="170" t="s">
        <v>72</v>
      </c>
      <c r="C4" s="171" t="s">
        <v>73</v>
      </c>
      <c r="F4" s="170" t="s">
        <v>74</v>
      </c>
      <c r="G4" s="179" t="s">
        <v>75</v>
      </c>
      <c r="H4" s="179" t="s">
        <v>76</v>
      </c>
      <c r="I4" s="179" t="s">
        <v>77</v>
      </c>
      <c r="J4" s="171" t="s">
        <v>214</v>
      </c>
      <c r="L4" s="67"/>
      <c r="M4" s="79" t="s">
        <v>80</v>
      </c>
      <c r="N4" s="68" t="s">
        <v>81</v>
      </c>
      <c r="O4" s="75"/>
      <c r="P4" s="62"/>
      <c r="Q4" s="62" t="s">
        <v>89</v>
      </c>
      <c r="R4" s="62" t="s">
        <v>92</v>
      </c>
      <c r="S4" s="62"/>
      <c r="T4" s="62"/>
      <c r="U4" s="26"/>
    </row>
    <row r="5" spans="1:21" x14ac:dyDescent="0.25">
      <c r="A5" s="42"/>
      <c r="B5" s="176">
        <v>9</v>
      </c>
      <c r="C5" s="176">
        <v>39</v>
      </c>
      <c r="F5" s="178">
        <f>B5-B18</f>
        <v>-4.9166666666666661</v>
      </c>
      <c r="G5" s="178">
        <f>F5^2</f>
        <v>24.173611111111104</v>
      </c>
      <c r="H5" s="178">
        <f>C5-C18</f>
        <v>-23.416666666666664</v>
      </c>
      <c r="I5" s="178">
        <f>H5^2</f>
        <v>548.34027777777771</v>
      </c>
      <c r="J5" s="178">
        <f>F5*H5</f>
        <v>115.13194444444441</v>
      </c>
      <c r="L5" s="67"/>
      <c r="M5" s="74" t="s">
        <v>82</v>
      </c>
      <c r="N5" s="62" t="s">
        <v>83</v>
      </c>
      <c r="O5" s="75"/>
      <c r="P5" s="62"/>
      <c r="Q5" s="62"/>
      <c r="R5" s="62"/>
      <c r="S5" s="62"/>
      <c r="T5" s="62"/>
      <c r="U5" s="26"/>
    </row>
    <row r="6" spans="1:21" x14ac:dyDescent="0.25">
      <c r="A6" s="42"/>
      <c r="B6" s="138">
        <v>15</v>
      </c>
      <c r="C6" s="138">
        <v>56</v>
      </c>
      <c r="F6" s="178">
        <f>B6-B18</f>
        <v>1.0833333333333339</v>
      </c>
      <c r="G6" s="178">
        <f>F6^2</f>
        <v>1.1736111111111125</v>
      </c>
      <c r="H6" s="178">
        <f>C6-C18</f>
        <v>-6.4166666666666643</v>
      </c>
      <c r="I6" s="178">
        <f t="shared" ref="I6:I16" si="0">H6^2</f>
        <v>41.173611111111079</v>
      </c>
      <c r="J6" s="178">
        <f>F6*H6</f>
        <v>-6.9513888888888902</v>
      </c>
      <c r="L6" s="67"/>
      <c r="M6" s="76"/>
      <c r="N6" s="77"/>
      <c r="O6" s="78"/>
      <c r="P6" s="62"/>
      <c r="Q6" s="62" t="s">
        <v>81</v>
      </c>
      <c r="R6" s="62" t="s">
        <v>215</v>
      </c>
      <c r="S6" s="62" t="s">
        <v>216</v>
      </c>
      <c r="T6" s="62"/>
      <c r="U6" s="26"/>
    </row>
    <row r="7" spans="1:21" x14ac:dyDescent="0.25">
      <c r="A7" s="42"/>
      <c r="B7" s="138">
        <v>25</v>
      </c>
      <c r="C7" s="138">
        <v>93</v>
      </c>
      <c r="F7" s="178">
        <f>B7-B18</f>
        <v>11.083333333333334</v>
      </c>
      <c r="G7" s="178">
        <f t="shared" ref="G7:G16" si="1">F7^2</f>
        <v>122.84027777777779</v>
      </c>
      <c r="H7" s="178">
        <f>C7-C18</f>
        <v>30.583333333333336</v>
      </c>
      <c r="I7" s="178">
        <f t="shared" si="0"/>
        <v>935.34027777777794</v>
      </c>
      <c r="J7" s="178">
        <f t="shared" ref="J6:J16" si="2">F7*H7</f>
        <v>338.96527777777783</v>
      </c>
      <c r="L7" s="67"/>
      <c r="M7" s="62"/>
      <c r="N7" s="62"/>
      <c r="O7" s="62"/>
      <c r="P7" s="62"/>
      <c r="Q7" s="62"/>
      <c r="R7" s="62"/>
      <c r="S7" s="62"/>
      <c r="T7" s="62"/>
      <c r="U7" s="26"/>
    </row>
    <row r="8" spans="1:21" x14ac:dyDescent="0.25">
      <c r="A8" s="42"/>
      <c r="B8" s="138">
        <v>14</v>
      </c>
      <c r="C8" s="138">
        <v>61</v>
      </c>
      <c r="F8" s="178">
        <f>B8-B18</f>
        <v>8.3333333333333925E-2</v>
      </c>
      <c r="G8" s="178">
        <f>F8^2</f>
        <v>6.9444444444445429E-3</v>
      </c>
      <c r="H8" s="178">
        <f>C8-C18</f>
        <v>-1.4166666666666643</v>
      </c>
      <c r="I8" s="178">
        <f t="shared" si="0"/>
        <v>2.0069444444444375</v>
      </c>
      <c r="J8" s="178">
        <f t="shared" si="2"/>
        <v>-0.11805555555555619</v>
      </c>
      <c r="L8" s="67"/>
      <c r="M8" s="62" t="s">
        <v>85</v>
      </c>
      <c r="N8" s="62"/>
      <c r="O8" s="62"/>
      <c r="P8" s="62"/>
      <c r="Q8" s="62"/>
      <c r="R8" s="62"/>
      <c r="S8" s="62"/>
      <c r="T8" s="62"/>
      <c r="U8" s="26"/>
    </row>
    <row r="9" spans="1:21" x14ac:dyDescent="0.25">
      <c r="A9" s="42"/>
      <c r="B9" s="138">
        <v>10</v>
      </c>
      <c r="C9" s="138">
        <v>50</v>
      </c>
      <c r="F9" s="178">
        <f>B9-B18</f>
        <v>-3.9166666666666661</v>
      </c>
      <c r="G9" s="178">
        <f t="shared" si="1"/>
        <v>15.340277777777773</v>
      </c>
      <c r="H9" s="178">
        <f>C9-C18</f>
        <v>-12.416666666666664</v>
      </c>
      <c r="I9" s="178">
        <f t="shared" si="0"/>
        <v>154.17361111111106</v>
      </c>
      <c r="J9" s="178">
        <f t="shared" si="2"/>
        <v>48.631944444444429</v>
      </c>
      <c r="L9" s="67"/>
      <c r="M9" s="62" t="s">
        <v>86</v>
      </c>
      <c r="N9" s="62" t="s">
        <v>94</v>
      </c>
      <c r="O9" s="62"/>
      <c r="P9" s="62"/>
      <c r="Q9" s="62"/>
      <c r="R9" s="62"/>
      <c r="S9" s="62"/>
      <c r="T9" s="62"/>
      <c r="U9" s="26"/>
    </row>
    <row r="10" spans="1:21" x14ac:dyDescent="0.25">
      <c r="A10" s="42"/>
      <c r="B10" s="138">
        <v>18</v>
      </c>
      <c r="C10" s="138">
        <v>75</v>
      </c>
      <c r="F10" s="178">
        <f>B10-B18</f>
        <v>4.0833333333333339</v>
      </c>
      <c r="G10" s="178">
        <f t="shared" si="1"/>
        <v>16.673611111111114</v>
      </c>
      <c r="H10" s="178">
        <f>C10-C18</f>
        <v>12.583333333333336</v>
      </c>
      <c r="I10" s="178">
        <f t="shared" si="0"/>
        <v>158.34027777777783</v>
      </c>
      <c r="J10" s="178">
        <f t="shared" si="2"/>
        <v>51.381944444444464</v>
      </c>
      <c r="L10" s="67"/>
      <c r="M10" s="62" t="s">
        <v>87</v>
      </c>
      <c r="N10" s="62"/>
      <c r="O10" s="62"/>
      <c r="P10" s="62"/>
      <c r="Q10" s="62"/>
      <c r="R10" s="62"/>
      <c r="S10" s="62"/>
      <c r="T10" s="62"/>
      <c r="U10" s="26"/>
    </row>
    <row r="11" spans="1:21" x14ac:dyDescent="0.25">
      <c r="A11" s="42"/>
      <c r="B11" s="138">
        <v>0</v>
      </c>
      <c r="C11" s="138">
        <v>32</v>
      </c>
      <c r="F11" s="178">
        <f>B11-B18</f>
        <v>-13.916666666666666</v>
      </c>
      <c r="G11" s="178">
        <f t="shared" si="1"/>
        <v>193.67361111111109</v>
      </c>
      <c r="H11" s="178">
        <f>C11-C18</f>
        <v>-30.416666666666664</v>
      </c>
      <c r="I11" s="178">
        <f t="shared" si="0"/>
        <v>925.17361111111097</v>
      </c>
      <c r="J11" s="178">
        <f t="shared" si="2"/>
        <v>423.29861111111109</v>
      </c>
      <c r="L11" s="67"/>
      <c r="M11" s="62"/>
      <c r="N11" s="62"/>
      <c r="O11" s="62"/>
      <c r="P11" s="62"/>
      <c r="Q11" s="62"/>
      <c r="R11" s="62"/>
      <c r="S11" s="62"/>
      <c r="T11" s="62"/>
      <c r="U11" s="26"/>
    </row>
    <row r="12" spans="1:21" x14ac:dyDescent="0.25">
      <c r="A12" s="42"/>
      <c r="B12" s="138">
        <v>16</v>
      </c>
      <c r="C12" s="138">
        <v>85</v>
      </c>
      <c r="F12" s="178">
        <f>B12-B18</f>
        <v>2.0833333333333339</v>
      </c>
      <c r="G12" s="178">
        <f t="shared" si="1"/>
        <v>4.3402777777777803</v>
      </c>
      <c r="H12" s="178">
        <f>C12-C18</f>
        <v>22.583333333333336</v>
      </c>
      <c r="I12" s="178">
        <f t="shared" si="0"/>
        <v>510.00694444444457</v>
      </c>
      <c r="J12" s="178">
        <f t="shared" si="2"/>
        <v>47.048611111111128</v>
      </c>
      <c r="L12" s="67"/>
      <c r="M12" s="62"/>
      <c r="N12" s="62"/>
      <c r="O12" s="62"/>
      <c r="P12" s="62"/>
      <c r="Q12" s="62"/>
      <c r="R12" s="62"/>
      <c r="S12" s="62"/>
      <c r="T12" s="62"/>
      <c r="U12" s="26"/>
    </row>
    <row r="13" spans="1:21" x14ac:dyDescent="0.25">
      <c r="A13" s="42"/>
      <c r="B13" s="138">
        <v>5</v>
      </c>
      <c r="C13" s="138">
        <v>42</v>
      </c>
      <c r="F13" s="178">
        <f>B13-B18</f>
        <v>-8.9166666666666661</v>
      </c>
      <c r="G13" s="178">
        <f t="shared" si="1"/>
        <v>79.506944444444429</v>
      </c>
      <c r="H13" s="178">
        <f>C13-C18</f>
        <v>-20.416666666666664</v>
      </c>
      <c r="I13" s="178">
        <f t="shared" si="0"/>
        <v>416.84027777777766</v>
      </c>
      <c r="J13" s="178">
        <f t="shared" si="2"/>
        <v>182.04861111111109</v>
      </c>
      <c r="L13" s="67"/>
      <c r="M13" s="62"/>
      <c r="N13" s="62"/>
      <c r="O13" s="62"/>
      <c r="P13" s="62"/>
      <c r="Q13" s="62"/>
      <c r="R13" s="62"/>
      <c r="S13" s="62"/>
      <c r="T13" s="62"/>
      <c r="U13" s="26"/>
    </row>
    <row r="14" spans="1:21" ht="15.75" thickBot="1" x14ac:dyDescent="0.3">
      <c r="A14" s="42"/>
      <c r="B14" s="138">
        <v>19</v>
      </c>
      <c r="C14" s="138">
        <v>70</v>
      </c>
      <c r="F14" s="178">
        <f>B14-B18</f>
        <v>5.0833333333333339</v>
      </c>
      <c r="G14" s="178">
        <f t="shared" si="1"/>
        <v>25.840277777777782</v>
      </c>
      <c r="H14" s="178">
        <f>C14-C18</f>
        <v>7.5833333333333357</v>
      </c>
      <c r="I14" s="178">
        <f t="shared" si="0"/>
        <v>57.506944444444478</v>
      </c>
      <c r="J14" s="178">
        <f t="shared" si="2"/>
        <v>38.548611111111128</v>
      </c>
      <c r="L14" s="69"/>
      <c r="M14" s="70"/>
      <c r="N14" s="70"/>
      <c r="O14" s="70"/>
      <c r="P14" s="70"/>
      <c r="Q14" s="70"/>
      <c r="R14" s="70"/>
      <c r="S14" s="70"/>
      <c r="T14" s="70"/>
      <c r="U14" s="27"/>
    </row>
    <row r="15" spans="1:21" x14ac:dyDescent="0.25">
      <c r="A15" s="42"/>
      <c r="B15" s="138">
        <v>16</v>
      </c>
      <c r="C15" s="138">
        <v>66</v>
      </c>
      <c r="F15" s="178">
        <f>B15-B18</f>
        <v>2.0833333333333339</v>
      </c>
      <c r="G15" s="178">
        <f t="shared" si="1"/>
        <v>4.3402777777777803</v>
      </c>
      <c r="H15" s="178">
        <f>C15-C18</f>
        <v>3.5833333333333357</v>
      </c>
      <c r="I15" s="178">
        <f t="shared" si="0"/>
        <v>12.840277777777795</v>
      </c>
      <c r="J15" s="178">
        <f t="shared" si="2"/>
        <v>7.4652777777777848</v>
      </c>
    </row>
    <row r="16" spans="1:21" ht="15.75" thickBot="1" x14ac:dyDescent="0.3">
      <c r="A16" s="42"/>
      <c r="B16" s="177">
        <v>20</v>
      </c>
      <c r="C16" s="177">
        <v>80</v>
      </c>
      <c r="F16" s="178">
        <f>B16-B18</f>
        <v>6.0833333333333339</v>
      </c>
      <c r="G16" s="178">
        <f t="shared" si="1"/>
        <v>37.00694444444445</v>
      </c>
      <c r="H16" s="178">
        <f>C16-C18</f>
        <v>17.583333333333336</v>
      </c>
      <c r="I16" s="178">
        <f t="shared" si="0"/>
        <v>309.1736111111112</v>
      </c>
      <c r="J16" s="178">
        <f t="shared" si="2"/>
        <v>106.9652777777778</v>
      </c>
    </row>
    <row r="17" spans="1:16" ht="15.75" thickBot="1" x14ac:dyDescent="0.3">
      <c r="A17" s="172" t="s">
        <v>78</v>
      </c>
      <c r="B17" s="173">
        <f>SUM(B5:B16)</f>
        <v>167</v>
      </c>
      <c r="C17" s="174">
        <f>SUM(C5:C16)</f>
        <v>749</v>
      </c>
      <c r="F17" s="142"/>
      <c r="G17" s="180">
        <f>SUM(G5:G16)</f>
        <v>524.91666666666663</v>
      </c>
      <c r="H17" s="181"/>
      <c r="I17" s="180">
        <f>SUM(I5:I16)</f>
        <v>4070.916666666667</v>
      </c>
      <c r="J17" s="180">
        <f>SUM(J5:J16)</f>
        <v>1352.4166666666667</v>
      </c>
    </row>
    <row r="18" spans="1:16" ht="15.75" thickBot="1" x14ac:dyDescent="0.3">
      <c r="A18" s="172" t="s">
        <v>79</v>
      </c>
      <c r="B18" s="175">
        <f>SUM(B5:B16)/12</f>
        <v>13.916666666666666</v>
      </c>
      <c r="C18" s="175">
        <f>SUM(C5:C16)/12</f>
        <v>62.416666666666664</v>
      </c>
    </row>
    <row r="19" spans="1:16" x14ac:dyDescent="0.25">
      <c r="B19" s="63"/>
      <c r="F19" s="64"/>
      <c r="G19" s="183" t="s">
        <v>90</v>
      </c>
      <c r="H19" s="184">
        <f>G17/(12-1)</f>
        <v>47.719696969696969</v>
      </c>
      <c r="I19" s="101"/>
      <c r="J19" s="187" t="s">
        <v>93</v>
      </c>
    </row>
    <row r="20" spans="1:16" x14ac:dyDescent="0.25">
      <c r="F20" s="64"/>
      <c r="G20" s="185" t="s">
        <v>91</v>
      </c>
      <c r="H20" s="186">
        <f>I17/(12-1)</f>
        <v>370.08333333333337</v>
      </c>
      <c r="I20" s="101"/>
      <c r="J20" s="188">
        <f>J17/(12-1)</f>
        <v>122.9469696969697</v>
      </c>
    </row>
    <row r="21" spans="1:16" x14ac:dyDescent="0.25">
      <c r="F21" s="64"/>
    </row>
    <row r="22" spans="1:16" x14ac:dyDescent="0.25">
      <c r="F22" s="64"/>
    </row>
    <row r="23" spans="1:16" x14ac:dyDescent="0.25">
      <c r="F23" s="64"/>
    </row>
    <row r="24" spans="1:16" ht="0.75" customHeight="1" x14ac:dyDescent="0.25">
      <c r="F24" s="64"/>
    </row>
    <row r="25" spans="1:16" hidden="1" x14ac:dyDescent="0.25">
      <c r="F25" s="64"/>
    </row>
    <row r="26" spans="1:16" ht="187.5" customHeight="1" x14ac:dyDescent="0.25">
      <c r="A26" s="304"/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</row>
    <row r="27" spans="1:16" x14ac:dyDescent="0.25">
      <c r="F27" s="64"/>
    </row>
    <row r="28" spans="1:16" ht="23.25" x14ac:dyDescent="0.35">
      <c r="F28" s="64"/>
      <c r="G28" s="83"/>
    </row>
    <row r="29" spans="1:16" x14ac:dyDescent="0.25">
      <c r="F29" s="64"/>
    </row>
    <row r="30" spans="1:16" x14ac:dyDescent="0.25">
      <c r="F30" s="64"/>
    </row>
    <row r="31" spans="1:16" x14ac:dyDescent="0.25">
      <c r="B31" s="42"/>
      <c r="C31" s="190" t="s">
        <v>72</v>
      </c>
      <c r="D31" s="190" t="s">
        <v>73</v>
      </c>
      <c r="E31" s="190" t="s">
        <v>95</v>
      </c>
      <c r="F31" s="64"/>
      <c r="G31" s="82"/>
      <c r="H31" s="82" t="s">
        <v>113</v>
      </c>
      <c r="I31" s="82"/>
      <c r="J31" s="96" t="s">
        <v>116</v>
      </c>
      <c r="K31" s="96" t="s">
        <v>142</v>
      </c>
      <c r="L31" s="82"/>
      <c r="M31" s="82"/>
    </row>
    <row r="32" spans="1:16" x14ac:dyDescent="0.25">
      <c r="B32" s="42"/>
      <c r="C32" s="140">
        <v>0.3</v>
      </c>
      <c r="D32" s="140">
        <v>0.7</v>
      </c>
      <c r="E32" s="140" t="s">
        <v>96</v>
      </c>
      <c r="G32" s="82"/>
      <c r="H32" s="82" t="s">
        <v>100</v>
      </c>
      <c r="I32" s="82"/>
      <c r="J32" s="82" t="s">
        <v>92</v>
      </c>
      <c r="K32" s="82" t="s">
        <v>143</v>
      </c>
      <c r="L32" s="82"/>
      <c r="M32" s="82" t="s">
        <v>146</v>
      </c>
    </row>
    <row r="33" spans="1:15" x14ac:dyDescent="0.25">
      <c r="B33" s="42"/>
      <c r="C33" s="140">
        <v>0.2</v>
      </c>
      <c r="D33" s="140">
        <v>0.9</v>
      </c>
      <c r="E33" s="140" t="s">
        <v>97</v>
      </c>
      <c r="G33" s="82"/>
      <c r="H33" s="82"/>
      <c r="I33" s="82"/>
      <c r="J33" s="97" t="s">
        <v>135</v>
      </c>
      <c r="K33" s="82"/>
      <c r="L33" s="82"/>
      <c r="M33" s="82"/>
    </row>
    <row r="34" spans="1:15" ht="15.75" x14ac:dyDescent="0.25">
      <c r="B34" s="42"/>
      <c r="C34" s="140">
        <v>0.6</v>
      </c>
      <c r="D34" s="140">
        <v>0.6</v>
      </c>
      <c r="E34" s="140" t="s">
        <v>96</v>
      </c>
      <c r="G34" s="303" t="s">
        <v>106</v>
      </c>
      <c r="H34" s="82" t="s">
        <v>102</v>
      </c>
      <c r="I34" s="82"/>
      <c r="J34" s="305" t="s">
        <v>127</v>
      </c>
      <c r="K34" s="103" t="s">
        <v>147</v>
      </c>
      <c r="L34" s="82"/>
      <c r="M34" s="82"/>
    </row>
    <row r="35" spans="1:15" x14ac:dyDescent="0.25">
      <c r="B35" s="42"/>
      <c r="C35" s="140">
        <v>0.5</v>
      </c>
      <c r="D35" s="140">
        <v>0.5</v>
      </c>
      <c r="E35" s="140" t="s">
        <v>96</v>
      </c>
      <c r="G35" s="303"/>
      <c r="H35" s="82" t="s">
        <v>103</v>
      </c>
      <c r="I35" s="82"/>
      <c r="J35" s="305"/>
      <c r="K35" s="95" t="s">
        <v>148</v>
      </c>
      <c r="L35" s="82"/>
      <c r="M35" s="82"/>
    </row>
    <row r="36" spans="1:15" x14ac:dyDescent="0.25">
      <c r="B36" s="42"/>
      <c r="C36" s="140">
        <v>0.7</v>
      </c>
      <c r="D36" s="140">
        <v>0.7</v>
      </c>
      <c r="E36" s="140" t="s">
        <v>97</v>
      </c>
      <c r="G36" s="82"/>
      <c r="H36" s="82"/>
      <c r="I36" s="82"/>
      <c r="J36" s="95" t="s">
        <v>124</v>
      </c>
      <c r="K36" s="82" t="s">
        <v>149</v>
      </c>
      <c r="L36" s="82"/>
      <c r="M36" s="82"/>
    </row>
    <row r="37" spans="1:15" ht="15.75" thickBot="1" x14ac:dyDescent="0.3">
      <c r="B37" s="42"/>
      <c r="C37" s="177">
        <v>0.4</v>
      </c>
      <c r="D37" s="177">
        <v>0.9</v>
      </c>
      <c r="E37" s="177" t="s">
        <v>97</v>
      </c>
      <c r="G37" s="303" t="s">
        <v>107</v>
      </c>
      <c r="H37" s="82" t="s">
        <v>104</v>
      </c>
      <c r="I37" s="82"/>
      <c r="J37" s="82" t="s">
        <v>125</v>
      </c>
      <c r="K37" s="82"/>
      <c r="L37" s="82"/>
      <c r="M37" s="82"/>
    </row>
    <row r="38" spans="1:15" x14ac:dyDescent="0.25">
      <c r="B38" s="218" t="s">
        <v>98</v>
      </c>
      <c r="C38" s="220">
        <f>SUM(C32:C37)/6</f>
        <v>0.44999999999999996</v>
      </c>
      <c r="D38" s="221">
        <f>SUM(D32:D37)/6</f>
        <v>0.71666666666666679</v>
      </c>
      <c r="E38" s="222"/>
      <c r="G38" s="303"/>
      <c r="H38" s="82" t="s">
        <v>105</v>
      </c>
      <c r="I38" s="82"/>
      <c r="J38" s="82"/>
      <c r="K38" s="82"/>
      <c r="L38" s="82"/>
      <c r="M38" s="82"/>
    </row>
    <row r="39" spans="1:15" x14ac:dyDescent="0.25">
      <c r="B39" s="219" t="s">
        <v>101</v>
      </c>
      <c r="C39" s="223">
        <f>_xlfn.STDEV.S(C32:C37)</f>
        <v>0.18708286933869733</v>
      </c>
      <c r="D39" s="223">
        <f>_xlfn.STDEV.S(D32:D37)</f>
        <v>0.16020819787597171</v>
      </c>
      <c r="E39" s="127"/>
      <c r="G39" s="82"/>
      <c r="H39" s="82"/>
      <c r="I39" s="82"/>
      <c r="J39" s="82" t="s">
        <v>126</v>
      </c>
      <c r="K39" s="82"/>
      <c r="L39" s="82"/>
      <c r="M39" s="82"/>
    </row>
    <row r="40" spans="1:15" x14ac:dyDescent="0.25">
      <c r="B40" s="219" t="s">
        <v>99</v>
      </c>
      <c r="C40" s="126">
        <f>COUNT(C32:C37)</f>
        <v>6</v>
      </c>
      <c r="D40" s="126">
        <f>COUNT(D32:D37)</f>
        <v>6</v>
      </c>
      <c r="E40" s="127"/>
      <c r="G40" s="82"/>
      <c r="H40" s="82"/>
      <c r="I40" s="82"/>
      <c r="J40" s="82"/>
      <c r="K40" s="82"/>
      <c r="L40" s="82"/>
      <c r="M40" s="82"/>
    </row>
    <row r="41" spans="1:15" ht="15.75" thickBot="1" x14ac:dyDescent="0.3">
      <c r="B41" s="216" t="s">
        <v>108</v>
      </c>
      <c r="C41" s="217">
        <f>SUM(C32:C37)/6-1</f>
        <v>-0.55000000000000004</v>
      </c>
      <c r="D41" s="224">
        <f>SUM(D32:D37)/6-1</f>
        <v>-0.28333333333333321</v>
      </c>
      <c r="E41" s="133"/>
    </row>
    <row r="43" spans="1:15" ht="31.5" customHeight="1" x14ac:dyDescent="0.25">
      <c r="A43" s="93" t="s">
        <v>115</v>
      </c>
      <c r="B43" s="93"/>
      <c r="C43" s="93"/>
      <c r="D43" s="93"/>
      <c r="E43" s="93" t="s">
        <v>114</v>
      </c>
      <c r="F43" s="93"/>
      <c r="H43" s="94" t="s">
        <v>123</v>
      </c>
      <c r="I43" s="94" t="s">
        <v>121</v>
      </c>
      <c r="J43" s="94"/>
    </row>
    <row r="44" spans="1:15" ht="24" customHeight="1" x14ac:dyDescent="0.25">
      <c r="B44" s="189"/>
      <c r="C44" s="190" t="s">
        <v>109</v>
      </c>
      <c r="D44" s="190" t="s">
        <v>110</v>
      </c>
      <c r="E44" s="190" t="s">
        <v>111</v>
      </c>
      <c r="F44" s="190" t="s">
        <v>112</v>
      </c>
    </row>
    <row r="45" spans="1:15" x14ac:dyDescent="0.25">
      <c r="B45" s="189"/>
      <c r="C45" s="81"/>
      <c r="D45" s="81"/>
      <c r="E45" s="81"/>
      <c r="F45" s="81"/>
      <c r="H45" s="190" t="s">
        <v>109</v>
      </c>
      <c r="I45" s="190" t="s">
        <v>120</v>
      </c>
      <c r="J45" s="190" t="s">
        <v>110</v>
      </c>
      <c r="K45" s="190" t="s">
        <v>117</v>
      </c>
      <c r="L45" s="190" t="s">
        <v>111</v>
      </c>
      <c r="M45" s="190" t="s">
        <v>118</v>
      </c>
      <c r="N45" s="190" t="s">
        <v>112</v>
      </c>
      <c r="O45" s="190" t="s">
        <v>119</v>
      </c>
    </row>
    <row r="46" spans="1:15" x14ac:dyDescent="0.25">
      <c r="B46" s="189"/>
      <c r="C46" s="81">
        <v>0.3</v>
      </c>
      <c r="D46" s="81">
        <v>0.2</v>
      </c>
      <c r="E46" s="81">
        <v>0.7</v>
      </c>
      <c r="F46" s="81">
        <v>0.9</v>
      </c>
      <c r="H46" s="81">
        <v>0.3</v>
      </c>
      <c r="I46" s="92">
        <f>(H46-C50)^2</f>
        <v>2.7777777777777766E-2</v>
      </c>
      <c r="J46" s="81">
        <v>0.2</v>
      </c>
      <c r="K46" s="92">
        <f>(J46-D50)^2</f>
        <v>5.444444444444442E-2</v>
      </c>
      <c r="L46" s="81">
        <v>0.7</v>
      </c>
      <c r="M46" s="81">
        <f>(L46-E50)^2</f>
        <v>9.999999999999995E-3</v>
      </c>
      <c r="N46" s="81">
        <v>0.9</v>
      </c>
      <c r="O46" s="92">
        <f>(N46-F50)^2</f>
        <v>4.4444444444444427E-3</v>
      </c>
    </row>
    <row r="47" spans="1:15" x14ac:dyDescent="0.25">
      <c r="B47" s="189"/>
      <c r="C47" s="81">
        <v>0.6</v>
      </c>
      <c r="D47" s="81">
        <v>0.7</v>
      </c>
      <c r="E47" s="81">
        <v>0.6</v>
      </c>
      <c r="F47" s="81">
        <v>0.7</v>
      </c>
      <c r="H47" s="81">
        <v>0.6</v>
      </c>
      <c r="I47" s="92">
        <f>(H47-C50)^2</f>
        <v>1.7777777777777785E-2</v>
      </c>
      <c r="J47" s="81">
        <v>0.7</v>
      </c>
      <c r="K47" s="92">
        <f>(J47-D50)^2</f>
        <v>7.1111111111111111E-2</v>
      </c>
      <c r="L47" s="81">
        <v>0.6</v>
      </c>
      <c r="M47" s="81">
        <f>(L47-E50)^2</f>
        <v>0</v>
      </c>
      <c r="N47" s="81">
        <v>0.7</v>
      </c>
      <c r="O47" s="92">
        <f>(N47-F50)^2</f>
        <v>1.7777777777777799E-2</v>
      </c>
    </row>
    <row r="48" spans="1:15" ht="15.75" thickBot="1" x14ac:dyDescent="0.3">
      <c r="B48" s="189"/>
      <c r="C48" s="84">
        <v>0.5</v>
      </c>
      <c r="D48" s="84">
        <v>0.4</v>
      </c>
      <c r="E48" s="84">
        <v>0.5</v>
      </c>
      <c r="F48" s="84">
        <v>0.9</v>
      </c>
      <c r="H48" s="81">
        <v>0.5</v>
      </c>
      <c r="I48" s="92">
        <f>(H48-C50)^2</f>
        <v>1.1111111111111144E-3</v>
      </c>
      <c r="J48" s="81">
        <v>0.4</v>
      </c>
      <c r="K48" s="92">
        <f>(J48-D50)^2</f>
        <v>1.111111111111107E-3</v>
      </c>
      <c r="L48" s="81">
        <v>0.5</v>
      </c>
      <c r="M48" s="81">
        <f>(L48-E50)^2</f>
        <v>9.999999999999995E-3</v>
      </c>
      <c r="N48" s="81">
        <v>0.9</v>
      </c>
      <c r="O48" s="92">
        <f>(N48-F50)^2</f>
        <v>4.4444444444444427E-3</v>
      </c>
    </row>
    <row r="49" spans="2:18" x14ac:dyDescent="0.25">
      <c r="B49" s="191"/>
      <c r="C49" s="194"/>
      <c r="D49" s="194"/>
      <c r="E49" s="194"/>
      <c r="F49" s="195"/>
      <c r="H49" s="202"/>
      <c r="I49" s="203">
        <f>SUM(I46:I48)</f>
        <v>4.6666666666666662E-2</v>
      </c>
      <c r="J49" s="202"/>
      <c r="K49" s="203">
        <f>SUM(K46:K48)</f>
        <v>0.12666666666666665</v>
      </c>
      <c r="L49" s="202"/>
      <c r="M49" s="203">
        <f>SUM(M46:M48)</f>
        <v>1.999999999999999E-2</v>
      </c>
      <c r="N49" s="202"/>
      <c r="O49" s="203">
        <f>SUM(O46:O48)</f>
        <v>2.6666666666666682E-2</v>
      </c>
    </row>
    <row r="50" spans="2:18" ht="15.75" thickBot="1" x14ac:dyDescent="0.3">
      <c r="B50" s="192" t="s">
        <v>41</v>
      </c>
      <c r="C50" s="196">
        <f>SUM(C46:C48)/3</f>
        <v>0.46666666666666662</v>
      </c>
      <c r="D50" s="196">
        <f>SUM(D46:D48)/3</f>
        <v>0.43333333333333329</v>
      </c>
      <c r="E50" s="197">
        <f t="shared" ref="E50:F50" si="3">SUM(E46:E48)/3</f>
        <v>0.6</v>
      </c>
      <c r="F50" s="198">
        <f t="shared" si="3"/>
        <v>0.83333333333333337</v>
      </c>
    </row>
    <row r="51" spans="2:18" x14ac:dyDescent="0.25">
      <c r="B51" s="192" t="s">
        <v>108</v>
      </c>
      <c r="C51" s="199">
        <f>I49/(3-1)</f>
        <v>2.3333333333333331E-2</v>
      </c>
      <c r="D51" s="196">
        <f>_xlfn.VAR.S(D46:D48)</f>
        <v>6.3333333333333408E-2</v>
      </c>
      <c r="E51" s="199">
        <f>_xlfn.VAR.S(E46:E48)</f>
        <v>1.0000000000000009E-2</v>
      </c>
      <c r="F51" s="196">
        <f>_xlfn.VAR.S(F46:F48)</f>
        <v>1.3333333333333419E-2</v>
      </c>
      <c r="H51" s="85"/>
      <c r="I51" s="86"/>
      <c r="J51" s="86"/>
      <c r="K51" s="86"/>
      <c r="L51" s="86"/>
      <c r="M51" s="86"/>
      <c r="N51" s="86"/>
      <c r="O51" s="86"/>
      <c r="P51" s="86"/>
      <c r="Q51" s="86"/>
      <c r="R51" s="87"/>
    </row>
    <row r="52" spans="2:18" x14ac:dyDescent="0.25">
      <c r="B52" s="192" t="s">
        <v>101</v>
      </c>
      <c r="C52" s="199">
        <f>_xlfn.STDEV.S(C46:C48)</f>
        <v>0.1527525231651948</v>
      </c>
      <c r="D52" s="199">
        <f t="shared" ref="D52:F52" si="4">_xlfn.STDEV.S(D46:D48)</f>
        <v>0.25166114784235849</v>
      </c>
      <c r="E52" s="197">
        <f t="shared" si="4"/>
        <v>0.10000000000000005</v>
      </c>
      <c r="F52" s="199">
        <f t="shared" si="4"/>
        <v>0.11547005383792552</v>
      </c>
      <c r="H52" s="98" t="s">
        <v>122</v>
      </c>
      <c r="I52" s="99"/>
      <c r="J52" s="99"/>
      <c r="K52" s="80"/>
      <c r="L52" s="80"/>
      <c r="M52" s="99" t="s">
        <v>132</v>
      </c>
      <c r="N52" s="99"/>
      <c r="O52" s="99"/>
      <c r="P52" s="80"/>
      <c r="Q52" s="80"/>
      <c r="R52" s="89"/>
    </row>
    <row r="53" spans="2:18" ht="15.75" thickBot="1" x14ac:dyDescent="0.3">
      <c r="B53" s="193"/>
      <c r="C53" s="200"/>
      <c r="D53" s="200"/>
      <c r="E53" s="200"/>
      <c r="F53" s="201"/>
      <c r="H53" s="88"/>
      <c r="I53" s="80"/>
      <c r="J53" s="80"/>
      <c r="K53" s="80"/>
      <c r="L53" s="80"/>
      <c r="M53" s="80"/>
      <c r="N53" s="80"/>
      <c r="O53" s="80"/>
      <c r="P53" s="80"/>
      <c r="Q53" s="80"/>
      <c r="R53" s="89"/>
    </row>
    <row r="54" spans="2:18" ht="21" x14ac:dyDescent="0.35">
      <c r="H54" s="204"/>
      <c r="I54" s="205"/>
      <c r="J54" s="205"/>
      <c r="K54" s="80"/>
      <c r="L54" s="80"/>
      <c r="M54" s="205" t="s">
        <v>130</v>
      </c>
      <c r="N54" s="205"/>
      <c r="O54" s="205"/>
      <c r="P54" s="205"/>
      <c r="Q54" s="205"/>
      <c r="R54" s="127"/>
    </row>
    <row r="55" spans="2:18" ht="21" x14ac:dyDescent="0.35">
      <c r="H55" s="299" t="s">
        <v>128</v>
      </c>
      <c r="I55" s="300"/>
      <c r="J55" s="206" t="s">
        <v>129</v>
      </c>
      <c r="K55" s="80"/>
      <c r="L55" s="80"/>
      <c r="M55" s="205" t="s">
        <v>133</v>
      </c>
      <c r="N55" s="205"/>
      <c r="O55" s="205"/>
      <c r="P55" s="205"/>
      <c r="Q55" s="205"/>
      <c r="R55" s="127"/>
    </row>
    <row r="56" spans="2:18" ht="21" x14ac:dyDescent="0.35">
      <c r="H56" s="301">
        <f>ABS(C50-D50)/SQRT(C51+D51)</f>
        <v>0.11322770341445949</v>
      </c>
      <c r="I56" s="302"/>
      <c r="J56" s="207">
        <f>ABS(E50-F50)/SQRT(E51+F51)</f>
        <v>1.5275252316519441</v>
      </c>
      <c r="K56" s="80"/>
      <c r="L56" s="80"/>
      <c r="M56" s="205" t="s">
        <v>134</v>
      </c>
      <c r="N56" s="205"/>
      <c r="O56" s="205"/>
      <c r="P56" s="205"/>
      <c r="Q56" s="205"/>
      <c r="R56" s="127"/>
    </row>
    <row r="57" spans="2:18" ht="21" x14ac:dyDescent="0.35">
      <c r="H57" s="204"/>
      <c r="I57" s="205"/>
      <c r="J57" s="205"/>
      <c r="K57" s="80"/>
      <c r="L57" s="80"/>
      <c r="M57" s="205"/>
      <c r="N57" s="205"/>
      <c r="O57" s="205"/>
      <c r="P57" s="205"/>
      <c r="Q57" s="205"/>
      <c r="R57" s="127"/>
    </row>
    <row r="58" spans="2:18" ht="21" x14ac:dyDescent="0.35">
      <c r="H58" s="88"/>
      <c r="I58" s="80" t="s">
        <v>141</v>
      </c>
      <c r="J58" s="80"/>
      <c r="K58" s="80"/>
      <c r="L58" s="80"/>
      <c r="M58" s="205" t="s">
        <v>136</v>
      </c>
      <c r="N58" s="205"/>
      <c r="O58" s="205"/>
      <c r="P58" s="205"/>
      <c r="Q58" s="205"/>
      <c r="R58" s="127"/>
    </row>
    <row r="59" spans="2:18" ht="21.75" thickBot="1" x14ac:dyDescent="0.4">
      <c r="H59" s="90"/>
      <c r="I59" s="91"/>
      <c r="J59" s="91"/>
      <c r="K59" s="91"/>
      <c r="L59" s="91"/>
      <c r="M59" s="208" t="s">
        <v>131</v>
      </c>
      <c r="N59" s="208"/>
      <c r="O59" s="208"/>
      <c r="P59" s="208"/>
      <c r="Q59" s="208"/>
      <c r="R59" s="209"/>
    </row>
    <row r="60" spans="2:18" ht="21.75" thickBot="1" x14ac:dyDescent="0.4">
      <c r="H60" s="80"/>
      <c r="I60" s="80"/>
      <c r="J60" s="80"/>
      <c r="K60" s="80"/>
      <c r="L60" s="80"/>
      <c r="M60" s="102"/>
      <c r="N60" s="102"/>
      <c r="O60" s="102"/>
      <c r="P60" s="102"/>
      <c r="Q60" s="102"/>
      <c r="R60" s="63"/>
    </row>
    <row r="61" spans="2:18" ht="21" x14ac:dyDescent="0.35">
      <c r="G61" s="104" t="s">
        <v>139</v>
      </c>
      <c r="H61" s="105" t="s">
        <v>140</v>
      </c>
      <c r="I61" s="105"/>
      <c r="J61" s="105"/>
      <c r="K61" s="86"/>
      <c r="L61" s="86"/>
      <c r="M61" s="106"/>
      <c r="N61" s="100"/>
      <c r="O61" s="100"/>
      <c r="P61" s="100"/>
      <c r="Q61" s="100"/>
      <c r="R61" s="101"/>
    </row>
    <row r="62" spans="2:18" ht="21" x14ac:dyDescent="0.35">
      <c r="G62" s="88"/>
      <c r="H62" s="80"/>
      <c r="I62" s="80"/>
      <c r="J62" s="80"/>
      <c r="K62" s="80"/>
      <c r="L62" s="80"/>
      <c r="M62" s="107"/>
      <c r="N62" s="100"/>
      <c r="O62" s="100"/>
      <c r="P62" s="100"/>
      <c r="Q62" s="100"/>
      <c r="R62" s="101"/>
    </row>
    <row r="63" spans="2:18" ht="18.75" x14ac:dyDescent="0.3">
      <c r="G63" s="210" t="s">
        <v>144</v>
      </c>
      <c r="H63" s="211"/>
      <c r="I63" s="211"/>
      <c r="J63" s="80"/>
      <c r="K63" s="213" t="s">
        <v>145</v>
      </c>
      <c r="L63" s="213"/>
      <c r="M63" s="108"/>
      <c r="N63" s="101"/>
      <c r="O63" s="101"/>
      <c r="P63" s="101"/>
      <c r="Q63" s="101"/>
      <c r="R63" s="101"/>
    </row>
    <row r="64" spans="2:18" ht="18.75" x14ac:dyDescent="0.3">
      <c r="G64" s="210"/>
      <c r="H64" s="211"/>
      <c r="I64" s="211"/>
      <c r="J64" s="80"/>
      <c r="K64" s="213"/>
      <c r="L64" s="213"/>
      <c r="M64" s="108"/>
      <c r="N64" s="101"/>
      <c r="O64" s="101"/>
      <c r="P64" s="101"/>
      <c r="Q64" s="101"/>
      <c r="R64" s="101"/>
    </row>
    <row r="65" spans="7:13" ht="18.75" x14ac:dyDescent="0.3">
      <c r="G65" s="210"/>
      <c r="H65" s="211" t="s">
        <v>137</v>
      </c>
      <c r="I65" s="212">
        <f>SQRT(C51/3 + D51/3)</f>
        <v>0.16996731711975957</v>
      </c>
      <c r="J65" s="80"/>
      <c r="K65" s="213" t="s">
        <v>128</v>
      </c>
      <c r="L65" s="214">
        <f>ABS(C50-D50)/I65</f>
        <v>0.19611613513818391</v>
      </c>
      <c r="M65" s="89"/>
    </row>
    <row r="66" spans="7:13" ht="18.75" x14ac:dyDescent="0.3">
      <c r="G66" s="210"/>
      <c r="H66" s="211" t="s">
        <v>138</v>
      </c>
      <c r="I66" s="212">
        <f>SQRT(E51/3 + F51/3)</f>
        <v>8.8191710368819856E-2</v>
      </c>
      <c r="J66" s="80"/>
      <c r="K66" s="213" t="s">
        <v>129</v>
      </c>
      <c r="L66" s="214">
        <f>ABS(E50-F50)/I66</f>
        <v>2.6457513110645863</v>
      </c>
      <c r="M66" s="89"/>
    </row>
    <row r="67" spans="7:13" x14ac:dyDescent="0.25">
      <c r="G67" s="88"/>
      <c r="H67" s="80"/>
      <c r="I67" s="80"/>
      <c r="J67" s="80"/>
      <c r="K67" s="80"/>
      <c r="L67" s="80"/>
      <c r="M67" s="89"/>
    </row>
    <row r="68" spans="7:13" x14ac:dyDescent="0.25">
      <c r="G68" s="88"/>
      <c r="H68" s="80"/>
      <c r="I68" s="80"/>
      <c r="J68" s="80"/>
      <c r="K68" s="80"/>
      <c r="L68" s="80"/>
      <c r="M68" s="89"/>
    </row>
    <row r="69" spans="7:13" x14ac:dyDescent="0.25">
      <c r="G69" s="88"/>
      <c r="H69" s="80"/>
      <c r="I69" s="80"/>
      <c r="J69" s="80"/>
      <c r="K69" s="80"/>
      <c r="L69" s="80"/>
      <c r="M69" s="89"/>
    </row>
    <row r="70" spans="7:13" ht="21" x14ac:dyDescent="0.35">
      <c r="G70" s="204" t="s">
        <v>130</v>
      </c>
      <c r="H70" s="205"/>
      <c r="I70" s="205"/>
      <c r="J70" s="205"/>
      <c r="K70" s="205"/>
      <c r="L70" s="126"/>
      <c r="M70" s="127"/>
    </row>
    <row r="71" spans="7:13" ht="21" x14ac:dyDescent="0.35">
      <c r="G71" s="204" t="s">
        <v>150</v>
      </c>
      <c r="H71" s="205"/>
      <c r="I71" s="205"/>
      <c r="J71" s="205"/>
      <c r="K71" s="205"/>
      <c r="L71" s="126"/>
      <c r="M71" s="127"/>
    </row>
    <row r="72" spans="7:13" ht="21" x14ac:dyDescent="0.35">
      <c r="G72" s="204" t="s">
        <v>151</v>
      </c>
      <c r="H72" s="205"/>
      <c r="I72" s="205"/>
      <c r="J72" s="205"/>
      <c r="K72" s="205"/>
      <c r="L72" s="126"/>
      <c r="M72" s="127"/>
    </row>
    <row r="73" spans="7:13" ht="21" x14ac:dyDescent="0.35">
      <c r="G73" s="204"/>
      <c r="H73" s="205"/>
      <c r="I73" s="205"/>
      <c r="J73" s="205"/>
      <c r="K73" s="205"/>
      <c r="L73" s="126"/>
      <c r="M73" s="127"/>
    </row>
    <row r="74" spans="7:13" ht="21" x14ac:dyDescent="0.35">
      <c r="G74" s="204" t="s">
        <v>152</v>
      </c>
      <c r="H74" s="205"/>
      <c r="I74" s="205"/>
      <c r="J74" s="205"/>
      <c r="K74" s="205"/>
      <c r="L74" s="126"/>
      <c r="M74" s="127"/>
    </row>
    <row r="75" spans="7:13" ht="21.75" thickBot="1" x14ac:dyDescent="0.4">
      <c r="G75" s="215" t="s">
        <v>131</v>
      </c>
      <c r="H75" s="208"/>
      <c r="I75" s="208"/>
      <c r="J75" s="208"/>
      <c r="K75" s="208"/>
      <c r="L75" s="126"/>
      <c r="M75" s="127"/>
    </row>
    <row r="76" spans="7:13" ht="15.75" thickBot="1" x14ac:dyDescent="0.3">
      <c r="G76" s="216"/>
      <c r="H76" s="217"/>
      <c r="I76" s="217"/>
      <c r="J76" s="217"/>
      <c r="K76" s="217"/>
      <c r="L76" s="217"/>
      <c r="M76" s="209"/>
    </row>
    <row r="82" spans="1:18" ht="245.25" customHeight="1" x14ac:dyDescent="0.25">
      <c r="A82" s="303" t="s">
        <v>153</v>
      </c>
      <c r="B82" s="303"/>
      <c r="C82" s="303"/>
      <c r="D82" s="303"/>
      <c r="E82" s="303"/>
      <c r="F82" s="303"/>
      <c r="G82" s="303"/>
      <c r="H82" s="303"/>
      <c r="I82" s="303"/>
      <c r="J82" s="303"/>
      <c r="K82" s="303"/>
      <c r="L82" s="303"/>
      <c r="M82" s="303"/>
      <c r="N82" s="303"/>
      <c r="O82" s="303"/>
      <c r="P82" s="303"/>
      <c r="Q82" s="303"/>
      <c r="R82" s="303"/>
    </row>
    <row r="86" spans="1:18" ht="15.75" thickBot="1" x14ac:dyDescent="0.3"/>
    <row r="87" spans="1:18" ht="15.75" thickBot="1" x14ac:dyDescent="0.3">
      <c r="E87" s="225" t="s">
        <v>154</v>
      </c>
      <c r="F87" s="226" t="s">
        <v>155</v>
      </c>
      <c r="G87" s="227" t="s">
        <v>156</v>
      </c>
      <c r="H87" s="226" t="s">
        <v>157</v>
      </c>
      <c r="I87" s="226" t="s">
        <v>158</v>
      </c>
      <c r="J87" s="226" t="s">
        <v>159</v>
      </c>
      <c r="L87" s="142"/>
      <c r="M87" s="142"/>
      <c r="N87" s="142"/>
    </row>
    <row r="88" spans="1:18" ht="15.75" thickBot="1" x14ac:dyDescent="0.3">
      <c r="E88" s="228">
        <v>1</v>
      </c>
      <c r="F88" s="229">
        <v>45</v>
      </c>
      <c r="G88" s="229">
        <v>42</v>
      </c>
      <c r="H88" s="229">
        <v>89</v>
      </c>
      <c r="I88" s="229">
        <v>6.9</v>
      </c>
      <c r="J88" s="230" t="s">
        <v>160</v>
      </c>
      <c r="L88" s="142" t="s">
        <v>162</v>
      </c>
      <c r="M88" s="142"/>
      <c r="N88" s="142"/>
    </row>
    <row r="89" spans="1:18" ht="15.75" thickBot="1" x14ac:dyDescent="0.3">
      <c r="E89" s="228">
        <v>2</v>
      </c>
      <c r="F89" s="229">
        <v>45</v>
      </c>
      <c r="G89" s="229">
        <v>42</v>
      </c>
      <c r="H89" s="229">
        <v>89</v>
      </c>
      <c r="I89" s="229">
        <v>14.7</v>
      </c>
      <c r="J89" s="230" t="s">
        <v>160</v>
      </c>
      <c r="L89" s="142"/>
      <c r="M89" s="142"/>
      <c r="N89" s="142"/>
    </row>
    <row r="90" spans="1:18" ht="15.75" thickBot="1" x14ac:dyDescent="0.3">
      <c r="E90" s="228">
        <v>3</v>
      </c>
      <c r="F90" s="229">
        <v>18</v>
      </c>
      <c r="G90" s="229">
        <v>42</v>
      </c>
      <c r="H90" s="229">
        <v>89</v>
      </c>
      <c r="I90" s="229">
        <v>6.9</v>
      </c>
      <c r="J90" s="231" t="s">
        <v>161</v>
      </c>
      <c r="L90" s="142"/>
      <c r="M90" s="142"/>
      <c r="N90" s="142"/>
    </row>
    <row r="91" spans="1:18" ht="15.75" thickBot="1" x14ac:dyDescent="0.3">
      <c r="E91" s="228">
        <v>4</v>
      </c>
      <c r="F91" s="229">
        <v>24</v>
      </c>
      <c r="G91" s="229">
        <v>21</v>
      </c>
      <c r="H91" s="229">
        <v>89</v>
      </c>
      <c r="I91" s="229">
        <v>6.9</v>
      </c>
      <c r="J91" s="231" t="s">
        <v>161</v>
      </c>
      <c r="L91" s="142"/>
      <c r="M91" s="142"/>
      <c r="N91" s="142"/>
    </row>
    <row r="92" spans="1:18" ht="15.75" thickBot="1" x14ac:dyDescent="0.3">
      <c r="E92" s="228">
        <v>5</v>
      </c>
      <c r="F92" s="229">
        <v>24</v>
      </c>
      <c r="G92" s="229">
        <v>4</v>
      </c>
      <c r="H92" s="229">
        <v>61</v>
      </c>
      <c r="I92" s="229">
        <v>6.9</v>
      </c>
      <c r="J92" s="231" t="s">
        <v>161</v>
      </c>
      <c r="L92" s="233" t="s">
        <v>172</v>
      </c>
      <c r="M92" s="234" t="s">
        <v>169</v>
      </c>
      <c r="N92" s="234"/>
    </row>
    <row r="93" spans="1:18" ht="15.75" thickBot="1" x14ac:dyDescent="0.3">
      <c r="E93" s="232">
        <v>6</v>
      </c>
      <c r="F93" s="229">
        <v>24</v>
      </c>
      <c r="G93" s="229">
        <v>4</v>
      </c>
      <c r="H93" s="229">
        <v>61</v>
      </c>
      <c r="I93" s="229">
        <v>14.7</v>
      </c>
      <c r="J93" s="230" t="s">
        <v>160</v>
      </c>
      <c r="L93" s="233"/>
      <c r="M93" s="234" t="s">
        <v>170</v>
      </c>
      <c r="N93" s="234"/>
    </row>
    <row r="94" spans="1:18" ht="15.75" thickBot="1" x14ac:dyDescent="0.3">
      <c r="E94" s="228">
        <v>7</v>
      </c>
      <c r="F94" s="229">
        <v>28</v>
      </c>
      <c r="G94" s="229">
        <v>4</v>
      </c>
      <c r="H94" s="229">
        <v>61</v>
      </c>
      <c r="I94" s="229">
        <v>14.7</v>
      </c>
      <c r="J94" s="231" t="s">
        <v>161</v>
      </c>
      <c r="L94" s="233"/>
      <c r="M94" s="234" t="s">
        <v>179</v>
      </c>
      <c r="N94" s="234"/>
    </row>
    <row r="95" spans="1:18" ht="15.75" thickBot="1" x14ac:dyDescent="0.3">
      <c r="E95" s="228">
        <v>8</v>
      </c>
      <c r="F95" s="229">
        <v>45</v>
      </c>
      <c r="G95" s="229">
        <v>21</v>
      </c>
      <c r="H95" s="229">
        <v>89</v>
      </c>
      <c r="I95" s="229">
        <v>6.9</v>
      </c>
      <c r="J95" s="230" t="s">
        <v>160</v>
      </c>
      <c r="L95" s="233"/>
      <c r="M95" s="234" t="s">
        <v>180</v>
      </c>
      <c r="N95" s="234"/>
    </row>
    <row r="96" spans="1:18" ht="15.75" thickBot="1" x14ac:dyDescent="0.3">
      <c r="E96" s="228">
        <v>9</v>
      </c>
      <c r="F96" s="229">
        <v>45</v>
      </c>
      <c r="G96" s="229">
        <v>4</v>
      </c>
      <c r="H96" s="229">
        <v>61</v>
      </c>
      <c r="I96" s="229">
        <v>6.9</v>
      </c>
      <c r="J96" s="231" t="s">
        <v>161</v>
      </c>
      <c r="L96" s="233"/>
      <c r="M96" s="234" t="s">
        <v>171</v>
      </c>
      <c r="N96" s="234"/>
    </row>
    <row r="97" spans="3:15" ht="15.75" thickBot="1" x14ac:dyDescent="0.3">
      <c r="E97" s="228">
        <v>10</v>
      </c>
      <c r="F97" s="229">
        <v>24</v>
      </c>
      <c r="G97" s="229">
        <v>21</v>
      </c>
      <c r="H97" s="229">
        <v>61</v>
      </c>
      <c r="I97" s="229">
        <v>6.9</v>
      </c>
      <c r="J97" s="231" t="s">
        <v>161</v>
      </c>
      <c r="L97" s="142"/>
      <c r="M97" s="142"/>
      <c r="N97" s="142"/>
    </row>
    <row r="98" spans="3:15" ht="15.75" thickBot="1" x14ac:dyDescent="0.3">
      <c r="E98" s="228">
        <v>11</v>
      </c>
      <c r="F98" s="229">
        <v>45</v>
      </c>
      <c r="G98" s="229">
        <v>21</v>
      </c>
      <c r="H98" s="229">
        <v>61</v>
      </c>
      <c r="I98" s="229">
        <v>14.7</v>
      </c>
      <c r="J98" s="231" t="s">
        <v>161</v>
      </c>
      <c r="L98" s="142"/>
      <c r="M98" s="142"/>
      <c r="N98" s="142"/>
    </row>
    <row r="99" spans="3:15" ht="15.75" thickBot="1" x14ac:dyDescent="0.3">
      <c r="E99" s="228">
        <v>12</v>
      </c>
      <c r="F99" s="229">
        <v>28</v>
      </c>
      <c r="G99" s="229">
        <v>21</v>
      </c>
      <c r="H99" s="229">
        <v>89</v>
      </c>
      <c r="I99" s="229">
        <v>14.7</v>
      </c>
      <c r="J99" s="231" t="s">
        <v>161</v>
      </c>
      <c r="L99" s="235" t="s">
        <v>168</v>
      </c>
      <c r="M99" s="235" t="s">
        <v>163</v>
      </c>
      <c r="N99" s="142"/>
    </row>
    <row r="100" spans="3:15" ht="15.75" thickBot="1" x14ac:dyDescent="0.3">
      <c r="E100" s="228">
        <v>13</v>
      </c>
      <c r="F100" s="229">
        <v>28</v>
      </c>
      <c r="G100" s="229">
        <v>42</v>
      </c>
      <c r="H100" s="229">
        <v>61</v>
      </c>
      <c r="I100" s="229">
        <v>6.9</v>
      </c>
      <c r="J100" s="231" t="s">
        <v>161</v>
      </c>
      <c r="L100" s="235"/>
      <c r="M100" s="235" t="s">
        <v>164</v>
      </c>
      <c r="N100" s="142"/>
    </row>
    <row r="101" spans="3:15" ht="15.75" thickBot="1" x14ac:dyDescent="0.3">
      <c r="E101" s="228">
        <v>14</v>
      </c>
      <c r="F101" s="229">
        <v>24</v>
      </c>
      <c r="G101" s="229">
        <v>21</v>
      </c>
      <c r="H101" s="229">
        <v>89</v>
      </c>
      <c r="I101" s="229">
        <v>14.7</v>
      </c>
      <c r="J101" s="230" t="s">
        <v>160</v>
      </c>
      <c r="L101" s="235"/>
      <c r="M101" s="235" t="s">
        <v>165</v>
      </c>
      <c r="N101" s="142"/>
    </row>
    <row r="102" spans="3:15" x14ac:dyDescent="0.25">
      <c r="L102" s="235"/>
      <c r="M102" s="235" t="s">
        <v>166</v>
      </c>
      <c r="N102" s="142"/>
    </row>
    <row r="103" spans="3:15" x14ac:dyDescent="0.25">
      <c r="L103" s="235"/>
      <c r="M103" s="235" t="s">
        <v>167</v>
      </c>
      <c r="N103" s="142"/>
    </row>
    <row r="104" spans="3:15" ht="18.75" x14ac:dyDescent="0.3">
      <c r="C104" s="80"/>
      <c r="D104" s="273" t="s">
        <v>173</v>
      </c>
      <c r="E104" s="272"/>
      <c r="F104" s="261"/>
      <c r="G104" s="261"/>
      <c r="H104" s="261"/>
      <c r="I104" s="109"/>
      <c r="J104" s="273" t="s">
        <v>181</v>
      </c>
      <c r="K104" s="80"/>
      <c r="L104" s="80"/>
      <c r="M104" s="80"/>
      <c r="N104" s="80"/>
      <c r="O104" s="80"/>
    </row>
    <row r="105" spans="3:15" x14ac:dyDescent="0.25">
      <c r="C105" s="80"/>
      <c r="D105" s="80"/>
      <c r="E105" s="80"/>
      <c r="F105" s="80"/>
      <c r="G105" s="80"/>
      <c r="H105" s="80"/>
      <c r="J105" s="80"/>
      <c r="K105" s="80"/>
      <c r="L105" s="80"/>
      <c r="M105" s="80"/>
      <c r="N105" s="80"/>
      <c r="O105" s="80"/>
    </row>
    <row r="106" spans="3:15" x14ac:dyDescent="0.25">
      <c r="C106" s="80"/>
      <c r="D106" s="80"/>
      <c r="E106" s="80"/>
      <c r="F106" s="80"/>
      <c r="G106" s="80"/>
      <c r="H106" s="80"/>
      <c r="J106" s="80"/>
      <c r="K106" s="80"/>
      <c r="L106" s="80"/>
      <c r="M106" s="80"/>
      <c r="N106" s="80"/>
      <c r="O106" s="80"/>
    </row>
    <row r="107" spans="3:15" x14ac:dyDescent="0.25">
      <c r="C107" s="126"/>
      <c r="D107" s="145" t="s">
        <v>174</v>
      </c>
      <c r="E107" s="145" t="s">
        <v>175</v>
      </c>
      <c r="F107" s="145" t="s">
        <v>176</v>
      </c>
      <c r="G107" s="145" t="s">
        <v>177</v>
      </c>
      <c r="H107" s="145" t="s">
        <v>178</v>
      </c>
      <c r="J107" s="80"/>
      <c r="K107" s="80"/>
      <c r="L107" s="80"/>
      <c r="M107" s="80"/>
      <c r="N107" s="80"/>
      <c r="O107" s="80"/>
    </row>
    <row r="108" spans="3:15" x14ac:dyDescent="0.25">
      <c r="C108" s="126"/>
      <c r="D108" s="263">
        <v>3</v>
      </c>
      <c r="E108" s="264">
        <v>18</v>
      </c>
      <c r="F108" s="264">
        <v>42</v>
      </c>
      <c r="G108" s="264">
        <v>89</v>
      </c>
      <c r="H108" s="265">
        <v>6.9</v>
      </c>
      <c r="J108" s="80"/>
      <c r="K108" s="80"/>
      <c r="L108" s="80"/>
      <c r="M108" s="80"/>
      <c r="N108" s="80"/>
      <c r="O108" s="80"/>
    </row>
    <row r="109" spans="3:15" x14ac:dyDescent="0.25">
      <c r="C109" s="126"/>
      <c r="D109" s="266">
        <v>4</v>
      </c>
      <c r="E109" s="267">
        <v>24</v>
      </c>
      <c r="F109" s="267">
        <v>21</v>
      </c>
      <c r="G109" s="267">
        <v>89</v>
      </c>
      <c r="H109" s="268">
        <v>6.9</v>
      </c>
      <c r="J109" s="80"/>
      <c r="K109" s="80"/>
      <c r="L109" s="80"/>
      <c r="M109" s="80"/>
      <c r="N109" s="80"/>
      <c r="O109" s="80"/>
    </row>
    <row r="110" spans="3:15" x14ac:dyDescent="0.25">
      <c r="C110" s="126"/>
      <c r="D110" s="266">
        <v>5</v>
      </c>
      <c r="E110" s="267">
        <v>24</v>
      </c>
      <c r="F110" s="267">
        <v>4</v>
      </c>
      <c r="G110" s="267">
        <v>61</v>
      </c>
      <c r="H110" s="268">
        <v>6.9</v>
      </c>
      <c r="J110" s="126"/>
      <c r="K110" s="236" t="s">
        <v>174</v>
      </c>
      <c r="L110" s="236" t="s">
        <v>175</v>
      </c>
      <c r="M110" s="236" t="s">
        <v>176</v>
      </c>
      <c r="N110" s="236" t="s">
        <v>177</v>
      </c>
      <c r="O110" s="236" t="s">
        <v>178</v>
      </c>
    </row>
    <row r="111" spans="3:15" x14ac:dyDescent="0.25">
      <c r="C111" s="126"/>
      <c r="D111" s="266">
        <v>7</v>
      </c>
      <c r="E111" s="267">
        <v>28</v>
      </c>
      <c r="F111" s="267">
        <v>4</v>
      </c>
      <c r="G111" s="267">
        <v>61</v>
      </c>
      <c r="H111" s="268">
        <v>14.7</v>
      </c>
      <c r="J111" s="126"/>
      <c r="K111" s="240">
        <v>1</v>
      </c>
      <c r="L111" s="241">
        <v>45</v>
      </c>
      <c r="M111" s="241">
        <v>42</v>
      </c>
      <c r="N111" s="241">
        <v>89</v>
      </c>
      <c r="O111" s="242">
        <v>6.9</v>
      </c>
    </row>
    <row r="112" spans="3:15" x14ac:dyDescent="0.25">
      <c r="C112" s="126"/>
      <c r="D112" s="266">
        <v>9</v>
      </c>
      <c r="E112" s="267">
        <v>45</v>
      </c>
      <c r="F112" s="267">
        <v>4</v>
      </c>
      <c r="G112" s="267">
        <v>61</v>
      </c>
      <c r="H112" s="268">
        <v>6.9</v>
      </c>
      <c r="J112" s="126"/>
      <c r="K112" s="243">
        <v>2</v>
      </c>
      <c r="L112" s="239">
        <v>45</v>
      </c>
      <c r="M112" s="239">
        <v>42</v>
      </c>
      <c r="N112" s="239">
        <v>89</v>
      </c>
      <c r="O112" s="244">
        <v>14.7</v>
      </c>
    </row>
    <row r="113" spans="2:15" x14ac:dyDescent="0.25">
      <c r="C113" s="126"/>
      <c r="D113" s="266">
        <v>10</v>
      </c>
      <c r="E113" s="267">
        <v>24</v>
      </c>
      <c r="F113" s="267">
        <v>21</v>
      </c>
      <c r="G113" s="267">
        <v>61</v>
      </c>
      <c r="H113" s="268">
        <v>6.9</v>
      </c>
      <c r="J113" s="126"/>
      <c r="K113" s="243">
        <v>6</v>
      </c>
      <c r="L113" s="239">
        <v>24</v>
      </c>
      <c r="M113" s="239">
        <v>4</v>
      </c>
      <c r="N113" s="239">
        <v>61</v>
      </c>
      <c r="O113" s="244">
        <v>14.7</v>
      </c>
    </row>
    <row r="114" spans="2:15" x14ac:dyDescent="0.25">
      <c r="C114" s="126"/>
      <c r="D114" s="266">
        <v>11</v>
      </c>
      <c r="E114" s="267">
        <v>45</v>
      </c>
      <c r="F114" s="267">
        <v>21</v>
      </c>
      <c r="G114" s="267">
        <v>61</v>
      </c>
      <c r="H114" s="268">
        <v>14.7</v>
      </c>
      <c r="J114" s="126"/>
      <c r="K114" s="243">
        <v>8</v>
      </c>
      <c r="L114" s="239">
        <v>45</v>
      </c>
      <c r="M114" s="239">
        <v>21</v>
      </c>
      <c r="N114" s="239">
        <v>89</v>
      </c>
      <c r="O114" s="244">
        <v>6.9</v>
      </c>
    </row>
    <row r="115" spans="2:15" x14ac:dyDescent="0.25">
      <c r="C115" s="126"/>
      <c r="D115" s="266">
        <v>12</v>
      </c>
      <c r="E115" s="267">
        <v>28</v>
      </c>
      <c r="F115" s="267">
        <v>21</v>
      </c>
      <c r="G115" s="267">
        <v>89</v>
      </c>
      <c r="H115" s="268">
        <v>14.7</v>
      </c>
      <c r="J115" s="126"/>
      <c r="K115" s="243">
        <v>14</v>
      </c>
      <c r="L115" s="239">
        <v>24</v>
      </c>
      <c r="M115" s="239">
        <v>21</v>
      </c>
      <c r="N115" s="239">
        <v>89</v>
      </c>
      <c r="O115" s="244">
        <v>14.7</v>
      </c>
    </row>
    <row r="116" spans="2:15" x14ac:dyDescent="0.25">
      <c r="C116" s="126"/>
      <c r="D116" s="269">
        <v>13</v>
      </c>
      <c r="E116" s="270">
        <v>28</v>
      </c>
      <c r="F116" s="270">
        <v>42</v>
      </c>
      <c r="G116" s="270">
        <v>61</v>
      </c>
      <c r="H116" s="271">
        <v>6.9</v>
      </c>
      <c r="J116" s="126"/>
      <c r="K116" s="245"/>
      <c r="L116" s="246"/>
      <c r="M116" s="246"/>
      <c r="N116" s="246"/>
      <c r="O116" s="247"/>
    </row>
    <row r="117" spans="2:15" x14ac:dyDescent="0.25">
      <c r="C117" s="126" t="s">
        <v>79</v>
      </c>
      <c r="D117" s="223">
        <f>SUM(D108:D116)/D119</f>
        <v>8.2222222222222214</v>
      </c>
      <c r="E117" s="223">
        <f>SUM(E108:E116)/D119</f>
        <v>29.333333333333332</v>
      </c>
      <c r="F117" s="223">
        <f>SUM(F108:F116)/D119</f>
        <v>20</v>
      </c>
      <c r="G117" s="223">
        <f>SUM(G108:G116)/D119</f>
        <v>70.333333333333329</v>
      </c>
      <c r="H117" s="223">
        <f>SUM(H108:H116)/D119</f>
        <v>9.5000000000000018</v>
      </c>
      <c r="J117" s="236" t="s">
        <v>79</v>
      </c>
      <c r="K117" s="237">
        <f>SUM(K111:K115)/K119</f>
        <v>6.2</v>
      </c>
      <c r="L117" s="237">
        <f>SUM(L111:L115)/K119</f>
        <v>36.6</v>
      </c>
      <c r="M117" s="237">
        <f>SUM(M111:M115)/K119</f>
        <v>26</v>
      </c>
      <c r="N117" s="237">
        <f>SUM(N111:N115)/K119</f>
        <v>83.4</v>
      </c>
      <c r="O117" s="237">
        <f>SUM(O111:O115)/K119</f>
        <v>11.579999999999998</v>
      </c>
    </row>
    <row r="118" spans="2:15" x14ac:dyDescent="0.25">
      <c r="C118" s="126" t="s">
        <v>182</v>
      </c>
      <c r="D118" s="223">
        <f>_xlfn.VAR.S(D108:D116)</f>
        <v>13.194444444444443</v>
      </c>
      <c r="E118" s="223">
        <f t="shared" ref="E118:H118" si="5">_xlfn.VAR.S(E108:E116)</f>
        <v>88.75</v>
      </c>
      <c r="F118" s="223">
        <f t="shared" si="5"/>
        <v>217.5</v>
      </c>
      <c r="G118" s="223">
        <f t="shared" si="5"/>
        <v>196</v>
      </c>
      <c r="H118" s="223">
        <f t="shared" si="5"/>
        <v>15.209999999999951</v>
      </c>
      <c r="J118" s="236" t="s">
        <v>182</v>
      </c>
      <c r="K118" s="237">
        <f>_xlfn.VAR.S(K108:K116)</f>
        <v>27.200000000000003</v>
      </c>
      <c r="L118" s="237">
        <f>_xlfn.VAR.S(L108:L116)</f>
        <v>132.29999999999995</v>
      </c>
      <c r="M118" s="237">
        <f t="shared" ref="M118:O118" si="6">_xlfn.VAR.S(M108:M116)</f>
        <v>261.5</v>
      </c>
      <c r="N118" s="237">
        <f t="shared" si="6"/>
        <v>156.79999999999927</v>
      </c>
      <c r="O118" s="237">
        <f t="shared" si="6"/>
        <v>18.252000000000066</v>
      </c>
    </row>
    <row r="119" spans="2:15" x14ac:dyDescent="0.25">
      <c r="C119" s="126" t="s">
        <v>183</v>
      </c>
      <c r="D119" s="262">
        <f>COUNT(D108:D116)</f>
        <v>9</v>
      </c>
      <c r="E119" s="262">
        <f t="shared" ref="E119:H119" si="7">COUNT(E108:E116)</f>
        <v>9</v>
      </c>
      <c r="F119" s="262">
        <f t="shared" si="7"/>
        <v>9</v>
      </c>
      <c r="G119" s="262">
        <f t="shared" si="7"/>
        <v>9</v>
      </c>
      <c r="H119" s="262">
        <f t="shared" si="7"/>
        <v>9</v>
      </c>
      <c r="J119" s="236" t="s">
        <v>183</v>
      </c>
      <c r="K119" s="238">
        <f>COUNT(K108:K116)</f>
        <v>5</v>
      </c>
      <c r="L119" s="238">
        <f>COUNT(L108:L116)</f>
        <v>5</v>
      </c>
      <c r="M119" s="238">
        <f t="shared" ref="M119:O119" si="8">COUNT(M108:M116)</f>
        <v>5</v>
      </c>
      <c r="N119" s="238">
        <f t="shared" si="8"/>
        <v>5</v>
      </c>
      <c r="O119" s="238">
        <f t="shared" si="8"/>
        <v>5</v>
      </c>
    </row>
    <row r="120" spans="2:15" x14ac:dyDescent="0.25">
      <c r="C120" s="80"/>
      <c r="D120" s="80"/>
      <c r="E120" s="80"/>
      <c r="F120" s="80"/>
      <c r="G120" s="80"/>
      <c r="H120" s="80"/>
      <c r="J120" s="80"/>
      <c r="K120" s="80"/>
      <c r="L120" s="80"/>
      <c r="M120" s="80"/>
      <c r="N120" s="80"/>
      <c r="O120" s="80"/>
    </row>
    <row r="122" spans="2:15" x14ac:dyDescent="0.25">
      <c r="K122" s="122"/>
      <c r="L122" s="122"/>
      <c r="M122" s="122"/>
      <c r="N122" s="122"/>
    </row>
    <row r="123" spans="2:15" x14ac:dyDescent="0.25">
      <c r="K123" s="122" t="s">
        <v>187</v>
      </c>
      <c r="L123" s="122"/>
      <c r="M123" s="122"/>
      <c r="N123" s="122"/>
    </row>
    <row r="124" spans="2:15" ht="15.75" thickBot="1" x14ac:dyDescent="0.3">
      <c r="K124" s="122"/>
      <c r="L124" s="122"/>
      <c r="M124" s="122" t="s">
        <v>188</v>
      </c>
      <c r="N124" s="122"/>
    </row>
    <row r="125" spans="2:15" ht="24" thickBot="1" x14ac:dyDescent="0.4">
      <c r="B125" s="112"/>
      <c r="C125" s="113" t="s">
        <v>184</v>
      </c>
      <c r="D125" s="113"/>
      <c r="E125" s="113"/>
      <c r="F125" s="113"/>
      <c r="G125" s="113" t="s">
        <v>145</v>
      </c>
      <c r="H125" s="114"/>
      <c r="I125" s="115" t="s">
        <v>185</v>
      </c>
    </row>
    <row r="126" spans="2:15" ht="23.25" x14ac:dyDescent="0.35">
      <c r="B126" s="117" t="s">
        <v>174</v>
      </c>
      <c r="C126" s="118"/>
      <c r="D126" s="120"/>
      <c r="E126" s="121"/>
      <c r="F126" s="121"/>
      <c r="G126" s="120"/>
      <c r="H126" s="121"/>
      <c r="I126" s="119"/>
    </row>
    <row r="127" spans="2:15" ht="24" thickBot="1" x14ac:dyDescent="0.4">
      <c r="B127" s="248" t="s">
        <v>175</v>
      </c>
      <c r="C127" s="249"/>
      <c r="D127" s="250">
        <f>SQRT(E118/E119+L118/L119)</f>
        <v>6.0266998524160051</v>
      </c>
      <c r="E127" s="251"/>
      <c r="F127" s="251"/>
      <c r="G127" s="250">
        <f>ABS(E117/D127-L117/D127)</f>
        <v>1.2057455729695219</v>
      </c>
      <c r="H127" s="251"/>
      <c r="I127" s="252">
        <f>RANK(G127,$G$127:$G$130,0)</f>
        <v>2</v>
      </c>
      <c r="J127" s="123"/>
      <c r="K127" s="123"/>
      <c r="L127" s="123"/>
      <c r="M127" s="123"/>
    </row>
    <row r="128" spans="2:15" ht="23.25" x14ac:dyDescent="0.35">
      <c r="B128" s="110" t="s">
        <v>176</v>
      </c>
      <c r="C128" s="253"/>
      <c r="D128" s="254">
        <f>SQRT(F118/F119+M118/M119)</f>
        <v>8.7445220948126536</v>
      </c>
      <c r="E128" s="102"/>
      <c r="F128" s="102"/>
      <c r="G128" s="254">
        <f>ABS(F117/D128-M117/D128)</f>
        <v>0.68614384353368685</v>
      </c>
      <c r="H128" s="102"/>
      <c r="I128" s="255">
        <f>RANK(G128,$G$127:$G$130,0)</f>
        <v>4</v>
      </c>
    </row>
    <row r="129" spans="2:16" ht="23.25" x14ac:dyDescent="0.35">
      <c r="B129" s="111" t="s">
        <v>177</v>
      </c>
      <c r="C129" s="256"/>
      <c r="D129" s="254">
        <f>SQRT(G118/G119+N118/N119)</f>
        <v>7.2895663641795343</v>
      </c>
      <c r="E129" s="63"/>
      <c r="F129" s="63"/>
      <c r="G129" s="254">
        <f>ABS(G117/D129-N117/D129)</f>
        <v>1.7925163190605478</v>
      </c>
      <c r="H129" s="63"/>
      <c r="I129" s="255">
        <f>RANK(G129,$G$127:$G$130,0)</f>
        <v>1</v>
      </c>
    </row>
    <row r="130" spans="2:16" ht="23.25" x14ac:dyDescent="0.35">
      <c r="B130" s="110" t="s">
        <v>178</v>
      </c>
      <c r="C130" s="182"/>
      <c r="D130" s="257">
        <f>SQRT(H118/H119+O118/O119)</f>
        <v>2.3109305485020548</v>
      </c>
      <c r="E130" s="258"/>
      <c r="F130" s="258"/>
      <c r="G130" s="257">
        <f>ABS(H117/D130-O117/D130)</f>
        <v>0.9000703207408165</v>
      </c>
      <c r="H130" s="258"/>
      <c r="I130" s="259">
        <f>RANK(G130,$G$127:$G$130,0)</f>
        <v>3</v>
      </c>
    </row>
    <row r="131" spans="2:16" ht="15.75" thickBot="1" x14ac:dyDescent="0.3">
      <c r="B131" s="101"/>
      <c r="C131" s="101"/>
      <c r="D131" s="101"/>
      <c r="E131" s="101"/>
      <c r="F131" s="101"/>
      <c r="G131" s="101"/>
      <c r="H131" s="101"/>
    </row>
    <row r="132" spans="2:16" x14ac:dyDescent="0.25">
      <c r="B132" s="101"/>
      <c r="C132" s="128"/>
      <c r="D132" s="129"/>
      <c r="E132" s="129"/>
      <c r="F132" s="129"/>
      <c r="G132" s="129"/>
      <c r="H132" s="129"/>
      <c r="I132" s="129"/>
      <c r="J132" s="129"/>
      <c r="K132" s="130"/>
    </row>
    <row r="133" spans="2:16" ht="23.25" x14ac:dyDescent="0.35">
      <c r="B133" s="101"/>
      <c r="C133" s="124" t="s">
        <v>186</v>
      </c>
      <c r="D133" s="125"/>
      <c r="E133" s="125"/>
      <c r="F133" s="125"/>
      <c r="G133" s="125"/>
      <c r="H133" s="125"/>
      <c r="I133" s="125"/>
      <c r="J133" s="126"/>
      <c r="K133" s="127"/>
    </row>
    <row r="134" spans="2:16" ht="15.75" thickBot="1" x14ac:dyDescent="0.3">
      <c r="B134" s="101"/>
      <c r="C134" s="131"/>
      <c r="D134" s="132"/>
      <c r="E134" s="132"/>
      <c r="F134" s="132"/>
      <c r="G134" s="132"/>
      <c r="H134" s="132"/>
      <c r="I134" s="132"/>
      <c r="J134" s="132"/>
      <c r="K134" s="133"/>
    </row>
    <row r="136" spans="2:16" x14ac:dyDescent="0.25"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</row>
    <row r="137" spans="2:16" x14ac:dyDescent="0.25"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</row>
    <row r="138" spans="2:16" ht="26.25" x14ac:dyDescent="0.4">
      <c r="B138" s="42"/>
      <c r="C138" s="42"/>
      <c r="D138" s="42"/>
      <c r="E138" s="42"/>
      <c r="F138" s="42"/>
      <c r="G138" s="42"/>
      <c r="H138" s="42"/>
      <c r="I138" s="42"/>
      <c r="J138" s="260" t="s">
        <v>189</v>
      </c>
      <c r="K138" s="42"/>
      <c r="L138" s="42"/>
      <c r="M138" s="42"/>
      <c r="N138" s="42"/>
      <c r="O138" s="42"/>
      <c r="P138" s="42"/>
    </row>
    <row r="139" spans="2:16" x14ac:dyDescent="0.25"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</row>
    <row r="140" spans="2:16" x14ac:dyDescent="0.25">
      <c r="B140" s="142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</row>
    <row r="141" spans="2:16" x14ac:dyDescent="0.25"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</row>
    <row r="142" spans="2:16" x14ac:dyDescent="0.25"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</row>
    <row r="143" spans="2:16" x14ac:dyDescent="0.25">
      <c r="B143" s="142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</row>
    <row r="144" spans="2:16" x14ac:dyDescent="0.25">
      <c r="B144" s="142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</row>
    <row r="145" spans="2:16" x14ac:dyDescent="0.25">
      <c r="B145" s="142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</row>
    <row r="146" spans="2:16" x14ac:dyDescent="0.25">
      <c r="B146" s="142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</row>
    <row r="147" spans="2:16" x14ac:dyDescent="0.25">
      <c r="B147" s="142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</row>
    <row r="148" spans="2:16" x14ac:dyDescent="0.25">
      <c r="B148" s="142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</row>
    <row r="149" spans="2:16" x14ac:dyDescent="0.25"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</row>
    <row r="150" spans="2:16" x14ac:dyDescent="0.25">
      <c r="B150" s="142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</row>
    <row r="151" spans="2:16" x14ac:dyDescent="0.25">
      <c r="B151" s="142"/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  <c r="N151" s="142"/>
      <c r="O151" s="142"/>
      <c r="P151" s="142"/>
    </row>
    <row r="152" spans="2:16" x14ac:dyDescent="0.25">
      <c r="B152" s="142"/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  <c r="N152" s="142"/>
      <c r="O152" s="142"/>
      <c r="P152" s="142"/>
    </row>
    <row r="153" spans="2:16" x14ac:dyDescent="0.25"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</row>
    <row r="154" spans="2:16" x14ac:dyDescent="0.25"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</row>
    <row r="155" spans="2:16" ht="26.25" x14ac:dyDescent="0.4">
      <c r="B155" s="142"/>
      <c r="C155" s="142"/>
      <c r="D155" s="142"/>
      <c r="E155" s="142"/>
      <c r="F155" s="142"/>
      <c r="G155" s="142"/>
      <c r="H155" s="142"/>
      <c r="I155" s="142"/>
      <c r="J155" s="260" t="s">
        <v>190</v>
      </c>
      <c r="K155" s="142"/>
      <c r="L155" s="142"/>
      <c r="M155" s="142"/>
      <c r="N155" s="142"/>
      <c r="O155" s="142"/>
      <c r="P155" s="142"/>
    </row>
    <row r="156" spans="2:16" x14ac:dyDescent="0.25">
      <c r="B156" s="142"/>
      <c r="C156" s="181" t="s">
        <v>191</v>
      </c>
      <c r="D156" s="181"/>
      <c r="E156" s="181"/>
      <c r="F156" s="181"/>
      <c r="G156" s="181"/>
      <c r="H156" s="181"/>
      <c r="I156" s="181"/>
      <c r="J156" s="142"/>
      <c r="K156" s="142"/>
      <c r="L156" s="142"/>
      <c r="M156" s="142"/>
      <c r="N156" s="142"/>
      <c r="O156" s="142"/>
      <c r="P156" s="142"/>
    </row>
    <row r="157" spans="2:16" ht="18.75" x14ac:dyDescent="0.3">
      <c r="B157" s="142"/>
      <c r="C157" s="181" t="s">
        <v>192</v>
      </c>
      <c r="D157" s="181"/>
      <c r="E157" s="181"/>
      <c r="F157" s="181"/>
      <c r="G157" s="181"/>
      <c r="H157" s="181"/>
      <c r="I157" s="181"/>
      <c r="J157" s="142"/>
      <c r="K157" s="142"/>
      <c r="L157" s="142"/>
      <c r="M157" s="142"/>
      <c r="N157" s="142"/>
      <c r="O157" s="111" t="s">
        <v>210</v>
      </c>
      <c r="P157" s="142"/>
    </row>
    <row r="158" spans="2:16" ht="21" x14ac:dyDescent="0.35">
      <c r="B158" s="142"/>
      <c r="C158" s="181" t="s">
        <v>193</v>
      </c>
      <c r="D158" s="181"/>
      <c r="E158" s="181"/>
      <c r="F158" s="181"/>
      <c r="G158" s="181"/>
      <c r="H158" s="181"/>
      <c r="I158" s="181"/>
      <c r="J158" s="142"/>
      <c r="K158" s="142"/>
      <c r="L158" s="142"/>
      <c r="M158" s="142"/>
      <c r="N158" s="142"/>
      <c r="O158" s="110" t="s">
        <v>211</v>
      </c>
      <c r="P158" s="142"/>
    </row>
    <row r="159" spans="2:16" x14ac:dyDescent="0.25">
      <c r="B159" s="142"/>
      <c r="C159" s="181" t="s">
        <v>194</v>
      </c>
      <c r="D159" s="181"/>
      <c r="E159" s="181"/>
      <c r="F159" s="181"/>
      <c r="G159" s="181"/>
      <c r="H159" s="181"/>
      <c r="I159" s="181"/>
      <c r="J159" s="142"/>
      <c r="K159" s="142"/>
      <c r="L159" s="142"/>
      <c r="M159" s="142"/>
      <c r="N159" s="142"/>
      <c r="O159" s="142"/>
      <c r="P159" s="142"/>
    </row>
    <row r="160" spans="2:16" x14ac:dyDescent="0.25">
      <c r="B160" s="142"/>
      <c r="C160" s="181" t="s">
        <v>195</v>
      </c>
      <c r="D160" s="181"/>
      <c r="E160" s="181"/>
      <c r="F160" s="181"/>
      <c r="G160" s="181"/>
      <c r="H160" s="181"/>
      <c r="I160" s="181"/>
      <c r="J160" s="142"/>
      <c r="K160" s="142"/>
      <c r="L160" s="142"/>
      <c r="M160" s="142"/>
      <c r="N160" s="142"/>
      <c r="O160" s="142"/>
      <c r="P160" s="142"/>
    </row>
    <row r="161" spans="2:16" x14ac:dyDescent="0.25">
      <c r="B161" s="142"/>
      <c r="C161" s="181" t="s">
        <v>196</v>
      </c>
      <c r="D161" s="181"/>
      <c r="E161" s="181"/>
      <c r="F161" s="181"/>
      <c r="G161" s="181"/>
      <c r="H161" s="181"/>
      <c r="I161" s="181"/>
      <c r="J161" s="142"/>
      <c r="K161" s="142"/>
      <c r="L161" s="142"/>
      <c r="M161" s="142"/>
      <c r="N161" s="142"/>
      <c r="O161" s="142"/>
      <c r="P161" s="142"/>
    </row>
    <row r="162" spans="2:16" x14ac:dyDescent="0.25">
      <c r="B162" s="142"/>
      <c r="C162" s="142"/>
      <c r="D162" s="142"/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</row>
    <row r="163" spans="2:16" x14ac:dyDescent="0.25">
      <c r="B163" s="181" t="s">
        <v>197</v>
      </c>
      <c r="C163" s="181"/>
      <c r="D163" s="181"/>
      <c r="E163" s="181"/>
      <c r="F163" s="181"/>
      <c r="G163" s="181"/>
      <c r="H163" s="181"/>
      <c r="I163" s="181"/>
      <c r="J163" s="181"/>
      <c r="K163" s="142"/>
      <c r="L163" s="142"/>
      <c r="M163" s="142"/>
      <c r="N163" s="142"/>
      <c r="O163" s="142"/>
      <c r="P163" s="142"/>
    </row>
    <row r="164" spans="2:16" x14ac:dyDescent="0.25">
      <c r="B164" s="181" t="s">
        <v>198</v>
      </c>
      <c r="C164" s="181"/>
      <c r="D164" s="181"/>
      <c r="E164" s="181"/>
      <c r="F164" s="181"/>
      <c r="G164" s="181"/>
      <c r="H164" s="181"/>
      <c r="I164" s="181"/>
      <c r="J164" s="181"/>
      <c r="K164" s="142"/>
      <c r="L164" s="142"/>
      <c r="M164" s="142"/>
      <c r="N164" s="142"/>
      <c r="O164" s="142"/>
      <c r="P164" s="142"/>
    </row>
    <row r="165" spans="2:16" x14ac:dyDescent="0.25">
      <c r="B165" s="181" t="s">
        <v>202</v>
      </c>
      <c r="C165" s="181"/>
      <c r="D165" s="181"/>
      <c r="E165" s="181"/>
      <c r="F165" s="181"/>
      <c r="G165" s="181"/>
      <c r="H165" s="181"/>
      <c r="I165" s="181"/>
      <c r="J165" s="181"/>
      <c r="K165" s="142"/>
      <c r="L165" s="142"/>
      <c r="M165" s="142"/>
      <c r="N165" s="142"/>
      <c r="O165" s="142"/>
      <c r="P165" s="142"/>
    </row>
    <row r="166" spans="2:16" x14ac:dyDescent="0.25">
      <c r="B166" s="181" t="s">
        <v>199</v>
      </c>
      <c r="C166" s="181"/>
      <c r="D166" s="181"/>
      <c r="E166" s="181"/>
      <c r="F166" s="181"/>
      <c r="G166" s="181"/>
      <c r="H166" s="181"/>
      <c r="I166" s="181"/>
      <c r="J166" s="181"/>
      <c r="K166" s="142"/>
      <c r="L166" s="142"/>
      <c r="M166" s="142"/>
      <c r="N166" s="142"/>
      <c r="O166" s="142"/>
      <c r="P166" s="142"/>
    </row>
    <row r="167" spans="2:16" x14ac:dyDescent="0.25">
      <c r="B167" s="181" t="s">
        <v>200</v>
      </c>
      <c r="C167" s="181"/>
      <c r="D167" s="181"/>
      <c r="E167" s="181"/>
      <c r="F167" s="181"/>
      <c r="G167" s="181"/>
      <c r="H167" s="181"/>
      <c r="I167" s="181"/>
      <c r="J167" s="181"/>
      <c r="K167" s="42"/>
      <c r="L167" s="42"/>
      <c r="M167" s="42"/>
      <c r="N167" s="42"/>
      <c r="O167" s="42"/>
      <c r="P167" s="42"/>
    </row>
    <row r="168" spans="2:16" x14ac:dyDescent="0.25">
      <c r="B168" s="181" t="s">
        <v>201</v>
      </c>
      <c r="C168" s="181"/>
      <c r="D168" s="181"/>
      <c r="E168" s="181"/>
      <c r="F168" s="181"/>
      <c r="G168" s="181"/>
      <c r="H168" s="181"/>
      <c r="I168" s="181"/>
      <c r="J168" s="181"/>
    </row>
    <row r="169" spans="2:16" x14ac:dyDescent="0.25">
      <c r="B169" s="181"/>
      <c r="C169" s="181"/>
      <c r="D169" s="181"/>
      <c r="E169" s="181"/>
      <c r="F169" s="181"/>
      <c r="G169" s="181"/>
      <c r="H169" s="181"/>
      <c r="I169" s="181"/>
      <c r="J169" s="181"/>
    </row>
    <row r="170" spans="2:16" x14ac:dyDescent="0.25">
      <c r="B170" s="181"/>
      <c r="C170" s="181"/>
      <c r="D170" s="181"/>
      <c r="E170" s="181"/>
      <c r="F170" s="181"/>
      <c r="G170" s="181"/>
      <c r="H170" s="181"/>
      <c r="I170" s="181"/>
      <c r="J170" s="181"/>
    </row>
    <row r="171" spans="2:16" x14ac:dyDescent="0.25">
      <c r="B171" s="181" t="s">
        <v>203</v>
      </c>
      <c r="C171" s="181"/>
      <c r="D171" s="181"/>
      <c r="E171" s="181"/>
      <c r="F171" s="181"/>
      <c r="G171" s="181"/>
      <c r="H171" s="181"/>
      <c r="I171" s="181"/>
      <c r="J171" s="181"/>
    </row>
    <row r="172" spans="2:16" x14ac:dyDescent="0.25">
      <c r="B172" s="181" t="s">
        <v>204</v>
      </c>
      <c r="C172" s="181"/>
      <c r="D172" s="181"/>
      <c r="E172" s="181"/>
      <c r="F172" s="181"/>
      <c r="G172" s="181"/>
      <c r="H172" s="181"/>
      <c r="I172" s="181"/>
      <c r="J172" s="181"/>
    </row>
    <row r="173" spans="2:16" x14ac:dyDescent="0.25">
      <c r="B173" s="181" t="s">
        <v>205</v>
      </c>
      <c r="C173" s="181" t="s">
        <v>206</v>
      </c>
      <c r="D173" s="181"/>
      <c r="E173" s="181"/>
      <c r="F173" s="181"/>
      <c r="G173" s="181"/>
      <c r="H173" s="181"/>
      <c r="I173" s="181"/>
      <c r="J173" s="181"/>
    </row>
    <row r="174" spans="2:16" x14ac:dyDescent="0.25">
      <c r="B174" s="181" t="s">
        <v>207</v>
      </c>
      <c r="C174" s="181"/>
      <c r="D174" s="181"/>
      <c r="E174" s="181"/>
      <c r="F174" s="181"/>
      <c r="G174" s="181"/>
      <c r="H174" s="181"/>
      <c r="I174" s="181"/>
      <c r="J174" s="181"/>
    </row>
    <row r="175" spans="2:16" x14ac:dyDescent="0.25">
      <c r="B175" s="181" t="s">
        <v>208</v>
      </c>
      <c r="C175" s="181"/>
      <c r="D175" s="181"/>
      <c r="E175" s="181"/>
      <c r="F175" s="181"/>
      <c r="G175" s="181"/>
      <c r="H175" s="181"/>
      <c r="I175" s="181"/>
      <c r="J175" s="181"/>
    </row>
    <row r="176" spans="2:16" x14ac:dyDescent="0.25">
      <c r="B176" s="181" t="s">
        <v>209</v>
      </c>
      <c r="C176" s="181"/>
      <c r="D176" s="181"/>
      <c r="E176" s="181"/>
      <c r="F176" s="181"/>
      <c r="G176" s="181"/>
      <c r="H176" s="181"/>
      <c r="I176" s="181"/>
      <c r="J176" s="181"/>
    </row>
  </sheetData>
  <mergeCells count="8">
    <mergeCell ref="H55:I55"/>
    <mergeCell ref="H56:I56"/>
    <mergeCell ref="A82:R82"/>
    <mergeCell ref="A2:J2"/>
    <mergeCell ref="A26:P26"/>
    <mergeCell ref="G37:G38"/>
    <mergeCell ref="G34:G35"/>
    <mergeCell ref="J34:J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357BAB34F5614A92952D4D2A651D5E" ma:contentTypeVersion="3" ma:contentTypeDescription="Create a new document." ma:contentTypeScope="" ma:versionID="abb2abcd31d4c81adf90ec77e24f0013">
  <xsd:schema xmlns:xsd="http://www.w3.org/2001/XMLSchema" xmlns:xs="http://www.w3.org/2001/XMLSchema" xmlns:p="http://schemas.microsoft.com/office/2006/metadata/properties" xmlns:ns2="bbeac2d6-a948-40bf-99b8-a795090a5215" targetNamespace="http://schemas.microsoft.com/office/2006/metadata/properties" ma:root="true" ma:fieldsID="72cd2908fd40d6bf9285ed5da9bb0ccf" ns2:_="">
    <xsd:import namespace="bbeac2d6-a948-40bf-99b8-a795090a521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ac2d6-a948-40bf-99b8-a795090a521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beac2d6-a948-40bf-99b8-a795090a5215" xsi:nil="true"/>
  </documentManagement>
</p:properties>
</file>

<file path=customXml/itemProps1.xml><?xml version="1.0" encoding="utf-8"?>
<ds:datastoreItem xmlns:ds="http://schemas.openxmlformats.org/officeDocument/2006/customXml" ds:itemID="{734D6429-26FC-40F5-8747-96C701B8B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ac2d6-a948-40bf-99b8-a795090a5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8B1E5-01C0-4E41-B105-D709153046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58BBE6-639E-4E06-9DAE-732628394C6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bbeac2d6-a948-40bf-99b8-a795090a521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1</vt:lpstr>
      <vt:lpstr>Activity 1 </vt:lpstr>
      <vt:lpstr>Activity 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varda ali</dc:creator>
  <cp:keywords/>
  <dc:description/>
  <cp:lastModifiedBy>varda ali </cp:lastModifiedBy>
  <cp:revision/>
  <dcterms:created xsi:type="dcterms:W3CDTF">2023-04-06T10:22:23Z</dcterms:created>
  <dcterms:modified xsi:type="dcterms:W3CDTF">2023-05-16T17:12:54Z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0x0101006E357BAB34F5614A92952D4D2A651D5E</vt:lpwstr>
  </property>
</Properties>
</file>