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ScProject\"/>
    </mc:Choice>
  </mc:AlternateContent>
  <xr:revisionPtr revIDLastSave="29" documentId="11_8ECAA23EAB5A8CA68124D80F430BD25AB2734956" xr6:coauthVersionLast="43" xr6:coauthVersionMax="43" xr10:uidLastSave="{712139C9-3A8D-4020-A407-094FBF408691}"/>
  <bookViews>
    <workbookView xWindow="-108" yWindow="-108" windowWidth="19416" windowHeight="1041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1" l="1"/>
  <c r="J64" i="1"/>
  <c r="I64" i="1"/>
  <c r="H64" i="1"/>
  <c r="G64" i="1"/>
  <c r="F64" i="1"/>
  <c r="E64" i="1"/>
  <c r="D64" i="1"/>
  <c r="C64" i="1"/>
  <c r="B64" i="1"/>
  <c r="A64" i="1"/>
  <c r="K63" i="1"/>
  <c r="J63" i="1"/>
  <c r="I63" i="1"/>
  <c r="H63" i="1"/>
  <c r="G63" i="1"/>
  <c r="F63" i="1"/>
  <c r="E63" i="1"/>
  <c r="D63" i="1"/>
  <c r="C63" i="1"/>
  <c r="B63" i="1"/>
  <c r="A63" i="1"/>
  <c r="K62" i="1"/>
  <c r="J62" i="1"/>
  <c r="I62" i="1"/>
  <c r="H62" i="1"/>
  <c r="G62" i="1"/>
  <c r="F62" i="1"/>
  <c r="E62" i="1"/>
  <c r="D62" i="1"/>
  <c r="B62" i="1"/>
  <c r="A62" i="1"/>
  <c r="K61" i="1"/>
  <c r="J61" i="1"/>
  <c r="I61" i="1"/>
  <c r="H61" i="1"/>
  <c r="G61" i="1"/>
  <c r="F61" i="1"/>
  <c r="E61" i="1"/>
  <c r="D61" i="1"/>
  <c r="B61" i="1"/>
  <c r="A61" i="1"/>
  <c r="K60" i="1"/>
  <c r="J60" i="1"/>
  <c r="I60" i="1"/>
  <c r="H60" i="1"/>
  <c r="G60" i="1"/>
  <c r="F60" i="1"/>
  <c r="E60" i="1"/>
  <c r="D60" i="1"/>
  <c r="C60" i="1"/>
  <c r="B60" i="1"/>
  <c r="A60" i="1"/>
  <c r="K59" i="1"/>
  <c r="J59" i="1"/>
  <c r="I59" i="1"/>
  <c r="H59" i="1"/>
  <c r="G59" i="1"/>
  <c r="F59" i="1"/>
  <c r="E59" i="1"/>
  <c r="D59" i="1"/>
  <c r="C59" i="1"/>
  <c r="B59" i="1"/>
  <c r="A59" i="1"/>
  <c r="K58" i="1"/>
  <c r="J58" i="1"/>
  <c r="I58" i="1"/>
  <c r="H58" i="1"/>
  <c r="G58" i="1"/>
  <c r="F58" i="1"/>
  <c r="E58" i="1"/>
  <c r="D58" i="1"/>
  <c r="C58" i="1"/>
  <c r="B58" i="1"/>
  <c r="A58" i="1"/>
  <c r="K57" i="1"/>
  <c r="J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B56" i="1"/>
  <c r="A56" i="1"/>
  <c r="K55" i="1"/>
  <c r="J55" i="1"/>
  <c r="I55" i="1"/>
  <c r="H55" i="1"/>
  <c r="G55" i="1"/>
  <c r="F55" i="1"/>
  <c r="E55" i="1"/>
  <c r="D55" i="1"/>
  <c r="B55" i="1"/>
  <c r="A55" i="1"/>
  <c r="K54" i="1"/>
  <c r="J54" i="1"/>
  <c r="I54" i="1"/>
  <c r="H54" i="1"/>
  <c r="G54" i="1"/>
  <c r="F54" i="1"/>
  <c r="E54" i="1"/>
  <c r="D54" i="1"/>
  <c r="C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B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B46" i="1"/>
  <c r="A46" i="1"/>
  <c r="K45" i="1"/>
  <c r="J45" i="1"/>
  <c r="I45" i="1"/>
  <c r="H45" i="1"/>
  <c r="G45" i="1"/>
  <c r="F45" i="1"/>
  <c r="E45" i="1"/>
  <c r="D45" i="1"/>
  <c r="B45" i="1"/>
  <c r="A45" i="1"/>
  <c r="K44" i="1"/>
  <c r="J44" i="1"/>
  <c r="I44" i="1"/>
  <c r="H44" i="1"/>
  <c r="G44" i="1"/>
  <c r="F44" i="1"/>
  <c r="E44" i="1"/>
  <c r="D44" i="1"/>
  <c r="B44" i="1"/>
  <c r="A44" i="1"/>
  <c r="K43" i="1"/>
  <c r="J43" i="1"/>
  <c r="I43" i="1"/>
  <c r="H43" i="1"/>
  <c r="G43" i="1"/>
  <c r="F43" i="1"/>
  <c r="E43" i="1"/>
  <c r="D43" i="1"/>
  <c r="B43" i="1"/>
  <c r="A43" i="1"/>
  <c r="K42" i="1"/>
  <c r="J42" i="1"/>
  <c r="I42" i="1"/>
  <c r="H42" i="1"/>
  <c r="G42" i="1"/>
  <c r="F42" i="1"/>
  <c r="E42" i="1"/>
  <c r="D42" i="1"/>
  <c r="B42" i="1"/>
  <c r="A42" i="1"/>
  <c r="K41" i="1"/>
  <c r="J41" i="1"/>
  <c r="I41" i="1"/>
  <c r="H41" i="1"/>
  <c r="G41" i="1"/>
  <c r="F41" i="1"/>
  <c r="E41" i="1"/>
  <c r="D41" i="1"/>
  <c r="B41" i="1"/>
  <c r="A41" i="1"/>
  <c r="K40" i="1"/>
  <c r="J40" i="1"/>
  <c r="I40" i="1"/>
  <c r="H40" i="1"/>
  <c r="G40" i="1"/>
  <c r="F40" i="1"/>
  <c r="E40" i="1"/>
  <c r="D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B21" i="1"/>
  <c r="A21" i="1"/>
  <c r="K20" i="1"/>
  <c r="J20" i="1"/>
  <c r="I20" i="1"/>
  <c r="H20" i="1"/>
  <c r="G20" i="1"/>
  <c r="F20" i="1"/>
  <c r="E20" i="1"/>
  <c r="D20" i="1"/>
  <c r="B20" i="1"/>
  <c r="A20" i="1"/>
  <c r="K19" i="1"/>
  <c r="J19" i="1"/>
  <c r="I19" i="1"/>
  <c r="H19" i="1"/>
  <c r="G19" i="1"/>
  <c r="F19" i="1"/>
  <c r="E19" i="1"/>
  <c r="D19" i="1"/>
  <c r="B19" i="1"/>
  <c r="A19" i="1"/>
  <c r="K18" i="1"/>
  <c r="J18" i="1"/>
  <c r="I18" i="1"/>
  <c r="H18" i="1"/>
  <c r="G18" i="1"/>
  <c r="F18" i="1"/>
  <c r="E18" i="1"/>
  <c r="D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B16" i="1"/>
  <c r="A16" i="1"/>
  <c r="K15" i="1"/>
  <c r="J15" i="1"/>
  <c r="I15" i="1"/>
  <c r="H15" i="1"/>
  <c r="G15" i="1"/>
  <c r="F15" i="1"/>
  <c r="E15" i="1"/>
  <c r="D15" i="1"/>
  <c r="B15" i="1"/>
  <c r="A15" i="1"/>
  <c r="K14" i="1"/>
  <c r="J14" i="1"/>
  <c r="I14" i="1"/>
  <c r="H14" i="1"/>
  <c r="G14" i="1"/>
  <c r="F14" i="1"/>
  <c r="E14" i="1"/>
  <c r="D14" i="1"/>
  <c r="B14" i="1"/>
  <c r="A14" i="1"/>
  <c r="K13" i="1"/>
  <c r="J13" i="1"/>
  <c r="I13" i="1"/>
  <c r="H13" i="1"/>
  <c r="G13" i="1"/>
  <c r="F13" i="1"/>
  <c r="E13" i="1"/>
  <c r="D13" i="1"/>
  <c r="B13" i="1"/>
  <c r="A13" i="1"/>
  <c r="K12" i="1"/>
  <c r="J12" i="1"/>
  <c r="I12" i="1"/>
  <c r="H12" i="1"/>
  <c r="G12" i="1"/>
  <c r="F12" i="1"/>
  <c r="E12" i="1"/>
  <c r="D12" i="1"/>
  <c r="B12" i="1"/>
  <c r="A12" i="1"/>
  <c r="K11" i="1"/>
  <c r="J11" i="1"/>
  <c r="I11" i="1"/>
  <c r="H11" i="1"/>
  <c r="G11" i="1"/>
  <c r="F11" i="1"/>
  <c r="E11" i="1"/>
  <c r="D11" i="1"/>
  <c r="B11" i="1"/>
  <c r="A11" i="1"/>
  <c r="K10" i="1"/>
  <c r="J10" i="1"/>
  <c r="I10" i="1"/>
  <c r="H10" i="1"/>
  <c r="G10" i="1"/>
  <c r="F10" i="1"/>
  <c r="E10" i="1"/>
  <c r="D10" i="1"/>
  <c r="B10" i="1"/>
  <c r="A10" i="1"/>
  <c r="K9" i="1"/>
  <c r="J9" i="1"/>
  <c r="I9" i="1"/>
  <c r="H9" i="1"/>
  <c r="G9" i="1"/>
  <c r="F9" i="1"/>
  <c r="E9" i="1"/>
  <c r="D9" i="1"/>
  <c r="B9" i="1"/>
  <c r="A9" i="1"/>
  <c r="K8" i="1"/>
  <c r="J8" i="1"/>
  <c r="I8" i="1"/>
  <c r="H8" i="1"/>
  <c r="G8" i="1"/>
  <c r="F8" i="1"/>
  <c r="E8" i="1"/>
  <c r="D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B6" i="1"/>
  <c r="A6" i="1"/>
  <c r="K5" i="1"/>
  <c r="J5" i="1"/>
  <c r="I5" i="1"/>
  <c r="H5" i="1"/>
  <c r="G5" i="1"/>
  <c r="F5" i="1"/>
  <c r="E5" i="1"/>
  <c r="D5" i="1"/>
  <c r="B5" i="1"/>
  <c r="A5" i="1"/>
  <c r="K4" i="1"/>
  <c r="J4" i="1"/>
  <c r="I4" i="1"/>
  <c r="H4" i="1"/>
  <c r="G4" i="1"/>
  <c r="F4" i="1"/>
  <c r="E4" i="1"/>
  <c r="D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B2" i="1"/>
  <c r="A2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<sst xmlns="http://schemas.openxmlformats.org/spreadsheetml/2006/main" count="29" uniqueCount="17">
  <si>
    <t xml:space="preserve">
P63261</t>
  </si>
  <si>
    <t>Q9UQM7</t>
  </si>
  <si>
    <t>P27797</t>
  </si>
  <si>
    <t>P12277</t>
  </si>
  <si>
    <t>P14136</t>
  </si>
  <si>
    <t>E9PAX3</t>
  </si>
  <si>
    <t>E7EUT4</t>
  </si>
  <si>
    <t>P68871</t>
  </si>
  <si>
    <t>P13645</t>
  </si>
  <si>
    <t>P35527</t>
  </si>
  <si>
    <t>P04264</t>
  </si>
  <si>
    <t>P40926</t>
  </si>
  <si>
    <t>P11498</t>
  </si>
  <si>
    <t>Q13813</t>
  </si>
  <si>
    <t>P61764</t>
  </si>
  <si>
    <t>Q13885</t>
  </si>
  <si>
    <t>P04350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</si>
</sst>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4"/>
  <sheetViews>
    <sheetView tabSelected="1" workbookViewId="0">
      <selection activeCell="C65" sqref="C65"/>
    </sheetView>
  </sheetViews>
  <sheetFormatPr defaultColWidth="14.44140625" defaultRowHeight="15.75" customHeight="1" x14ac:dyDescent="0.25"/>
  <cols>
    <col min="3" max="3" width="91.109375" customWidth="1"/>
    <col min="11" max="11" width="22.6640625" customWidth="1"/>
  </cols>
  <sheetData>
    <row r="1" spans="1:11" ht="15.75" customHeight="1" x14ac:dyDescent="0.25">
      <c r="A1" t="str">
        <f ca="1">IFERROR(__xludf.DUMMYFUNCTION("importHtml(""https://www.ncbi.nlm.nih.gov/pmc/articles/PMC6130411/table/jad-65-jad180179-t002/?report=objectonly"",""table"",1)"),"Protein name")</f>
        <v>Protein name</v>
      </c>
      <c r="B1" t="str">
        <f ca="1">IFERROR(__xludf.DUMMYFUNCTION("""COMPUTED_VALUE"""),"Gene ID")</f>
        <v>Gene ID</v>
      </c>
      <c r="C1" t="str">
        <f ca="1">IFERROR(__xludf.DUMMYFUNCTION("""COMPUTED_VALUE"""),"Accession Number")</f>
        <v>Accession Number</v>
      </c>
      <c r="D1" t="str">
        <f ca="1">IFERROR(__xludf.DUMMYFUNCTION("""COMPUTED_VALUE"""),"Theoretical pI")</f>
        <v>Theoretical pI</v>
      </c>
      <c r="E1" t="str">
        <f ca="1">IFERROR(__xludf.DUMMYFUNCTION("""COMPUTED_VALUE"""),"Measured pI")</f>
        <v>Measured pI</v>
      </c>
      <c r="F1" t="str">
        <f ca="1">IFERROR(__xludf.DUMMYFUNCTION("""COMPUTED_VALUE"""),"Theoretical Mw, kDa")</f>
        <v>Theoretical Mw, kDa</v>
      </c>
      <c r="G1" t="str">
        <f ca="1">IFERROR(__xludf.DUMMYFUNCTION("""COMPUTED_VALUE"""),"Measured Mw, kDa")</f>
        <v>Measured Mw, kDa</v>
      </c>
      <c r="H1" t="str">
        <f ca="1">IFERROR(__xludf.DUMMYFUNCTION("""COMPUTED_VALUE"""),"MS ID protein score")</f>
        <v>MS ID protein score</v>
      </c>
      <c r="I1" t="str">
        <f ca="1">IFERROR(__xludf.DUMMYFUNCTION("""COMPUTED_VALUE"""),"AD versus control")</f>
        <v>AD versus control</v>
      </c>
      <c r="J1" t="str">
        <f ca="1">IFERROR(__xludf.DUMMYFUNCTION("""COMPUTED_VALUE"""),"NDAN versus AD")</f>
        <v>NDAN versus AD</v>
      </c>
      <c r="K1" t="str">
        <f ca="1">IFERROR(__xludf.DUMMYFUNCTION("""COMPUTED_VALUE"""),"NDAN versus control")</f>
        <v>NDAN versus control</v>
      </c>
    </row>
    <row r="2" spans="1:11" ht="15.75" customHeight="1" x14ac:dyDescent="0.25">
      <c r="A2" t="str">
        <f ca="1">IFERROR(__xludf.DUMMYFUNCTION("""COMPUTED_VALUE"""),"Actin, cytoplasmic 2")</f>
        <v>Actin, cytoplasmic 2</v>
      </c>
      <c r="B2" t="str">
        <f ca="1">IFERROR(__xludf.DUMMYFUNCTION("""COMPUTED_VALUE"""),"ACTG1")</f>
        <v>ACTG1</v>
      </c>
      <c r="C2" s="1" t="s">
        <v>0</v>
      </c>
      <c r="D2">
        <f ca="1">IFERROR(__xludf.DUMMYFUNCTION("""COMPUTED_VALUE"""),5.31)</f>
        <v>5.31</v>
      </c>
      <c r="E2">
        <f ca="1">IFERROR(__xludf.DUMMYFUNCTION("""COMPUTED_VALUE"""),6.31)</f>
        <v>6.31</v>
      </c>
      <c r="F2">
        <f ca="1">IFERROR(__xludf.DUMMYFUNCTION("""COMPUTED_VALUE"""),42)</f>
        <v>42</v>
      </c>
      <c r="G2">
        <f ca="1">IFERROR(__xludf.DUMMYFUNCTION("""COMPUTED_VALUE"""),15)</f>
        <v>15</v>
      </c>
      <c r="H2">
        <f ca="1">IFERROR(__xludf.DUMMYFUNCTION("""COMPUTED_VALUE"""),78)</f>
        <v>78</v>
      </c>
      <c r="I2">
        <f ca="1">IFERROR(__xludf.DUMMYFUNCTION("""COMPUTED_VALUE"""),-1.5)</f>
        <v>-1.5</v>
      </c>
      <c r="J2">
        <f ca="1">IFERROR(__xludf.DUMMYFUNCTION("""COMPUTED_VALUE"""),-1.49)</f>
        <v>-1.49</v>
      </c>
      <c r="K2">
        <f ca="1">IFERROR(__xludf.DUMMYFUNCTION("""COMPUTED_VALUE"""),-2.23)</f>
        <v>-2.23</v>
      </c>
    </row>
    <row r="3" spans="1:11" ht="15.75" customHeight="1" x14ac:dyDescent="0.25">
      <c r="A3" t="str">
        <f ca="1">IFERROR(__xludf.DUMMYFUNCTION("""COMPUTED_VALUE"""),"Annexin (Fragment)")</f>
        <v>Annexin (Fragment)</v>
      </c>
      <c r="B3" t="str">
        <f ca="1">IFERROR(__xludf.DUMMYFUNCTION("""COMPUTED_VALUE"""),"ANXA2")</f>
        <v>ANXA2</v>
      </c>
      <c r="C3" t="str">
        <f ca="1">IFERROR(__xludf.DUMMYFUNCTION("""COMPUTED_VALUE"""),"H0YN42")</f>
        <v>H0YN42</v>
      </c>
      <c r="D3">
        <f ca="1">IFERROR(__xludf.DUMMYFUNCTION("""COMPUTED_VALUE"""),5.56)</f>
        <v>5.56</v>
      </c>
      <c r="E3">
        <f ca="1">IFERROR(__xludf.DUMMYFUNCTION("""COMPUTED_VALUE"""),8.03)</f>
        <v>8.0299999999999994</v>
      </c>
      <c r="F3">
        <f ca="1">IFERROR(__xludf.DUMMYFUNCTION("""COMPUTED_VALUE"""),29)</f>
        <v>29</v>
      </c>
      <c r="G3">
        <f ca="1">IFERROR(__xludf.DUMMYFUNCTION("""COMPUTED_VALUE"""),30)</f>
        <v>30</v>
      </c>
      <c r="H3">
        <f ca="1">IFERROR(__xludf.DUMMYFUNCTION("""COMPUTED_VALUE"""),141)</f>
        <v>141</v>
      </c>
      <c r="I3">
        <f ca="1">IFERROR(__xludf.DUMMYFUNCTION("""COMPUTED_VALUE"""),1.55)</f>
        <v>1.55</v>
      </c>
      <c r="J3">
        <f ca="1">IFERROR(__xludf.DUMMYFUNCTION("""COMPUTED_VALUE"""),1.83)</f>
        <v>1.83</v>
      </c>
      <c r="K3">
        <f ca="1">IFERROR(__xludf.DUMMYFUNCTION("""COMPUTED_VALUE"""),2.85)</f>
        <v>2.85</v>
      </c>
    </row>
    <row r="4" spans="1:11" ht="15.75" customHeight="1" x14ac:dyDescent="0.25">
      <c r="A4" t="str">
        <f ca="1">IFERROR(__xludf.DUMMYFUNCTION("""COMPUTED_VALUE"""),"Calcium/calmodulin-dependent protein kinase type II subunit alpha")</f>
        <v>Calcium/calmodulin-dependent protein kinase type II subunit alpha</v>
      </c>
      <c r="B4" t="str">
        <f ca="1">IFERROR(__xludf.DUMMYFUNCTION("""COMPUTED_VALUE"""),"CAMK2A")</f>
        <v>CAMK2A</v>
      </c>
      <c r="C4" t="s">
        <v>1</v>
      </c>
      <c r="D4">
        <f ca="1">IFERROR(__xludf.DUMMYFUNCTION("""COMPUTED_VALUE"""),6.61)</f>
        <v>6.61</v>
      </c>
      <c r="E4">
        <f ca="1">IFERROR(__xludf.DUMMYFUNCTION("""COMPUTED_VALUE"""),5.84)</f>
        <v>5.84</v>
      </c>
      <c r="F4">
        <f ca="1">IFERROR(__xludf.DUMMYFUNCTION("""COMPUTED_VALUE"""),54)</f>
        <v>54</v>
      </c>
      <c r="G4">
        <f ca="1">IFERROR(__xludf.DUMMYFUNCTION("""COMPUTED_VALUE"""),17)</f>
        <v>17</v>
      </c>
      <c r="H4">
        <f ca="1">IFERROR(__xludf.DUMMYFUNCTION("""COMPUTED_VALUE"""),115)</f>
        <v>115</v>
      </c>
      <c r="I4">
        <f ca="1">IFERROR(__xludf.DUMMYFUNCTION("""COMPUTED_VALUE"""),1.43)</f>
        <v>1.43</v>
      </c>
      <c r="J4">
        <f ca="1">IFERROR(__xludf.DUMMYFUNCTION("""COMPUTED_VALUE"""),1.98)</f>
        <v>1.98</v>
      </c>
      <c r="K4">
        <f ca="1">IFERROR(__xludf.DUMMYFUNCTION("""COMPUTED_VALUE"""),2.83)</f>
        <v>2.83</v>
      </c>
    </row>
    <row r="5" spans="1:11" ht="15.75" customHeight="1" x14ac:dyDescent="0.25">
      <c r="A5" t="str">
        <f ca="1">IFERROR(__xludf.DUMMYFUNCTION("""COMPUTED_VALUE"""),"Calreticulin")</f>
        <v>Calreticulin</v>
      </c>
      <c r="B5" t="str">
        <f ca="1">IFERROR(__xludf.DUMMYFUNCTION("""COMPUTED_VALUE"""),"CALR")</f>
        <v>CALR</v>
      </c>
      <c r="C5" t="s">
        <v>2</v>
      </c>
      <c r="D5">
        <f ca="1">IFERROR(__xludf.DUMMYFUNCTION("""COMPUTED_VALUE"""),4.29)</f>
        <v>4.29</v>
      </c>
      <c r="E5">
        <f ca="1">IFERROR(__xludf.DUMMYFUNCTION("""COMPUTED_VALUE"""),4.65)</f>
        <v>4.6500000000000004</v>
      </c>
      <c r="F5">
        <f ca="1">IFERROR(__xludf.DUMMYFUNCTION("""COMPUTED_VALUE"""),48)</f>
        <v>48</v>
      </c>
      <c r="G5">
        <f ca="1">IFERROR(__xludf.DUMMYFUNCTION("""COMPUTED_VALUE"""),71)</f>
        <v>71</v>
      </c>
      <c r="H5">
        <f ca="1">IFERROR(__xludf.DUMMYFUNCTION("""COMPUTED_VALUE"""),70)</f>
        <v>70</v>
      </c>
      <c r="I5">
        <f ca="1">IFERROR(__xludf.DUMMYFUNCTION("""COMPUTED_VALUE"""),-1.15)</f>
        <v>-1.1499999999999999</v>
      </c>
      <c r="J5">
        <f ca="1">IFERROR(__xludf.DUMMYFUNCTION("""COMPUTED_VALUE"""),-2.85)</f>
        <v>-2.85</v>
      </c>
      <c r="K5">
        <f ca="1">IFERROR(__xludf.DUMMYFUNCTION("""COMPUTED_VALUE"""),-3.27)</f>
        <v>-3.27</v>
      </c>
    </row>
    <row r="6" spans="1:11" ht="15.75" customHeight="1" x14ac:dyDescent="0.25">
      <c r="A6" t="str">
        <f ca="1">IFERROR(__xludf.DUMMYFUNCTION("""COMPUTED_VALUE"""),"Creatine kinase B-type")</f>
        <v>Creatine kinase B-type</v>
      </c>
      <c r="B6" t="str">
        <f ca="1">IFERROR(__xludf.DUMMYFUNCTION("""COMPUTED_VALUE"""),"CKB")</f>
        <v>CKB</v>
      </c>
      <c r="C6" t="s">
        <v>3</v>
      </c>
      <c r="D6">
        <f ca="1">IFERROR(__xludf.DUMMYFUNCTION("""COMPUTED_VALUE"""),4.29)</f>
        <v>4.29</v>
      </c>
      <c r="E6">
        <f ca="1">IFERROR(__xludf.DUMMYFUNCTION("""COMPUTED_VALUE"""),6.93)</f>
        <v>6.93</v>
      </c>
      <c r="F6">
        <f ca="1">IFERROR(__xludf.DUMMYFUNCTION("""COMPUTED_VALUE"""),48)</f>
        <v>48</v>
      </c>
      <c r="G6">
        <f ca="1">IFERROR(__xludf.DUMMYFUNCTION("""COMPUTED_VALUE"""),17)</f>
        <v>17</v>
      </c>
      <c r="H6">
        <f ca="1">IFERROR(__xludf.DUMMYFUNCTION("""COMPUTED_VALUE"""),70)</f>
        <v>70</v>
      </c>
      <c r="I6">
        <f ca="1">IFERROR(__xludf.DUMMYFUNCTION("""COMPUTED_VALUE"""),1.05)</f>
        <v>1.05</v>
      </c>
      <c r="J6">
        <f ca="1">IFERROR(__xludf.DUMMYFUNCTION("""COMPUTED_VALUE"""),-1.98)</f>
        <v>-1.98</v>
      </c>
      <c r="K6">
        <f ca="1">IFERROR(__xludf.DUMMYFUNCTION("""COMPUTED_VALUE"""),-1.88)</f>
        <v>-1.88</v>
      </c>
    </row>
    <row r="7" spans="1:11" ht="15.75" customHeight="1" x14ac:dyDescent="0.25">
      <c r="A7" t="str">
        <f ca="1">IFERROR(__xludf.DUMMYFUNCTION("""COMPUTED_VALUE"""),"Creatine kinase B-type (Fragment)")</f>
        <v>Creatine kinase B-type (Fragment)</v>
      </c>
      <c r="B7" t="str">
        <f ca="1">IFERROR(__xludf.DUMMYFUNCTION("""COMPUTED_VALUE"""),"CKB")</f>
        <v>CKB</v>
      </c>
      <c r="C7" t="str">
        <f ca="1">IFERROR(__xludf.DUMMYFUNCTION("""COMPUTED_VALUE"""),"G3V4N7")</f>
        <v>G3V4N7</v>
      </c>
      <c r="D7">
        <f ca="1">IFERROR(__xludf.DUMMYFUNCTION("""COMPUTED_VALUE"""),4.89)</f>
        <v>4.8899999999999997</v>
      </c>
      <c r="E7">
        <f ca="1">IFERROR(__xludf.DUMMYFUNCTION("""COMPUTED_VALUE"""),5)</f>
        <v>5</v>
      </c>
      <c r="F7">
        <f ca="1">IFERROR(__xludf.DUMMYFUNCTION("""COMPUTED_VALUE"""),24)</f>
        <v>24</v>
      </c>
      <c r="G7">
        <f ca="1">IFERROR(__xludf.DUMMYFUNCTION("""COMPUTED_VALUE"""),20)</f>
        <v>20</v>
      </c>
      <c r="H7">
        <f ca="1">IFERROR(__xludf.DUMMYFUNCTION("""COMPUTED_VALUE"""),116)</f>
        <v>116</v>
      </c>
      <c r="I7">
        <f ca="1">IFERROR(__xludf.DUMMYFUNCTION("""COMPUTED_VALUE"""),1.09)</f>
        <v>1.0900000000000001</v>
      </c>
      <c r="J7">
        <f ca="1">IFERROR(__xludf.DUMMYFUNCTION("""COMPUTED_VALUE"""),-2.8)</f>
        <v>-2.8</v>
      </c>
      <c r="K7">
        <f ca="1">IFERROR(__xludf.DUMMYFUNCTION("""COMPUTED_VALUE"""),-2.57)</f>
        <v>-2.57</v>
      </c>
    </row>
    <row r="8" spans="1:11" ht="15.75" customHeight="1" x14ac:dyDescent="0.25">
      <c r="A8" t="str">
        <f ca="1">IFERROR(__xludf.DUMMYFUNCTION("""COMPUTED_VALUE"""),"Glial fibrillary acidic protein")</f>
        <v>Glial fibrillary acidic protein</v>
      </c>
      <c r="B8" t="str">
        <f ca="1">IFERROR(__xludf.DUMMYFUNCTION("""COMPUTED_VALUE"""),"GFAP")</f>
        <v>GFAP</v>
      </c>
      <c r="C8" t="s">
        <v>4</v>
      </c>
      <c r="D8">
        <f ca="1">IFERROR(__xludf.DUMMYFUNCTION("""COMPUTED_VALUE"""),5.42)</f>
        <v>5.42</v>
      </c>
      <c r="E8">
        <f ca="1">IFERROR(__xludf.DUMMYFUNCTION("""COMPUTED_VALUE"""),5.39)</f>
        <v>5.39</v>
      </c>
      <c r="F8">
        <f ca="1">IFERROR(__xludf.DUMMYFUNCTION("""COMPUTED_VALUE"""),50)</f>
        <v>50</v>
      </c>
      <c r="G8">
        <f ca="1">IFERROR(__xludf.DUMMYFUNCTION("""COMPUTED_VALUE"""),46)</f>
        <v>46</v>
      </c>
      <c r="H8">
        <f ca="1">IFERROR(__xludf.DUMMYFUNCTION("""COMPUTED_VALUE"""),1010)</f>
        <v>1010</v>
      </c>
      <c r="I8">
        <f ca="1">IFERROR(__xludf.DUMMYFUNCTION("""COMPUTED_VALUE"""),-1.44)</f>
        <v>-1.44</v>
      </c>
      <c r="J8">
        <f ca="1">IFERROR(__xludf.DUMMYFUNCTION("""COMPUTED_VALUE"""),2.58)</f>
        <v>2.58</v>
      </c>
      <c r="K8">
        <f ca="1">IFERROR(__xludf.DUMMYFUNCTION("""COMPUTED_VALUE"""),1.79)</f>
        <v>1.79</v>
      </c>
    </row>
    <row r="9" spans="1:11" ht="15.75" customHeight="1" x14ac:dyDescent="0.25">
      <c r="A9" t="str">
        <f ca="1">IFERROR(__xludf.DUMMYFUNCTION("""COMPUTED_VALUE"""),"Glial fibrillary acidic protein")</f>
        <v>Glial fibrillary acidic protein</v>
      </c>
      <c r="B9" t="str">
        <f ca="1">IFERROR(__xludf.DUMMYFUNCTION("""COMPUTED_VALUE"""),"GFAP")</f>
        <v>GFAP</v>
      </c>
      <c r="C9" t="s">
        <v>4</v>
      </c>
      <c r="D9">
        <f ca="1">IFERROR(__xludf.DUMMYFUNCTION("""COMPUTED_VALUE"""),5.42)</f>
        <v>5.42</v>
      </c>
      <c r="E9">
        <f ca="1">IFERROR(__xludf.DUMMYFUNCTION("""COMPUTED_VALUE"""),5.34)</f>
        <v>5.34</v>
      </c>
      <c r="F9">
        <f ca="1">IFERROR(__xludf.DUMMYFUNCTION("""COMPUTED_VALUE"""),50)</f>
        <v>50</v>
      </c>
      <c r="G9">
        <f ca="1">IFERROR(__xludf.DUMMYFUNCTION("""COMPUTED_VALUE"""),46)</f>
        <v>46</v>
      </c>
      <c r="H9">
        <f ca="1">IFERROR(__xludf.DUMMYFUNCTION("""COMPUTED_VALUE"""),950)</f>
        <v>950</v>
      </c>
      <c r="I9">
        <f ca="1">IFERROR(__xludf.DUMMYFUNCTION("""COMPUTED_VALUE"""),-1.23)</f>
        <v>-1.23</v>
      </c>
      <c r="J9">
        <f ca="1">IFERROR(__xludf.DUMMYFUNCTION("""COMPUTED_VALUE"""),2.18)</f>
        <v>2.1800000000000002</v>
      </c>
      <c r="K9">
        <f ca="1">IFERROR(__xludf.DUMMYFUNCTION("""COMPUTED_VALUE"""),1.77)</f>
        <v>1.77</v>
      </c>
    </row>
    <row r="10" spans="1:11" ht="15.75" customHeight="1" x14ac:dyDescent="0.25">
      <c r="A10" t="str">
        <f ca="1">IFERROR(__xludf.DUMMYFUNCTION("""COMPUTED_VALUE"""),"Glial fibrillary acidic protein")</f>
        <v>Glial fibrillary acidic protein</v>
      </c>
      <c r="B10" t="str">
        <f ca="1">IFERROR(__xludf.DUMMYFUNCTION("""COMPUTED_VALUE"""),"GFAP")</f>
        <v>GFAP</v>
      </c>
      <c r="C10" t="s">
        <v>4</v>
      </c>
      <c r="D10">
        <f ca="1">IFERROR(__xludf.DUMMYFUNCTION("""COMPUTED_VALUE"""),5.42)</f>
        <v>5.42</v>
      </c>
      <c r="E10">
        <f ca="1">IFERROR(__xludf.DUMMYFUNCTION("""COMPUTED_VALUE"""),5.28)</f>
        <v>5.28</v>
      </c>
      <c r="F10">
        <f ca="1">IFERROR(__xludf.DUMMYFUNCTION("""COMPUTED_VALUE"""),50)</f>
        <v>50</v>
      </c>
      <c r="G10">
        <f ca="1">IFERROR(__xludf.DUMMYFUNCTION("""COMPUTED_VALUE"""),46)</f>
        <v>46</v>
      </c>
      <c r="H10">
        <f ca="1">IFERROR(__xludf.DUMMYFUNCTION("""COMPUTED_VALUE"""),969)</f>
        <v>969</v>
      </c>
      <c r="I10">
        <f ca="1">IFERROR(__xludf.DUMMYFUNCTION("""COMPUTED_VALUE"""),-1.32)</f>
        <v>-1.32</v>
      </c>
      <c r="J10">
        <f ca="1">IFERROR(__xludf.DUMMYFUNCTION("""COMPUTED_VALUE"""),2.15)</f>
        <v>2.15</v>
      </c>
      <c r="K10">
        <f ca="1">IFERROR(__xludf.DUMMYFUNCTION("""COMPUTED_VALUE"""),1.63)</f>
        <v>1.63</v>
      </c>
    </row>
    <row r="11" spans="1:11" ht="15.75" customHeight="1" x14ac:dyDescent="0.25">
      <c r="A11" t="str">
        <f ca="1">IFERROR(__xludf.DUMMYFUNCTION("""COMPUTED_VALUE"""),"Glial fibrillary acidic protein")</f>
        <v>Glial fibrillary acidic protein</v>
      </c>
      <c r="B11" t="str">
        <f ca="1">IFERROR(__xludf.DUMMYFUNCTION("""COMPUTED_VALUE"""),"GFAP")</f>
        <v>GFAP</v>
      </c>
      <c r="C11" t="s">
        <v>4</v>
      </c>
      <c r="D11">
        <f ca="1">IFERROR(__xludf.DUMMYFUNCTION("""COMPUTED_VALUE"""),5.42)</f>
        <v>5.42</v>
      </c>
      <c r="E11">
        <f ca="1">IFERROR(__xludf.DUMMYFUNCTION("""COMPUTED_VALUE"""),5.43)</f>
        <v>5.43</v>
      </c>
      <c r="F11">
        <f ca="1">IFERROR(__xludf.DUMMYFUNCTION("""COMPUTED_VALUE"""),50)</f>
        <v>50</v>
      </c>
      <c r="G11">
        <f ca="1">IFERROR(__xludf.DUMMYFUNCTION("""COMPUTED_VALUE"""),46)</f>
        <v>46</v>
      </c>
      <c r="H11">
        <f ca="1">IFERROR(__xludf.DUMMYFUNCTION("""COMPUTED_VALUE"""),1050)</f>
        <v>1050</v>
      </c>
      <c r="I11">
        <f ca="1">IFERROR(__xludf.DUMMYFUNCTION("""COMPUTED_VALUE"""),-1.25)</f>
        <v>-1.25</v>
      </c>
      <c r="J11">
        <f ca="1">IFERROR(__xludf.DUMMYFUNCTION("""COMPUTED_VALUE"""),2.12)</f>
        <v>2.12</v>
      </c>
      <c r="K11">
        <f ca="1">IFERROR(__xludf.DUMMYFUNCTION("""COMPUTED_VALUE"""),1.69)</f>
        <v>1.69</v>
      </c>
    </row>
    <row r="12" spans="1:11" ht="15.75" customHeight="1" x14ac:dyDescent="0.25">
      <c r="A12" t="str">
        <f ca="1">IFERROR(__xludf.DUMMYFUNCTION("""COMPUTED_VALUE"""),"Glial fibrillary acidic protein")</f>
        <v>Glial fibrillary acidic protein</v>
      </c>
      <c r="B12" t="str">
        <f ca="1">IFERROR(__xludf.DUMMYFUNCTION("""COMPUTED_VALUE"""),"GFAP")</f>
        <v>GFAP</v>
      </c>
      <c r="C12" t="s">
        <v>4</v>
      </c>
      <c r="D12">
        <f ca="1">IFERROR(__xludf.DUMMYFUNCTION("""COMPUTED_VALUE"""),5.42)</f>
        <v>5.42</v>
      </c>
      <c r="E12">
        <f ca="1">IFERROR(__xludf.DUMMYFUNCTION("""COMPUTED_VALUE"""),5.18)</f>
        <v>5.18</v>
      </c>
      <c r="F12">
        <f ca="1">IFERROR(__xludf.DUMMYFUNCTION("""COMPUTED_VALUE"""),50)</f>
        <v>50</v>
      </c>
      <c r="G12">
        <f ca="1">IFERROR(__xludf.DUMMYFUNCTION("""COMPUTED_VALUE"""),46)</f>
        <v>46</v>
      </c>
      <c r="H12">
        <f ca="1">IFERROR(__xludf.DUMMYFUNCTION("""COMPUTED_VALUE"""),863)</f>
        <v>863</v>
      </c>
      <c r="I12">
        <f ca="1">IFERROR(__xludf.DUMMYFUNCTION("""COMPUTED_VALUE"""),-1.02)</f>
        <v>-1.02</v>
      </c>
      <c r="J12">
        <f ca="1">IFERROR(__xludf.DUMMYFUNCTION("""COMPUTED_VALUE"""),2.06)</f>
        <v>2.06</v>
      </c>
      <c r="K12">
        <f ca="1">IFERROR(__xludf.DUMMYFUNCTION("""COMPUTED_VALUE"""),2.02)</f>
        <v>2.02</v>
      </c>
    </row>
    <row r="13" spans="1:11" ht="15.75" customHeight="1" x14ac:dyDescent="0.25">
      <c r="A13" t="str">
        <f ca="1">IFERROR(__xludf.DUMMYFUNCTION("""COMPUTED_VALUE"""),"Glial fibrillary acidic protein")</f>
        <v>Glial fibrillary acidic protein</v>
      </c>
      <c r="B13" t="str">
        <f ca="1">IFERROR(__xludf.DUMMYFUNCTION("""COMPUTED_VALUE"""),"GFAP")</f>
        <v>GFAP</v>
      </c>
      <c r="C13" t="s">
        <v>4</v>
      </c>
      <c r="D13">
        <f ca="1">IFERROR(__xludf.DUMMYFUNCTION("""COMPUTED_VALUE"""),5.42)</f>
        <v>5.42</v>
      </c>
      <c r="E13">
        <f ca="1">IFERROR(__xludf.DUMMYFUNCTION("""COMPUTED_VALUE"""),5.07)</f>
        <v>5.07</v>
      </c>
      <c r="F13">
        <f ca="1">IFERROR(__xludf.DUMMYFUNCTION("""COMPUTED_VALUE"""),50)</f>
        <v>50</v>
      </c>
      <c r="G13">
        <f ca="1">IFERROR(__xludf.DUMMYFUNCTION("""COMPUTED_VALUE"""),37)</f>
        <v>37</v>
      </c>
      <c r="H13">
        <f ca="1">IFERROR(__xludf.DUMMYFUNCTION("""COMPUTED_VALUE"""),915)</f>
        <v>915</v>
      </c>
      <c r="I13">
        <f ca="1">IFERROR(__xludf.DUMMYFUNCTION("""COMPUTED_VALUE"""),-1.48)</f>
        <v>-1.48</v>
      </c>
      <c r="J13">
        <f ca="1">IFERROR(__xludf.DUMMYFUNCTION("""COMPUTED_VALUE"""),1.53)</f>
        <v>1.53</v>
      </c>
      <c r="K13">
        <f ca="1">IFERROR(__xludf.DUMMYFUNCTION("""COMPUTED_VALUE"""),1.03)</f>
        <v>1.03</v>
      </c>
    </row>
    <row r="14" spans="1:11" ht="15.75" customHeight="1" x14ac:dyDescent="0.25">
      <c r="A14" t="str">
        <f ca="1">IFERROR(__xludf.DUMMYFUNCTION("""COMPUTED_VALUE"""),"Glial fibrillary acidic protein")</f>
        <v>Glial fibrillary acidic protein</v>
      </c>
      <c r="B14" t="str">
        <f ca="1">IFERROR(__xludf.DUMMYFUNCTION("""COMPUTED_VALUE"""),"GFAP")</f>
        <v>GFAP</v>
      </c>
      <c r="C14" t="s">
        <v>5</v>
      </c>
      <c r="D14">
        <f ca="1">IFERROR(__xludf.DUMMYFUNCTION("""COMPUTED_VALUE"""),5.42)</f>
        <v>5.42</v>
      </c>
      <c r="E14">
        <f ca="1">IFERROR(__xludf.DUMMYFUNCTION("""COMPUTED_VALUE"""),4.98)</f>
        <v>4.9800000000000004</v>
      </c>
      <c r="F14">
        <f ca="1">IFERROR(__xludf.DUMMYFUNCTION("""COMPUTED_VALUE"""),50)</f>
        <v>50</v>
      </c>
      <c r="G14">
        <f ca="1">IFERROR(__xludf.DUMMYFUNCTION("""COMPUTED_VALUE"""),18)</f>
        <v>18</v>
      </c>
      <c r="H14">
        <f ca="1">IFERROR(__xludf.DUMMYFUNCTION("""COMPUTED_VALUE"""),374)</f>
        <v>374</v>
      </c>
      <c r="I14">
        <f ca="1">IFERROR(__xludf.DUMMYFUNCTION("""COMPUTED_VALUE"""),1.27)</f>
        <v>1.27</v>
      </c>
      <c r="J14">
        <f ca="1">IFERROR(__xludf.DUMMYFUNCTION("""COMPUTED_VALUE"""),-1.98)</f>
        <v>-1.98</v>
      </c>
      <c r="K14">
        <f ca="1">IFERROR(__xludf.DUMMYFUNCTION("""COMPUTED_VALUE"""),-1.56)</f>
        <v>-1.56</v>
      </c>
    </row>
    <row r="15" spans="1:11" ht="15.75" customHeight="1" x14ac:dyDescent="0.25">
      <c r="A15" t="str">
        <f ca="1">IFERROR(__xludf.DUMMYFUNCTION("""COMPUTED_VALUE"""),"Glial fibrillary acidic protein")</f>
        <v>Glial fibrillary acidic protein</v>
      </c>
      <c r="B15" t="str">
        <f ca="1">IFERROR(__xludf.DUMMYFUNCTION("""COMPUTED_VALUE"""),"GFAP")</f>
        <v>GFAP</v>
      </c>
      <c r="C15" t="s">
        <v>4</v>
      </c>
      <c r="D15">
        <f ca="1">IFERROR(__xludf.DUMMYFUNCTION("""COMPUTED_VALUE"""),5.42)</f>
        <v>5.42</v>
      </c>
      <c r="E15">
        <f ca="1">IFERROR(__xludf.DUMMYFUNCTION("""COMPUTED_VALUE"""),5.06)</f>
        <v>5.0599999999999996</v>
      </c>
      <c r="F15">
        <f ca="1">IFERROR(__xludf.DUMMYFUNCTION("""COMPUTED_VALUE"""),50)</f>
        <v>50</v>
      </c>
      <c r="G15">
        <f ca="1">IFERROR(__xludf.DUMMYFUNCTION("""COMPUTED_VALUE"""),34)</f>
        <v>34</v>
      </c>
      <c r="H15">
        <f ca="1">IFERROR(__xludf.DUMMYFUNCTION("""COMPUTED_VALUE"""),850)</f>
        <v>850</v>
      </c>
      <c r="I15">
        <f ca="1">IFERROR(__xludf.DUMMYFUNCTION("""COMPUTED_VALUE"""),-1.44)</f>
        <v>-1.44</v>
      </c>
      <c r="J15">
        <f ca="1">IFERROR(__xludf.DUMMYFUNCTION("""COMPUTED_VALUE"""),-2.07)</f>
        <v>-2.0699999999999998</v>
      </c>
      <c r="K15">
        <f ca="1">IFERROR(__xludf.DUMMYFUNCTION("""COMPUTED_VALUE"""),-2.97)</f>
        <v>-2.97</v>
      </c>
    </row>
    <row r="16" spans="1:11" ht="15.75" customHeight="1" x14ac:dyDescent="0.25">
      <c r="A16" t="str">
        <f ca="1">IFERROR(__xludf.DUMMYFUNCTION("""COMPUTED_VALUE"""),"Glial fibrillary acidic protein")</f>
        <v>Glial fibrillary acidic protein</v>
      </c>
      <c r="B16" t="str">
        <f ca="1">IFERROR(__xludf.DUMMYFUNCTION("""COMPUTED_VALUE"""),"GFAP")</f>
        <v>GFAP</v>
      </c>
      <c r="C16" t="s">
        <v>5</v>
      </c>
      <c r="D16">
        <f ca="1">IFERROR(__xludf.DUMMYFUNCTION("""COMPUTED_VALUE"""),5.42)</f>
        <v>5.42</v>
      </c>
      <c r="E16">
        <f ca="1">IFERROR(__xludf.DUMMYFUNCTION("""COMPUTED_VALUE"""),5)</f>
        <v>5</v>
      </c>
      <c r="F16">
        <f ca="1">IFERROR(__xludf.DUMMYFUNCTION("""COMPUTED_VALUE"""),50)</f>
        <v>50</v>
      </c>
      <c r="G16">
        <f ca="1">IFERROR(__xludf.DUMMYFUNCTION("""COMPUTED_VALUE"""),20)</f>
        <v>20</v>
      </c>
      <c r="H16">
        <f ca="1">IFERROR(__xludf.DUMMYFUNCTION("""COMPUTED_VALUE"""),400)</f>
        <v>400</v>
      </c>
      <c r="I16">
        <f ca="1">IFERROR(__xludf.DUMMYFUNCTION("""COMPUTED_VALUE"""),-1.12)</f>
        <v>-1.1200000000000001</v>
      </c>
      <c r="J16">
        <f ca="1">IFERROR(__xludf.DUMMYFUNCTION("""COMPUTED_VALUE"""),-4.32)</f>
        <v>-4.32</v>
      </c>
      <c r="K16">
        <f ca="1">IFERROR(__xludf.DUMMYFUNCTION("""COMPUTED_VALUE"""),-4.84)</f>
        <v>-4.84</v>
      </c>
    </row>
    <row r="17" spans="1:11" ht="15.75" customHeight="1" x14ac:dyDescent="0.25">
      <c r="A17" t="str">
        <f ca="1">IFERROR(__xludf.DUMMYFUNCTION("""COMPUTED_VALUE"""),"Glial fibrillary acidic protein (Fragment)")</f>
        <v>Glial fibrillary acidic protein (Fragment)</v>
      </c>
      <c r="B17" t="str">
        <f ca="1">IFERROR(__xludf.DUMMYFUNCTION("""COMPUTED_VALUE"""),"GFAP")</f>
        <v>GFAP</v>
      </c>
      <c r="C17" t="str">
        <f ca="1">IFERROR(__xludf.DUMMYFUNCTION("""COMPUTED_VALUE"""),"K7EJU1")</f>
        <v>K7EJU1</v>
      </c>
      <c r="D17">
        <f ca="1">IFERROR(__xludf.DUMMYFUNCTION("""COMPUTED_VALUE"""),5.6)</f>
        <v>5.6</v>
      </c>
      <c r="E17">
        <f ca="1">IFERROR(__xludf.DUMMYFUNCTION("""COMPUTED_VALUE"""),5.61)</f>
        <v>5.61</v>
      </c>
      <c r="F17">
        <f ca="1">IFERROR(__xludf.DUMMYFUNCTION("""COMPUTED_VALUE"""),28)</f>
        <v>28</v>
      </c>
      <c r="G17">
        <f ca="1">IFERROR(__xludf.DUMMYFUNCTION("""COMPUTED_VALUE"""),21)</f>
        <v>21</v>
      </c>
      <c r="H17">
        <f ca="1">IFERROR(__xludf.DUMMYFUNCTION("""COMPUTED_VALUE"""),339)</f>
        <v>339</v>
      </c>
      <c r="I17">
        <f ca="1">IFERROR(__xludf.DUMMYFUNCTION("""COMPUTED_VALUE"""),-4.13)</f>
        <v>-4.13</v>
      </c>
      <c r="J17">
        <f ca="1">IFERROR(__xludf.DUMMYFUNCTION("""COMPUTED_VALUE"""),2)</f>
        <v>2</v>
      </c>
      <c r="K17">
        <f ca="1">IFERROR(__xludf.DUMMYFUNCTION("""COMPUTED_VALUE"""),-2.07)</f>
        <v>-2.0699999999999998</v>
      </c>
    </row>
    <row r="18" spans="1:11" ht="15.75" customHeight="1" x14ac:dyDescent="0.25">
      <c r="A18" t="str">
        <f ca="1">IFERROR(__xludf.DUMMYFUNCTION("""COMPUTED_VALUE"""),"Glyceraldehyde-3-phosphate dehydrogenase")</f>
        <v>Glyceraldehyde-3-phosphate dehydrogenase</v>
      </c>
      <c r="B18" t="str">
        <f ca="1">IFERROR(__xludf.DUMMYFUNCTION("""COMPUTED_VALUE"""),"GAPDH")</f>
        <v>GAPDH</v>
      </c>
      <c r="C18" t="s">
        <v>6</v>
      </c>
      <c r="D18">
        <f ca="1">IFERROR(__xludf.DUMMYFUNCTION("""COMPUTED_VALUE"""),8.57)</f>
        <v>8.57</v>
      </c>
      <c r="E18">
        <f ca="1">IFERROR(__xludf.DUMMYFUNCTION("""COMPUTED_VALUE"""),9.17)</f>
        <v>9.17</v>
      </c>
      <c r="F18">
        <f ca="1">IFERROR(__xludf.DUMMYFUNCTION("""COMPUTED_VALUE"""),36)</f>
        <v>36</v>
      </c>
      <c r="G18">
        <f ca="1">IFERROR(__xludf.DUMMYFUNCTION("""COMPUTED_VALUE"""),32)</f>
        <v>32</v>
      </c>
      <c r="H18">
        <f ca="1">IFERROR(__xludf.DUMMYFUNCTION("""COMPUTED_VALUE"""),88)</f>
        <v>88</v>
      </c>
      <c r="I18">
        <f ca="1">IFERROR(__xludf.DUMMYFUNCTION("""COMPUTED_VALUE"""),-6.19)</f>
        <v>-6.19</v>
      </c>
      <c r="J18">
        <f ca="1">IFERROR(__xludf.DUMMYFUNCTION("""COMPUTED_VALUE"""),6.55)</f>
        <v>6.55</v>
      </c>
      <c r="K18">
        <f ca="1">IFERROR(__xludf.DUMMYFUNCTION("""COMPUTED_VALUE"""),1.06)</f>
        <v>1.06</v>
      </c>
    </row>
    <row r="19" spans="1:11" ht="15.75" customHeight="1" x14ac:dyDescent="0.25">
      <c r="A19" t="str">
        <f ca="1">IFERROR(__xludf.DUMMYFUNCTION("""COMPUTED_VALUE"""),"Hemoglobin subunit beta")</f>
        <v>Hemoglobin subunit beta</v>
      </c>
      <c r="B19" t="str">
        <f ca="1">IFERROR(__xludf.DUMMYFUNCTION("""COMPUTED_VALUE"""),"HBB")</f>
        <v>HBB</v>
      </c>
      <c r="C19" t="s">
        <v>7</v>
      </c>
      <c r="D19">
        <f ca="1">IFERROR(__xludf.DUMMYFUNCTION("""COMPUTED_VALUE"""),6.74)</f>
        <v>6.74</v>
      </c>
      <c r="E19">
        <f ca="1">IFERROR(__xludf.DUMMYFUNCTION("""COMPUTED_VALUE"""),7.35)</f>
        <v>7.35</v>
      </c>
      <c r="F19">
        <f ca="1">IFERROR(__xludf.DUMMYFUNCTION("""COMPUTED_VALUE"""),16)</f>
        <v>16</v>
      </c>
      <c r="G19">
        <f ca="1">IFERROR(__xludf.DUMMYFUNCTION("""COMPUTED_VALUE"""),13)</f>
        <v>13</v>
      </c>
      <c r="H19">
        <f ca="1">IFERROR(__xludf.DUMMYFUNCTION("""COMPUTED_VALUE"""),170)</f>
        <v>170</v>
      </c>
      <c r="I19">
        <f ca="1">IFERROR(__xludf.DUMMYFUNCTION("""COMPUTED_VALUE"""),1.26)</f>
        <v>1.26</v>
      </c>
      <c r="J19">
        <f ca="1">IFERROR(__xludf.DUMMYFUNCTION("""COMPUTED_VALUE"""),2.9)</f>
        <v>2.9</v>
      </c>
      <c r="K19">
        <f ca="1">IFERROR(__xludf.DUMMYFUNCTION("""COMPUTED_VALUE"""),3.66)</f>
        <v>3.66</v>
      </c>
    </row>
    <row r="20" spans="1:11" ht="15.75" customHeight="1" x14ac:dyDescent="0.25">
      <c r="A20" t="str">
        <f ca="1">IFERROR(__xludf.DUMMYFUNCTION("""COMPUTED_VALUE"""),"Hemoglobin subunit beta")</f>
        <v>Hemoglobin subunit beta</v>
      </c>
      <c r="B20" t="str">
        <f ca="1">IFERROR(__xludf.DUMMYFUNCTION("""COMPUTED_VALUE"""),"HBB")</f>
        <v>HBB</v>
      </c>
      <c r="C20" t="s">
        <v>7</v>
      </c>
      <c r="D20">
        <f ca="1">IFERROR(__xludf.DUMMYFUNCTION("""COMPUTED_VALUE"""),6.74)</f>
        <v>6.74</v>
      </c>
      <c r="E20">
        <f ca="1">IFERROR(__xludf.DUMMYFUNCTION("""COMPUTED_VALUE"""),7)</f>
        <v>7</v>
      </c>
      <c r="F20">
        <f ca="1">IFERROR(__xludf.DUMMYFUNCTION("""COMPUTED_VALUE"""),16)</f>
        <v>16</v>
      </c>
      <c r="G20">
        <f ca="1">IFERROR(__xludf.DUMMYFUNCTION("""COMPUTED_VALUE"""),14)</f>
        <v>14</v>
      </c>
      <c r="H20">
        <f ca="1">IFERROR(__xludf.DUMMYFUNCTION("""COMPUTED_VALUE"""),70)</f>
        <v>70</v>
      </c>
      <c r="I20">
        <f ca="1">IFERROR(__xludf.DUMMYFUNCTION("""COMPUTED_VALUE"""),1.68)</f>
        <v>1.68</v>
      </c>
      <c r="J20">
        <f ca="1">IFERROR(__xludf.DUMMYFUNCTION("""COMPUTED_VALUE"""),1.84)</f>
        <v>1.84</v>
      </c>
      <c r="K20">
        <f ca="1">IFERROR(__xludf.DUMMYFUNCTION("""COMPUTED_VALUE"""),3.09)</f>
        <v>3.09</v>
      </c>
    </row>
    <row r="21" spans="1:11" ht="13.2" x14ac:dyDescent="0.25">
      <c r="A21" t="str">
        <f ca="1">IFERROR(__xludf.DUMMYFUNCTION("""COMPUTED_VALUE"""),"Hemoglobin subunit beta")</f>
        <v>Hemoglobin subunit beta</v>
      </c>
      <c r="B21" t="str">
        <f ca="1">IFERROR(__xludf.DUMMYFUNCTION("""COMPUTED_VALUE"""),"HBB")</f>
        <v>HBB</v>
      </c>
      <c r="C21" t="s">
        <v>7</v>
      </c>
      <c r="D21">
        <f ca="1">IFERROR(__xludf.DUMMYFUNCTION("""COMPUTED_VALUE"""),6.74)</f>
        <v>6.74</v>
      </c>
      <c r="E21">
        <f ca="1">IFERROR(__xludf.DUMMYFUNCTION("""COMPUTED_VALUE"""),7.34)</f>
        <v>7.34</v>
      </c>
      <c r="F21">
        <f ca="1">IFERROR(__xludf.DUMMYFUNCTION("""COMPUTED_VALUE"""),16)</f>
        <v>16</v>
      </c>
      <c r="G21">
        <f ca="1">IFERROR(__xludf.DUMMYFUNCTION("""COMPUTED_VALUE"""),14)</f>
        <v>14</v>
      </c>
      <c r="H21">
        <f ca="1">IFERROR(__xludf.DUMMYFUNCTION("""COMPUTED_VALUE"""),212)</f>
        <v>212</v>
      </c>
      <c r="I21">
        <f ca="1">IFERROR(__xludf.DUMMYFUNCTION("""COMPUTED_VALUE"""),1.75)</f>
        <v>1.75</v>
      </c>
      <c r="J21">
        <f ca="1">IFERROR(__xludf.DUMMYFUNCTION("""COMPUTED_VALUE"""),1.67)</f>
        <v>1.67</v>
      </c>
      <c r="K21">
        <f ca="1">IFERROR(__xludf.DUMMYFUNCTION("""COMPUTED_VALUE"""),2.92)</f>
        <v>2.92</v>
      </c>
    </row>
    <row r="22" spans="1:11" ht="13.2" x14ac:dyDescent="0.25">
      <c r="A22" t="str">
        <f ca="1">IFERROR(__xludf.DUMMYFUNCTION("""COMPUTED_VALUE"""),"Isoform 1 of Vinculin")</f>
        <v>Isoform 1 of Vinculin</v>
      </c>
      <c r="B22" t="str">
        <f ca="1">IFERROR(__xludf.DUMMYFUNCTION("""COMPUTED_VALUE"""),"VCL")</f>
        <v>VCL</v>
      </c>
      <c r="C22" t="str">
        <f ca="1">IFERROR(__xludf.DUMMYFUNCTION("""COMPUTED_VALUE"""),"P18206-2")</f>
        <v>P18206-2</v>
      </c>
      <c r="D22">
        <f ca="1">IFERROR(__xludf.DUMMYFUNCTION("""COMPUTED_VALUE"""),5.83)</f>
        <v>5.83</v>
      </c>
      <c r="E22">
        <f ca="1">IFERROR(__xludf.DUMMYFUNCTION("""COMPUTED_VALUE"""),5.88)</f>
        <v>5.88</v>
      </c>
      <c r="F22">
        <f ca="1">IFERROR(__xludf.DUMMYFUNCTION("""COMPUTED_VALUE"""),117)</f>
        <v>117</v>
      </c>
      <c r="G22">
        <f ca="1">IFERROR(__xludf.DUMMYFUNCTION("""COMPUTED_VALUE"""),118)</f>
        <v>118</v>
      </c>
      <c r="H22">
        <f ca="1">IFERROR(__xludf.DUMMYFUNCTION("""COMPUTED_VALUE"""),322)</f>
        <v>322</v>
      </c>
      <c r="I22">
        <f ca="1">IFERROR(__xludf.DUMMYFUNCTION("""COMPUTED_VALUE"""),1.03)</f>
        <v>1.03</v>
      </c>
      <c r="J22">
        <f ca="1">IFERROR(__xludf.DUMMYFUNCTION("""COMPUTED_VALUE"""),1.92)</f>
        <v>1.92</v>
      </c>
      <c r="K22">
        <f ca="1">IFERROR(__xludf.DUMMYFUNCTION("""COMPUTED_VALUE"""),1.97)</f>
        <v>1.97</v>
      </c>
    </row>
    <row r="23" spans="1:11" ht="13.2" x14ac:dyDescent="0.25">
      <c r="A23" t="str">
        <f ca="1">IFERROR(__xludf.DUMMYFUNCTION("""COMPUTED_VALUE"""),"Isoform 2 of Glial fibrillary acidic protein")</f>
        <v>Isoform 2 of Glial fibrillary acidic protein</v>
      </c>
      <c r="B23" t="str">
        <f ca="1">IFERROR(__xludf.DUMMYFUNCTION("""COMPUTED_VALUE"""),"GFAP")</f>
        <v>GFAP</v>
      </c>
      <c r="C23" t="str">
        <f ca="1">IFERROR(__xludf.DUMMYFUNCTION("""COMPUTED_VALUE"""),"P14136-2")</f>
        <v>P14136-2</v>
      </c>
      <c r="D23">
        <f ca="1">IFERROR(__xludf.DUMMYFUNCTION("""COMPUTED_VALUE"""),5.42)</f>
        <v>5.42</v>
      </c>
      <c r="E23">
        <f ca="1">IFERROR(__xludf.DUMMYFUNCTION("""COMPUTED_VALUE"""),5.09)</f>
        <v>5.09</v>
      </c>
      <c r="F23">
        <f ca="1">IFERROR(__xludf.DUMMYFUNCTION("""COMPUTED_VALUE"""),50)</f>
        <v>50</v>
      </c>
      <c r="G23">
        <f ca="1">IFERROR(__xludf.DUMMYFUNCTION("""COMPUTED_VALUE"""),36)</f>
        <v>36</v>
      </c>
      <c r="H23">
        <f ca="1">IFERROR(__xludf.DUMMYFUNCTION("""COMPUTED_VALUE"""),223)</f>
        <v>223</v>
      </c>
      <c r="I23">
        <f ca="1">IFERROR(__xludf.DUMMYFUNCTION("""COMPUTED_VALUE"""),-2.19)</f>
        <v>-2.19</v>
      </c>
      <c r="J23">
        <f ca="1">IFERROR(__xludf.DUMMYFUNCTION("""COMPUTED_VALUE"""),2.42)</f>
        <v>2.42</v>
      </c>
      <c r="K23">
        <f ca="1">IFERROR(__xludf.DUMMYFUNCTION("""COMPUTED_VALUE"""),1.1)</f>
        <v>1.1000000000000001</v>
      </c>
    </row>
    <row r="24" spans="1:11" ht="13.2" x14ac:dyDescent="0.25">
      <c r="A24" t="str">
        <f ca="1">IFERROR(__xludf.DUMMYFUNCTION("""COMPUTED_VALUE"""),"Isoform 2 of Glial fibrillary acidic protein")</f>
        <v>Isoform 2 of Glial fibrillary acidic protein</v>
      </c>
      <c r="B24" t="str">
        <f ca="1">IFERROR(__xludf.DUMMYFUNCTION("""COMPUTED_VALUE"""),"GFAP")</f>
        <v>GFAP</v>
      </c>
      <c r="C24" t="str">
        <f ca="1">IFERROR(__xludf.DUMMYFUNCTION("""COMPUTED_VALUE"""),"P14136-2")</f>
        <v>P14136-2</v>
      </c>
      <c r="D24">
        <f ca="1">IFERROR(__xludf.DUMMYFUNCTION("""COMPUTED_VALUE"""),5.42)</f>
        <v>5.42</v>
      </c>
      <c r="E24">
        <f ca="1">IFERROR(__xludf.DUMMYFUNCTION("""COMPUTED_VALUE"""),5.16)</f>
        <v>5.16</v>
      </c>
      <c r="F24">
        <f ca="1">IFERROR(__xludf.DUMMYFUNCTION("""COMPUTED_VALUE"""),50)</f>
        <v>50</v>
      </c>
      <c r="G24">
        <f ca="1">IFERROR(__xludf.DUMMYFUNCTION("""COMPUTED_VALUE"""),35)</f>
        <v>35</v>
      </c>
      <c r="H24">
        <f ca="1">IFERROR(__xludf.DUMMYFUNCTION("""COMPUTED_VALUE"""),92)</f>
        <v>92</v>
      </c>
      <c r="I24">
        <f ca="1">IFERROR(__xludf.DUMMYFUNCTION("""COMPUTED_VALUE"""),-1.91)</f>
        <v>-1.91</v>
      </c>
      <c r="J24">
        <f ca="1">IFERROR(__xludf.DUMMYFUNCTION("""COMPUTED_VALUE"""),1.7)</f>
        <v>1.7</v>
      </c>
      <c r="K24">
        <f ca="1">IFERROR(__xludf.DUMMYFUNCTION("""COMPUTED_VALUE"""),-1.12)</f>
        <v>-1.1200000000000001</v>
      </c>
    </row>
    <row r="25" spans="1:11" ht="13.2" x14ac:dyDescent="0.25">
      <c r="A25" t="str">
        <f ca="1">IFERROR(__xludf.DUMMYFUNCTION("""COMPUTED_VALUE"""),"Isoform 2 of Glial fibrillary acidic protein")</f>
        <v>Isoform 2 of Glial fibrillary acidic protein</v>
      </c>
      <c r="B25" t="str">
        <f ca="1">IFERROR(__xludf.DUMMYFUNCTION("""COMPUTED_VALUE"""),"GFAP")</f>
        <v>GFAP</v>
      </c>
      <c r="C25" t="str">
        <f ca="1">IFERROR(__xludf.DUMMYFUNCTION("""COMPUTED_VALUE"""),"P14136-2")</f>
        <v>P14136-2</v>
      </c>
      <c r="D25">
        <f ca="1">IFERROR(__xludf.DUMMYFUNCTION("""COMPUTED_VALUE"""),5.42)</f>
        <v>5.42</v>
      </c>
      <c r="E25">
        <f ca="1">IFERROR(__xludf.DUMMYFUNCTION("""COMPUTED_VALUE"""),5.17)</f>
        <v>5.17</v>
      </c>
      <c r="F25">
        <f ca="1">IFERROR(__xludf.DUMMYFUNCTION("""COMPUTED_VALUE"""),50)</f>
        <v>50</v>
      </c>
      <c r="G25">
        <f ca="1">IFERROR(__xludf.DUMMYFUNCTION("""COMPUTED_VALUE"""),38)</f>
        <v>38</v>
      </c>
      <c r="H25">
        <f ca="1">IFERROR(__xludf.DUMMYFUNCTION("""COMPUTED_VALUE"""),885)</f>
        <v>885</v>
      </c>
      <c r="I25">
        <f ca="1">IFERROR(__xludf.DUMMYFUNCTION("""COMPUTED_VALUE"""),-1.12)</f>
        <v>-1.1200000000000001</v>
      </c>
      <c r="J25">
        <f ca="1">IFERROR(__xludf.DUMMYFUNCTION("""COMPUTED_VALUE"""),1.63)</f>
        <v>1.63</v>
      </c>
      <c r="K25">
        <f ca="1">IFERROR(__xludf.DUMMYFUNCTION("""COMPUTED_VALUE"""),1.46)</f>
        <v>1.46</v>
      </c>
    </row>
    <row r="26" spans="1:11" ht="13.2" x14ac:dyDescent="0.25">
      <c r="A26" t="str">
        <f ca="1">IFERROR(__xludf.DUMMYFUNCTION("""COMPUTED_VALUE"""),"Isoform 2 of Glial fibrillary acidic protein")</f>
        <v>Isoform 2 of Glial fibrillary acidic protein</v>
      </c>
      <c r="B26" t="str">
        <f ca="1">IFERROR(__xludf.DUMMYFUNCTION("""COMPUTED_VALUE"""),"GFAP")</f>
        <v>GFAP</v>
      </c>
      <c r="C26" t="str">
        <f ca="1">IFERROR(__xludf.DUMMYFUNCTION("""COMPUTED_VALUE"""),"P14136-2")</f>
        <v>P14136-2</v>
      </c>
      <c r="D26">
        <f ca="1">IFERROR(__xludf.DUMMYFUNCTION("""COMPUTED_VALUE"""),5.42)</f>
        <v>5.42</v>
      </c>
      <c r="E26">
        <f ca="1">IFERROR(__xludf.DUMMYFUNCTION("""COMPUTED_VALUE"""),5.23)</f>
        <v>5.23</v>
      </c>
      <c r="F26">
        <f ca="1">IFERROR(__xludf.DUMMYFUNCTION("""COMPUTED_VALUE"""),50)</f>
        <v>50</v>
      </c>
      <c r="G26">
        <f ca="1">IFERROR(__xludf.DUMMYFUNCTION("""COMPUTED_VALUE"""),46)</f>
        <v>46</v>
      </c>
      <c r="H26">
        <f ca="1">IFERROR(__xludf.DUMMYFUNCTION("""COMPUTED_VALUE"""),945)</f>
        <v>945</v>
      </c>
      <c r="I26">
        <f ca="1">IFERROR(__xludf.DUMMYFUNCTION("""COMPUTED_VALUE"""),1.02)</f>
        <v>1.02</v>
      </c>
      <c r="J26">
        <f ca="1">IFERROR(__xludf.DUMMYFUNCTION("""COMPUTED_VALUE"""),1.63)</f>
        <v>1.63</v>
      </c>
      <c r="K26">
        <f ca="1">IFERROR(__xludf.DUMMYFUNCTION("""COMPUTED_VALUE"""),1.66)</f>
        <v>1.66</v>
      </c>
    </row>
    <row r="27" spans="1:11" ht="13.2" x14ac:dyDescent="0.25">
      <c r="A27" t="str">
        <f ca="1">IFERROR(__xludf.DUMMYFUNCTION("""COMPUTED_VALUE"""),"Isoform 2 of Glial fibrillary acidic protein")</f>
        <v>Isoform 2 of Glial fibrillary acidic protein</v>
      </c>
      <c r="B27" t="str">
        <f ca="1">IFERROR(__xludf.DUMMYFUNCTION("""COMPUTED_VALUE"""),"GFAP")</f>
        <v>GFAP</v>
      </c>
      <c r="C27" t="str">
        <f ca="1">IFERROR(__xludf.DUMMYFUNCTION("""COMPUTED_VALUE"""),"P14136-2")</f>
        <v>P14136-2</v>
      </c>
      <c r="D27">
        <f ca="1">IFERROR(__xludf.DUMMYFUNCTION("""COMPUTED_VALUE"""),5.42)</f>
        <v>5.42</v>
      </c>
      <c r="E27">
        <f ca="1">IFERROR(__xludf.DUMMYFUNCTION("""COMPUTED_VALUE"""),5.5)</f>
        <v>5.5</v>
      </c>
      <c r="F27">
        <f ca="1">IFERROR(__xludf.DUMMYFUNCTION("""COMPUTED_VALUE"""),50)</f>
        <v>50</v>
      </c>
      <c r="G27">
        <f ca="1">IFERROR(__xludf.DUMMYFUNCTION("""COMPUTED_VALUE"""),46)</f>
        <v>46</v>
      </c>
      <c r="H27">
        <f ca="1">IFERROR(__xludf.DUMMYFUNCTION("""COMPUTED_VALUE"""),974)</f>
        <v>974</v>
      </c>
      <c r="I27">
        <f ca="1">IFERROR(__xludf.DUMMYFUNCTION("""COMPUTED_VALUE"""),-1.08)</f>
        <v>-1.08</v>
      </c>
      <c r="J27">
        <f ca="1">IFERROR(__xludf.DUMMYFUNCTION("""COMPUTED_VALUE"""),1.6)</f>
        <v>1.6</v>
      </c>
      <c r="K27">
        <f ca="1">IFERROR(__xludf.DUMMYFUNCTION("""COMPUTED_VALUE"""),1.48)</f>
        <v>1.48</v>
      </c>
    </row>
    <row r="28" spans="1:11" ht="13.2" x14ac:dyDescent="0.25">
      <c r="A28" t="str">
        <f ca="1">IFERROR(__xludf.DUMMYFUNCTION("""COMPUTED_VALUE"""),"Isoform 2 of Glial fibrillary acidic protein")</f>
        <v>Isoform 2 of Glial fibrillary acidic protein</v>
      </c>
      <c r="B28" t="str">
        <f ca="1">IFERROR(__xludf.DUMMYFUNCTION("""COMPUTED_VALUE"""),"GFAP")</f>
        <v>GFAP</v>
      </c>
      <c r="C28" t="str">
        <f ca="1">IFERROR(__xludf.DUMMYFUNCTION("""COMPUTED_VALUE"""),"P14136-2")</f>
        <v>P14136-2</v>
      </c>
      <c r="D28">
        <f ca="1">IFERROR(__xludf.DUMMYFUNCTION("""COMPUTED_VALUE"""),5.42)</f>
        <v>5.42</v>
      </c>
      <c r="E28">
        <f ca="1">IFERROR(__xludf.DUMMYFUNCTION("""COMPUTED_VALUE"""),5.07)</f>
        <v>5.07</v>
      </c>
      <c r="F28">
        <f ca="1">IFERROR(__xludf.DUMMYFUNCTION("""COMPUTED_VALUE"""),50)</f>
        <v>50</v>
      </c>
      <c r="G28">
        <f ca="1">IFERROR(__xludf.DUMMYFUNCTION("""COMPUTED_VALUE"""),37)</f>
        <v>37</v>
      </c>
      <c r="H28">
        <f ca="1">IFERROR(__xludf.DUMMYFUNCTION("""COMPUTED_VALUE"""),790)</f>
        <v>790</v>
      </c>
      <c r="I28">
        <f ca="1">IFERROR(__xludf.DUMMYFUNCTION("""COMPUTED_VALUE"""),-1.53)</f>
        <v>-1.53</v>
      </c>
      <c r="J28">
        <f ca="1">IFERROR(__xludf.DUMMYFUNCTION("""COMPUTED_VALUE"""),1.56)</f>
        <v>1.56</v>
      </c>
      <c r="K28">
        <f ca="1">IFERROR(__xludf.DUMMYFUNCTION("""COMPUTED_VALUE"""),1.02)</f>
        <v>1.02</v>
      </c>
    </row>
    <row r="29" spans="1:11" ht="13.2" x14ac:dyDescent="0.25">
      <c r="A29" t="str">
        <f ca="1">IFERROR(__xludf.DUMMYFUNCTION("""COMPUTED_VALUE"""),"Isoform 2 of Glial fibrillary acidic protein")</f>
        <v>Isoform 2 of Glial fibrillary acidic protein</v>
      </c>
      <c r="B29" t="str">
        <f ca="1">IFERROR(__xludf.DUMMYFUNCTION("""COMPUTED_VALUE"""),"GFAP")</f>
        <v>GFAP</v>
      </c>
      <c r="C29" t="str">
        <f ca="1">IFERROR(__xludf.DUMMYFUNCTION("""COMPUTED_VALUE"""),"P14136-2")</f>
        <v>P14136-2</v>
      </c>
      <c r="D29">
        <f ca="1">IFERROR(__xludf.DUMMYFUNCTION("""COMPUTED_VALUE"""),5.42)</f>
        <v>5.42</v>
      </c>
      <c r="E29">
        <f ca="1">IFERROR(__xludf.DUMMYFUNCTION("""COMPUTED_VALUE"""),5.16)</f>
        <v>5.16</v>
      </c>
      <c r="F29">
        <f ca="1">IFERROR(__xludf.DUMMYFUNCTION("""COMPUTED_VALUE"""),50)</f>
        <v>50</v>
      </c>
      <c r="G29">
        <f ca="1">IFERROR(__xludf.DUMMYFUNCTION("""COMPUTED_VALUE"""),49)</f>
        <v>49</v>
      </c>
      <c r="H29">
        <f ca="1">IFERROR(__xludf.DUMMYFUNCTION("""COMPUTED_VALUE"""),828)</f>
        <v>828</v>
      </c>
      <c r="I29">
        <f ca="1">IFERROR(__xludf.DUMMYFUNCTION("""COMPUTED_VALUE"""),-1.19)</f>
        <v>-1.19</v>
      </c>
      <c r="J29">
        <f ca="1">IFERROR(__xludf.DUMMYFUNCTION("""COMPUTED_VALUE"""),1.53)</f>
        <v>1.53</v>
      </c>
      <c r="K29">
        <f ca="1">IFERROR(__xludf.DUMMYFUNCTION("""COMPUTED_VALUE"""),1.28)</f>
        <v>1.28</v>
      </c>
    </row>
    <row r="30" spans="1:11" ht="13.2" x14ac:dyDescent="0.25">
      <c r="A30" t="str">
        <f ca="1">IFERROR(__xludf.DUMMYFUNCTION("""COMPUTED_VALUE"""),"Isoform 2 of Glial fibrillary acidic protein")</f>
        <v>Isoform 2 of Glial fibrillary acidic protein</v>
      </c>
      <c r="B30" t="str">
        <f ca="1">IFERROR(__xludf.DUMMYFUNCTION("""COMPUTED_VALUE"""),"GFAP")</f>
        <v>GFAP</v>
      </c>
      <c r="C30" t="str">
        <f ca="1">IFERROR(__xludf.DUMMYFUNCTION("""COMPUTED_VALUE"""),"P14136-2")</f>
        <v>P14136-2</v>
      </c>
      <c r="D30">
        <f ca="1">IFERROR(__xludf.DUMMYFUNCTION("""COMPUTED_VALUE"""),5.42)</f>
        <v>5.42</v>
      </c>
      <c r="E30">
        <f ca="1">IFERROR(__xludf.DUMMYFUNCTION("""COMPUTED_VALUE"""),5.74)</f>
        <v>5.74</v>
      </c>
      <c r="F30">
        <f ca="1">IFERROR(__xludf.DUMMYFUNCTION("""COMPUTED_VALUE"""),50)</f>
        <v>50</v>
      </c>
      <c r="G30">
        <f ca="1">IFERROR(__xludf.DUMMYFUNCTION("""COMPUTED_VALUE"""),48)</f>
        <v>48</v>
      </c>
      <c r="H30">
        <f ca="1">IFERROR(__xludf.DUMMYFUNCTION("""COMPUTED_VALUE"""),284)</f>
        <v>284</v>
      </c>
      <c r="I30">
        <f ca="1">IFERROR(__xludf.DUMMYFUNCTION("""COMPUTED_VALUE"""),2.04)</f>
        <v>2.04</v>
      </c>
      <c r="J30">
        <f ca="1">IFERROR(__xludf.DUMMYFUNCTION("""COMPUTED_VALUE"""),-1.6)</f>
        <v>-1.6</v>
      </c>
      <c r="K30">
        <f ca="1">IFERROR(__xludf.DUMMYFUNCTION("""COMPUTED_VALUE"""),1.27)</f>
        <v>1.27</v>
      </c>
    </row>
    <row r="31" spans="1:11" ht="13.2" x14ac:dyDescent="0.25">
      <c r="A31" t="str">
        <f ca="1">IFERROR(__xludf.DUMMYFUNCTION("""COMPUTED_VALUE"""),"Isoform 3 of Dynamin-1")</f>
        <v>Isoform 3 of Dynamin-1</v>
      </c>
      <c r="B31" t="str">
        <f ca="1">IFERROR(__xludf.DUMMYFUNCTION("""COMPUTED_VALUE"""),"DNM1")</f>
        <v>DNM1</v>
      </c>
      <c r="C31" t="str">
        <f ca="1">IFERROR(__xludf.DUMMYFUNCTION("""COMPUTED_VALUE"""),"Q05193-3")</f>
        <v>Q05193-3</v>
      </c>
      <c r="D31">
        <f ca="1">IFERROR(__xludf.DUMMYFUNCTION("""COMPUTED_VALUE"""),6.57)</f>
        <v>6.57</v>
      </c>
      <c r="E31">
        <f ca="1">IFERROR(__xludf.DUMMYFUNCTION("""COMPUTED_VALUE"""),4.93)</f>
        <v>4.93</v>
      </c>
      <c r="F31">
        <f ca="1">IFERROR(__xludf.DUMMYFUNCTION("""COMPUTED_VALUE"""),96)</f>
        <v>96</v>
      </c>
      <c r="G31">
        <f ca="1">IFERROR(__xludf.DUMMYFUNCTION("""COMPUTED_VALUE"""),20)</f>
        <v>20</v>
      </c>
      <c r="H31">
        <f ca="1">IFERROR(__xludf.DUMMYFUNCTION("""COMPUTED_VALUE"""),346)</f>
        <v>346</v>
      </c>
      <c r="I31">
        <f ca="1">IFERROR(__xludf.DUMMYFUNCTION("""COMPUTED_VALUE"""),-1.23)</f>
        <v>-1.23</v>
      </c>
      <c r="J31">
        <f ca="1">IFERROR(__xludf.DUMMYFUNCTION("""COMPUTED_VALUE"""),1.69)</f>
        <v>1.69</v>
      </c>
      <c r="K31">
        <f ca="1">IFERROR(__xludf.DUMMYFUNCTION("""COMPUTED_VALUE"""),1.38)</f>
        <v>1.38</v>
      </c>
    </row>
    <row r="32" spans="1:11" ht="13.2" x14ac:dyDescent="0.25">
      <c r="A32" t="str">
        <f ca="1">IFERROR(__xludf.DUMMYFUNCTION("""COMPUTED_VALUE"""),"Isoform 3 of Dynamin-1")</f>
        <v>Isoform 3 of Dynamin-1</v>
      </c>
      <c r="B32" t="str">
        <f ca="1">IFERROR(__xludf.DUMMYFUNCTION("""COMPUTED_VALUE"""),"DNM1")</f>
        <v>DNM1</v>
      </c>
      <c r="C32" t="str">
        <f ca="1">IFERROR(__xludf.DUMMYFUNCTION("""COMPUTED_VALUE"""),"Q05193-3")</f>
        <v>Q05193-3</v>
      </c>
      <c r="D32">
        <f ca="1">IFERROR(__xludf.DUMMYFUNCTION("""COMPUTED_VALUE"""),6.57)</f>
        <v>6.57</v>
      </c>
      <c r="E32">
        <f ca="1">IFERROR(__xludf.DUMMYFUNCTION("""COMPUTED_VALUE"""),4.88)</f>
        <v>4.88</v>
      </c>
      <c r="F32">
        <f ca="1">IFERROR(__xludf.DUMMYFUNCTION("""COMPUTED_VALUE"""),96)</f>
        <v>96</v>
      </c>
      <c r="G32">
        <f ca="1">IFERROR(__xludf.DUMMYFUNCTION("""COMPUTED_VALUE"""),19)</f>
        <v>19</v>
      </c>
      <c r="H32">
        <f ca="1">IFERROR(__xludf.DUMMYFUNCTION("""COMPUTED_VALUE"""),300)</f>
        <v>300</v>
      </c>
      <c r="I32">
        <f ca="1">IFERROR(__xludf.DUMMYFUNCTION("""COMPUTED_VALUE"""),-1.35)</f>
        <v>-1.35</v>
      </c>
      <c r="J32">
        <f ca="1">IFERROR(__xludf.DUMMYFUNCTION("""COMPUTED_VALUE"""),-1.6)</f>
        <v>-1.6</v>
      </c>
      <c r="K32">
        <f ca="1">IFERROR(__xludf.DUMMYFUNCTION("""COMPUTED_VALUE"""),-2.16)</f>
        <v>-2.16</v>
      </c>
    </row>
    <row r="33" spans="1:11" ht="13.2" x14ac:dyDescent="0.25">
      <c r="A33" t="str">
        <f ca="1">IFERROR(__xludf.DUMMYFUNCTION("""COMPUTED_VALUE"""),"Isoform 3 of Peroxiredoxin-5, mitochondrial")</f>
        <v>Isoform 3 of Peroxiredoxin-5, mitochondrial</v>
      </c>
      <c r="B33" t="str">
        <f ca="1">IFERROR(__xludf.DUMMYFUNCTION("""COMPUTED_VALUE"""),"PRDX5")</f>
        <v>PRDX5</v>
      </c>
      <c r="C33" t="str">
        <f ca="1">IFERROR(__xludf.DUMMYFUNCTION("""COMPUTED_VALUE"""),"P30044-3")</f>
        <v>P30044-3</v>
      </c>
      <c r="D33">
        <f ca="1">IFERROR(__xludf.DUMMYFUNCTION("""COMPUTED_VALUE"""),9.12)</f>
        <v>9.1199999999999992</v>
      </c>
      <c r="E33">
        <f ca="1">IFERROR(__xludf.DUMMYFUNCTION("""COMPUTED_VALUE"""),7.7)</f>
        <v>7.7</v>
      </c>
      <c r="F33">
        <f ca="1">IFERROR(__xludf.DUMMYFUNCTION("""COMPUTED_VALUE"""),17)</f>
        <v>17</v>
      </c>
      <c r="G33">
        <f ca="1">IFERROR(__xludf.DUMMYFUNCTION("""COMPUTED_VALUE"""),15)</f>
        <v>15</v>
      </c>
      <c r="H33">
        <f ca="1">IFERROR(__xludf.DUMMYFUNCTION("""COMPUTED_VALUE"""),154)</f>
        <v>154</v>
      </c>
      <c r="I33">
        <f ca="1">IFERROR(__xludf.DUMMYFUNCTION("""COMPUTED_VALUE"""),1.29)</f>
        <v>1.29</v>
      </c>
      <c r="J33">
        <f ca="1">IFERROR(__xludf.DUMMYFUNCTION("""COMPUTED_VALUE"""),-1.77)</f>
        <v>-1.77</v>
      </c>
      <c r="K33">
        <f ca="1">IFERROR(__xludf.DUMMYFUNCTION("""COMPUTED_VALUE"""),-1.37)</f>
        <v>-1.37</v>
      </c>
    </row>
    <row r="34" spans="1:11" ht="13.2" x14ac:dyDescent="0.25">
      <c r="A34" t="str">
        <f ca="1">IFERROR(__xludf.DUMMYFUNCTION("""COMPUTED_VALUE"""),"Isoform 3 of Ras-related protein Rap-1b")</f>
        <v>Isoform 3 of Ras-related protein Rap-1b</v>
      </c>
      <c r="B34" t="str">
        <f ca="1">IFERROR(__xludf.DUMMYFUNCTION("""COMPUTED_VALUE"""),"PAR1B")</f>
        <v>PAR1B</v>
      </c>
      <c r="C34" t="str">
        <f ca="1">IFERROR(__xludf.DUMMYFUNCTION("""COMPUTED_VALUE"""),"P61224-3")</f>
        <v>P61224-3</v>
      </c>
      <c r="D34">
        <f ca="1">IFERROR(__xludf.DUMMYFUNCTION("""COMPUTED_VALUE"""),8.72)</f>
        <v>8.7200000000000006</v>
      </c>
      <c r="E34">
        <f ca="1">IFERROR(__xludf.DUMMYFUNCTION("""COMPUTED_VALUE"""),6.37)</f>
        <v>6.37</v>
      </c>
      <c r="F34">
        <f ca="1">IFERROR(__xludf.DUMMYFUNCTION("""COMPUTED_VALUE"""),19)</f>
        <v>19</v>
      </c>
      <c r="G34">
        <f ca="1">IFERROR(__xludf.DUMMYFUNCTION("""COMPUTED_VALUE"""),19)</f>
        <v>19</v>
      </c>
      <c r="H34">
        <f ca="1">IFERROR(__xludf.DUMMYFUNCTION("""COMPUTED_VALUE"""),112)</f>
        <v>112</v>
      </c>
      <c r="I34">
        <f ca="1">IFERROR(__xludf.DUMMYFUNCTION("""COMPUTED_VALUE"""),-1.19)</f>
        <v>-1.19</v>
      </c>
      <c r="J34">
        <f ca="1">IFERROR(__xludf.DUMMYFUNCTION("""COMPUTED_VALUE"""),1.92)</f>
        <v>1.92</v>
      </c>
      <c r="K34">
        <f ca="1">IFERROR(__xludf.DUMMYFUNCTION("""COMPUTED_VALUE"""),1.62)</f>
        <v>1.62</v>
      </c>
    </row>
    <row r="35" spans="1:11" ht="13.2" x14ac:dyDescent="0.25">
      <c r="A35" t="str">
        <f ca="1">IFERROR(__xludf.DUMMYFUNCTION("""COMPUTED_VALUE"""),"Isoform CNPI of 2’,3’-cyclic-nucleotide 3’-phosphodiesterase")</f>
        <v>Isoform CNPI of 2’,3’-cyclic-nucleotide 3’-phosphodiesterase</v>
      </c>
      <c r="B35" t="str">
        <f ca="1">IFERROR(__xludf.DUMMYFUNCTION("""COMPUTED_VALUE"""),"CNP")</f>
        <v>CNP</v>
      </c>
      <c r="C35" t="str">
        <f ca="1">IFERROR(__xludf.DUMMYFUNCTION("""COMPUTED_VALUE"""),"P09543-2")</f>
        <v>P09543-2</v>
      </c>
      <c r="D35">
        <f ca="1">IFERROR(__xludf.DUMMYFUNCTION("""COMPUTED_VALUE"""),8.73)</f>
        <v>8.73</v>
      </c>
      <c r="E35">
        <f ca="1">IFERROR(__xludf.DUMMYFUNCTION("""COMPUTED_VALUE"""),9.11)</f>
        <v>9.11</v>
      </c>
      <c r="F35">
        <f ca="1">IFERROR(__xludf.DUMMYFUNCTION("""COMPUTED_VALUE"""),45)</f>
        <v>45</v>
      </c>
      <c r="G35">
        <f ca="1">IFERROR(__xludf.DUMMYFUNCTION("""COMPUTED_VALUE"""),40)</f>
        <v>40</v>
      </c>
      <c r="H35">
        <f ca="1">IFERROR(__xludf.DUMMYFUNCTION("""COMPUTED_VALUE"""),97)</f>
        <v>97</v>
      </c>
      <c r="I35">
        <f ca="1">IFERROR(__xludf.DUMMYFUNCTION("""COMPUTED_VALUE"""),-1.66)</f>
        <v>-1.66</v>
      </c>
      <c r="J35">
        <f ca="1">IFERROR(__xludf.DUMMYFUNCTION("""COMPUTED_VALUE"""),1.82)</f>
        <v>1.82</v>
      </c>
      <c r="K35">
        <f ca="1">IFERROR(__xludf.DUMMYFUNCTION("""COMPUTED_VALUE"""),1.1)</f>
        <v>1.1000000000000001</v>
      </c>
    </row>
    <row r="36" spans="1:11" ht="13.2" x14ac:dyDescent="0.25">
      <c r="A36" t="str">
        <f ca="1">IFERROR(__xludf.DUMMYFUNCTION("""COMPUTED_VALUE"""),"Isoform Cytoplasmic+peroxisomal of Peroxiredoxin-5, mitochondrial")</f>
        <v>Isoform Cytoplasmic+peroxisomal of Peroxiredoxin-5, mitochondrial</v>
      </c>
      <c r="B36" t="str">
        <f ca="1">IFERROR(__xludf.DUMMYFUNCTION("""COMPUTED_VALUE"""),"PRDX5")</f>
        <v>PRDX5</v>
      </c>
      <c r="C36" t="str">
        <f ca="1">IFERROR(__xludf.DUMMYFUNCTION("""COMPUTED_VALUE"""),"P30044-2")</f>
        <v>P30044-2</v>
      </c>
      <c r="D36">
        <f ca="1">IFERROR(__xludf.DUMMYFUNCTION("""COMPUTED_VALUE"""),6.73)</f>
        <v>6.73</v>
      </c>
      <c r="E36">
        <f ca="1">IFERROR(__xludf.DUMMYFUNCTION("""COMPUTED_VALUE"""),7.75)</f>
        <v>7.75</v>
      </c>
      <c r="F36">
        <f ca="1">IFERROR(__xludf.DUMMYFUNCTION("""COMPUTED_VALUE"""),17)</f>
        <v>17</v>
      </c>
      <c r="G36">
        <f ca="1">IFERROR(__xludf.DUMMYFUNCTION("""COMPUTED_VALUE"""),16)</f>
        <v>16</v>
      </c>
      <c r="H36">
        <f ca="1">IFERROR(__xludf.DUMMYFUNCTION("""COMPUTED_VALUE"""),143)</f>
        <v>143</v>
      </c>
      <c r="I36">
        <f ca="1">IFERROR(__xludf.DUMMYFUNCTION("""COMPUTED_VALUE"""),1.31)</f>
        <v>1.31</v>
      </c>
      <c r="J36">
        <f ca="1">IFERROR(__xludf.DUMMYFUNCTION("""COMPUTED_VALUE"""),-2.27)</f>
        <v>-2.27</v>
      </c>
      <c r="K36">
        <f ca="1">IFERROR(__xludf.DUMMYFUNCTION("""COMPUTED_VALUE"""),-1.73)</f>
        <v>-1.73</v>
      </c>
    </row>
    <row r="37" spans="1:11" ht="13.2" x14ac:dyDescent="0.25">
      <c r="A37" t="str">
        <f ca="1">IFERROR(__xludf.DUMMYFUNCTION("""COMPUTED_VALUE"""),"Isoform IB of Synapsin-1")</f>
        <v>Isoform IB of Synapsin-1</v>
      </c>
      <c r="B37" t="str">
        <f ca="1">IFERROR(__xludf.DUMMYFUNCTION("""COMPUTED_VALUE"""),"SYN1")</f>
        <v>SYN1</v>
      </c>
      <c r="C37" t="str">
        <f ca="1">IFERROR(__xludf.DUMMYFUNCTION("""COMPUTED_VALUE"""),"P17600-2")</f>
        <v>P17600-2</v>
      </c>
      <c r="D37">
        <f ca="1">IFERROR(__xludf.DUMMYFUNCTION("""COMPUTED_VALUE"""),9.88)</f>
        <v>9.8800000000000008</v>
      </c>
      <c r="E37">
        <f ca="1">IFERROR(__xludf.DUMMYFUNCTION("""COMPUTED_VALUE"""),9.17)</f>
        <v>9.17</v>
      </c>
      <c r="F37">
        <f ca="1">IFERROR(__xludf.DUMMYFUNCTION("""COMPUTED_VALUE"""),70)</f>
        <v>70</v>
      </c>
      <c r="G37">
        <f ca="1">IFERROR(__xludf.DUMMYFUNCTION("""COMPUTED_VALUE"""),75)</f>
        <v>75</v>
      </c>
      <c r="H37">
        <f ca="1">IFERROR(__xludf.DUMMYFUNCTION("""COMPUTED_VALUE"""),271)</f>
        <v>271</v>
      </c>
      <c r="I37">
        <f ca="1">IFERROR(__xludf.DUMMYFUNCTION("""COMPUTED_VALUE"""),1.16)</f>
        <v>1.1599999999999999</v>
      </c>
      <c r="J37">
        <f ca="1">IFERROR(__xludf.DUMMYFUNCTION("""COMPUTED_VALUE"""),-1.72)</f>
        <v>-1.72</v>
      </c>
      <c r="K37">
        <f ca="1">IFERROR(__xludf.DUMMYFUNCTION("""COMPUTED_VALUE"""),-1.48)</f>
        <v>-1.48</v>
      </c>
    </row>
    <row r="38" spans="1:11" ht="13.2" x14ac:dyDescent="0.25">
      <c r="A38" t="str">
        <f ca="1">IFERROR(__xludf.DUMMYFUNCTION("""COMPUTED_VALUE"""),"Isoform IB of Synapsin-1")</f>
        <v>Isoform IB of Synapsin-1</v>
      </c>
      <c r="B38" t="str">
        <f ca="1">IFERROR(__xludf.DUMMYFUNCTION("""COMPUTED_VALUE"""),"SYN1")</f>
        <v>SYN1</v>
      </c>
      <c r="C38" t="str">
        <f ca="1">IFERROR(__xludf.DUMMYFUNCTION("""COMPUTED_VALUE"""),"P17600-2")</f>
        <v>P17600-2</v>
      </c>
      <c r="D38">
        <f ca="1">IFERROR(__xludf.DUMMYFUNCTION("""COMPUTED_VALUE"""),9.88)</f>
        <v>9.8800000000000008</v>
      </c>
      <c r="E38">
        <f ca="1">IFERROR(__xludf.DUMMYFUNCTION("""COMPUTED_VALUE"""),8.87)</f>
        <v>8.8699999999999992</v>
      </c>
      <c r="F38">
        <f ca="1">IFERROR(__xludf.DUMMYFUNCTION("""COMPUTED_VALUE"""),70)</f>
        <v>70</v>
      </c>
      <c r="G38">
        <f ca="1">IFERROR(__xludf.DUMMYFUNCTION("""COMPUTED_VALUE"""),74)</f>
        <v>74</v>
      </c>
      <c r="H38">
        <f ca="1">IFERROR(__xludf.DUMMYFUNCTION("""COMPUTED_VALUE"""),290)</f>
        <v>290</v>
      </c>
      <c r="I38">
        <f ca="1">IFERROR(__xludf.DUMMYFUNCTION("""COMPUTED_VALUE"""),1.17)</f>
        <v>1.17</v>
      </c>
      <c r="J38">
        <f ca="1">IFERROR(__xludf.DUMMYFUNCTION("""COMPUTED_VALUE"""),-2)</f>
        <v>-2</v>
      </c>
      <c r="K38">
        <f ca="1">IFERROR(__xludf.DUMMYFUNCTION("""COMPUTED_VALUE"""),-1.71)</f>
        <v>-1.71</v>
      </c>
    </row>
    <row r="39" spans="1:11" ht="13.2" x14ac:dyDescent="0.25">
      <c r="A39" t="str">
        <f ca="1">IFERROR(__xludf.DUMMYFUNCTION("""COMPUTED_VALUE"""),"Isoform Non-brain of Clathrin light chain A")</f>
        <v>Isoform Non-brain of Clathrin light chain A</v>
      </c>
      <c r="B39" t="str">
        <f ca="1">IFERROR(__xludf.DUMMYFUNCTION("""COMPUTED_VALUE"""),"CLTA")</f>
        <v>CLTA</v>
      </c>
      <c r="C39" t="str">
        <f ca="1">IFERROR(__xludf.DUMMYFUNCTION("""COMPUTED_VALUE"""),"P09496-2")</f>
        <v>P09496-2</v>
      </c>
      <c r="D39">
        <f ca="1">IFERROR(__xludf.DUMMYFUNCTION("""COMPUTED_VALUE"""),4.45)</f>
        <v>4.45</v>
      </c>
      <c r="E39">
        <f ca="1">IFERROR(__xludf.DUMMYFUNCTION("""COMPUTED_VALUE"""),4.69)</f>
        <v>4.6900000000000004</v>
      </c>
      <c r="F39">
        <f ca="1">IFERROR(__xludf.DUMMYFUNCTION("""COMPUTED_VALUE"""),24)</f>
        <v>24</v>
      </c>
      <c r="G39">
        <f ca="1">IFERROR(__xludf.DUMMYFUNCTION("""COMPUTED_VALUE"""),30)</f>
        <v>30</v>
      </c>
      <c r="H39">
        <f ca="1">IFERROR(__xludf.DUMMYFUNCTION("""COMPUTED_VALUE"""),62)</f>
        <v>62</v>
      </c>
      <c r="I39">
        <f ca="1">IFERROR(__xludf.DUMMYFUNCTION("""COMPUTED_VALUE"""),-1.01)</f>
        <v>-1.01</v>
      </c>
      <c r="J39">
        <f ca="1">IFERROR(__xludf.DUMMYFUNCTION("""COMPUTED_VALUE"""),-3.31)</f>
        <v>-3.31</v>
      </c>
      <c r="K39">
        <f ca="1">IFERROR(__xludf.DUMMYFUNCTION("""COMPUTED_VALUE"""),-3.34)</f>
        <v>-3.34</v>
      </c>
    </row>
    <row r="40" spans="1:11" ht="13.2" x14ac:dyDescent="0.25">
      <c r="A40" t="str">
        <f ca="1">IFERROR(__xludf.DUMMYFUNCTION("""COMPUTED_VALUE"""),"Keratin, type I cytoskeletal 10")</f>
        <v>Keratin, type I cytoskeletal 10</v>
      </c>
      <c r="B40" t="str">
        <f ca="1">IFERROR(__xludf.DUMMYFUNCTION("""COMPUTED_VALUE"""),"KRT10")</f>
        <v>KRT10</v>
      </c>
      <c r="C40" t="s">
        <v>8</v>
      </c>
      <c r="D40">
        <f ca="1">IFERROR(__xludf.DUMMYFUNCTION("""COMPUTED_VALUE"""),5.13)</f>
        <v>5.13</v>
      </c>
      <c r="E40">
        <f ca="1">IFERROR(__xludf.DUMMYFUNCTION("""COMPUTED_VALUE"""),5.33)</f>
        <v>5.33</v>
      </c>
      <c r="F40">
        <f ca="1">IFERROR(__xludf.DUMMYFUNCTION("""COMPUTED_VALUE"""),59)</f>
        <v>59</v>
      </c>
      <c r="G40">
        <f ca="1">IFERROR(__xludf.DUMMYFUNCTION("""COMPUTED_VALUE"""),102)</f>
        <v>102</v>
      </c>
      <c r="H40">
        <f ca="1">IFERROR(__xludf.DUMMYFUNCTION("""COMPUTED_VALUE"""),78)</f>
        <v>78</v>
      </c>
      <c r="I40">
        <f ca="1">IFERROR(__xludf.DUMMYFUNCTION("""COMPUTED_VALUE"""),-1.04)</f>
        <v>-1.04</v>
      </c>
      <c r="J40">
        <f ca="1">IFERROR(__xludf.DUMMYFUNCTION("""COMPUTED_VALUE"""),-1.8)</f>
        <v>-1.8</v>
      </c>
      <c r="K40">
        <f ca="1">IFERROR(__xludf.DUMMYFUNCTION("""COMPUTED_VALUE"""),-1.87)</f>
        <v>-1.87</v>
      </c>
    </row>
    <row r="41" spans="1:11" ht="13.2" x14ac:dyDescent="0.25">
      <c r="A41" t="str">
        <f ca="1">IFERROR(__xludf.DUMMYFUNCTION("""COMPUTED_VALUE"""),"Keratin, type I cytoskeletal 9")</f>
        <v>Keratin, type I cytoskeletal 9</v>
      </c>
      <c r="B41" t="str">
        <f ca="1">IFERROR(__xludf.DUMMYFUNCTION("""COMPUTED_VALUE"""),"KRT9")</f>
        <v>KRT9</v>
      </c>
      <c r="C41" t="s">
        <v>9</v>
      </c>
      <c r="D41">
        <f ca="1">IFERROR(__xludf.DUMMYFUNCTION("""COMPUTED_VALUE"""),5.14)</f>
        <v>5.14</v>
      </c>
      <c r="E41">
        <f ca="1">IFERROR(__xludf.DUMMYFUNCTION("""COMPUTED_VALUE"""),6.14)</f>
        <v>6.14</v>
      </c>
      <c r="F41">
        <f ca="1">IFERROR(__xludf.DUMMYFUNCTION("""COMPUTED_VALUE"""),62)</f>
        <v>62</v>
      </c>
      <c r="G41">
        <f ca="1">IFERROR(__xludf.DUMMYFUNCTION("""COMPUTED_VALUE"""),17)</f>
        <v>17</v>
      </c>
      <c r="H41">
        <f ca="1">IFERROR(__xludf.DUMMYFUNCTION("""COMPUTED_VALUE"""),95)</f>
        <v>95</v>
      </c>
      <c r="I41">
        <f ca="1">IFERROR(__xludf.DUMMYFUNCTION("""COMPUTED_VALUE"""),-1.37)</f>
        <v>-1.37</v>
      </c>
      <c r="J41">
        <f ca="1">IFERROR(__xludf.DUMMYFUNCTION("""COMPUTED_VALUE"""),1.55)</f>
        <v>1.55</v>
      </c>
      <c r="K41">
        <f ca="1">IFERROR(__xludf.DUMMYFUNCTION("""COMPUTED_VALUE"""),1.13)</f>
        <v>1.1299999999999999</v>
      </c>
    </row>
    <row r="42" spans="1:11" ht="13.2" x14ac:dyDescent="0.25">
      <c r="A42" t="str">
        <f ca="1">IFERROR(__xludf.DUMMYFUNCTION("""COMPUTED_VALUE"""),"Keratin, type I cytoskeletal 9")</f>
        <v>Keratin, type I cytoskeletal 9</v>
      </c>
      <c r="B42" t="str">
        <f ca="1">IFERROR(__xludf.DUMMYFUNCTION("""COMPUTED_VALUE"""),"KRT9")</f>
        <v>KRT9</v>
      </c>
      <c r="C42" t="s">
        <v>9</v>
      </c>
      <c r="D42">
        <f ca="1">IFERROR(__xludf.DUMMYFUNCTION("""COMPUTED_VALUE"""),5.14)</f>
        <v>5.14</v>
      </c>
      <c r="E42">
        <f ca="1">IFERROR(__xludf.DUMMYFUNCTION("""COMPUTED_VALUE"""),4.82)</f>
        <v>4.82</v>
      </c>
      <c r="F42">
        <f ca="1">IFERROR(__xludf.DUMMYFUNCTION("""COMPUTED_VALUE"""),62)</f>
        <v>62</v>
      </c>
      <c r="G42">
        <f ca="1">IFERROR(__xludf.DUMMYFUNCTION("""COMPUTED_VALUE"""),13)</f>
        <v>13</v>
      </c>
      <c r="H42">
        <f ca="1">IFERROR(__xludf.DUMMYFUNCTION("""COMPUTED_VALUE"""),213)</f>
        <v>213</v>
      </c>
      <c r="I42">
        <f ca="1">IFERROR(__xludf.DUMMYFUNCTION("""COMPUTED_VALUE"""),-1.21)</f>
        <v>-1.21</v>
      </c>
      <c r="J42">
        <f ca="1">IFERROR(__xludf.DUMMYFUNCTION("""COMPUTED_VALUE"""),-1.56)</f>
        <v>-1.56</v>
      </c>
      <c r="K42">
        <f ca="1">IFERROR(__xludf.DUMMYFUNCTION("""COMPUTED_VALUE"""),-1.89)</f>
        <v>-1.89</v>
      </c>
    </row>
    <row r="43" spans="1:11" ht="13.2" x14ac:dyDescent="0.25">
      <c r="A43" t="str">
        <f ca="1">IFERROR(__xludf.DUMMYFUNCTION("""COMPUTED_VALUE"""),"Keratin, type II cytoskeletal 1")</f>
        <v>Keratin, type II cytoskeletal 1</v>
      </c>
      <c r="B43" t="str">
        <f ca="1">IFERROR(__xludf.DUMMYFUNCTION("""COMPUTED_VALUE"""),"KRT1")</f>
        <v>KRT1</v>
      </c>
      <c r="C43" t="s">
        <v>10</v>
      </c>
      <c r="D43">
        <f ca="1">IFERROR(__xludf.DUMMYFUNCTION("""COMPUTED_VALUE"""),8.15)</f>
        <v>8.15</v>
      </c>
      <c r="E43">
        <f ca="1">IFERROR(__xludf.DUMMYFUNCTION("""COMPUTED_VALUE"""),7.55)</f>
        <v>7.55</v>
      </c>
      <c r="F43">
        <f ca="1">IFERROR(__xludf.DUMMYFUNCTION("""COMPUTED_VALUE"""),66)</f>
        <v>66</v>
      </c>
      <c r="G43">
        <f ca="1">IFERROR(__xludf.DUMMYFUNCTION("""COMPUTED_VALUE"""),12)</f>
        <v>12</v>
      </c>
      <c r="H43">
        <f ca="1">IFERROR(__xludf.DUMMYFUNCTION("""COMPUTED_VALUE"""),181)</f>
        <v>181</v>
      </c>
      <c r="I43">
        <f ca="1">IFERROR(__xludf.DUMMYFUNCTION("""COMPUTED_VALUE"""),1.32)</f>
        <v>1.32</v>
      </c>
      <c r="J43">
        <f ca="1">IFERROR(__xludf.DUMMYFUNCTION("""COMPUTED_VALUE"""),-1.54)</f>
        <v>-1.54</v>
      </c>
      <c r="K43">
        <f ca="1">IFERROR(__xludf.DUMMYFUNCTION("""COMPUTED_VALUE"""),-1.17)</f>
        <v>-1.17</v>
      </c>
    </row>
    <row r="44" spans="1:11" ht="13.2" x14ac:dyDescent="0.25">
      <c r="A44" t="str">
        <f ca="1">IFERROR(__xludf.DUMMYFUNCTION("""COMPUTED_VALUE"""),"Keratin, type II cytoskeletal 1")</f>
        <v>Keratin, type II cytoskeletal 1</v>
      </c>
      <c r="B44" t="str">
        <f ca="1">IFERROR(__xludf.DUMMYFUNCTION("""COMPUTED_VALUE"""),"KRT1")</f>
        <v>KRT1</v>
      </c>
      <c r="C44" t="s">
        <v>10</v>
      </c>
      <c r="D44">
        <f ca="1">IFERROR(__xludf.DUMMYFUNCTION("""COMPUTED_VALUE"""),8.15)</f>
        <v>8.15</v>
      </c>
      <c r="E44">
        <f ca="1">IFERROR(__xludf.DUMMYFUNCTION("""COMPUTED_VALUE"""),4.66)</f>
        <v>4.66</v>
      </c>
      <c r="F44">
        <f ca="1">IFERROR(__xludf.DUMMYFUNCTION("""COMPUTED_VALUE"""),66)</f>
        <v>66</v>
      </c>
      <c r="G44">
        <f ca="1">IFERROR(__xludf.DUMMYFUNCTION("""COMPUTED_VALUE"""),35)</f>
        <v>35</v>
      </c>
      <c r="H44">
        <f ca="1">IFERROR(__xludf.DUMMYFUNCTION("""COMPUTED_VALUE"""),63)</f>
        <v>63</v>
      </c>
      <c r="I44">
        <f ca="1">IFERROR(__xludf.DUMMYFUNCTION("""COMPUTED_VALUE"""),-1.14)</f>
        <v>-1.1399999999999999</v>
      </c>
      <c r="J44">
        <f ca="1">IFERROR(__xludf.DUMMYFUNCTION("""COMPUTED_VALUE"""),-1.81)</f>
        <v>-1.81</v>
      </c>
      <c r="K44">
        <f ca="1">IFERROR(__xludf.DUMMYFUNCTION("""COMPUTED_VALUE"""),-2.07)</f>
        <v>-2.0699999999999998</v>
      </c>
    </row>
    <row r="45" spans="1:11" ht="13.2" x14ac:dyDescent="0.25">
      <c r="A45" t="str">
        <f ca="1">IFERROR(__xludf.DUMMYFUNCTION("""COMPUTED_VALUE"""),"Keratin, type II cytoskeletal 1")</f>
        <v>Keratin, type II cytoskeletal 1</v>
      </c>
      <c r="B45" t="str">
        <f ca="1">IFERROR(__xludf.DUMMYFUNCTION("""COMPUTED_VALUE"""),"KRT1")</f>
        <v>KRT1</v>
      </c>
      <c r="C45" t="s">
        <v>10</v>
      </c>
      <c r="D45">
        <f ca="1">IFERROR(__xludf.DUMMYFUNCTION("""COMPUTED_VALUE"""),8.15)</f>
        <v>8.15</v>
      </c>
      <c r="E45">
        <f ca="1">IFERROR(__xludf.DUMMYFUNCTION("""COMPUTED_VALUE"""),5.54)</f>
        <v>5.54</v>
      </c>
      <c r="F45">
        <f ca="1">IFERROR(__xludf.DUMMYFUNCTION("""COMPUTED_VALUE"""),66)</f>
        <v>66</v>
      </c>
      <c r="G45">
        <f ca="1">IFERROR(__xludf.DUMMYFUNCTION("""COMPUTED_VALUE"""),17)</f>
        <v>17</v>
      </c>
      <c r="H45">
        <f ca="1">IFERROR(__xludf.DUMMYFUNCTION("""COMPUTED_VALUE"""),130)</f>
        <v>130</v>
      </c>
      <c r="I45">
        <f ca="1">IFERROR(__xludf.DUMMYFUNCTION("""COMPUTED_VALUE"""),1.33)</f>
        <v>1.33</v>
      </c>
      <c r="J45">
        <f ca="1">IFERROR(__xludf.DUMMYFUNCTION("""COMPUTED_VALUE"""),-3.1)</f>
        <v>-3.1</v>
      </c>
      <c r="K45">
        <f ca="1">IFERROR(__xludf.DUMMYFUNCTION("""COMPUTED_VALUE"""),-2.33)</f>
        <v>-2.33</v>
      </c>
    </row>
    <row r="46" spans="1:11" ht="13.2" x14ac:dyDescent="0.25">
      <c r="A46" t="str">
        <f ca="1">IFERROR(__xludf.DUMMYFUNCTION("""COMPUTED_VALUE"""),"Malate dehydrogenase, mitochondrial")</f>
        <v>Malate dehydrogenase, mitochondrial</v>
      </c>
      <c r="B46" t="str">
        <f ca="1">IFERROR(__xludf.DUMMYFUNCTION("""COMPUTED_VALUE"""),"MDH2")</f>
        <v>MDH2</v>
      </c>
      <c r="C46" t="s">
        <v>11</v>
      </c>
      <c r="D46">
        <f ca="1">IFERROR(__xludf.DUMMYFUNCTION("""COMPUTED_VALUE"""),8.92)</f>
        <v>8.92</v>
      </c>
      <c r="E46">
        <f ca="1">IFERROR(__xludf.DUMMYFUNCTION("""COMPUTED_VALUE"""),8.94)</f>
        <v>8.94</v>
      </c>
      <c r="F46">
        <f ca="1">IFERROR(__xludf.DUMMYFUNCTION("""COMPUTED_VALUE"""),36)</f>
        <v>36</v>
      </c>
      <c r="G46">
        <f ca="1">IFERROR(__xludf.DUMMYFUNCTION("""COMPUTED_VALUE"""),30)</f>
        <v>30</v>
      </c>
      <c r="H46">
        <f ca="1">IFERROR(__xludf.DUMMYFUNCTION("""COMPUTED_VALUE"""),228)</f>
        <v>228</v>
      </c>
      <c r="I46">
        <f ca="1">IFERROR(__xludf.DUMMYFUNCTION("""COMPUTED_VALUE"""),1.67)</f>
        <v>1.67</v>
      </c>
      <c r="J46">
        <f ca="1">IFERROR(__xludf.DUMMYFUNCTION("""COMPUTED_VALUE"""),1.77)</f>
        <v>1.77</v>
      </c>
      <c r="K46">
        <f ca="1">IFERROR(__xludf.DUMMYFUNCTION("""COMPUTED_VALUE"""),2.97)</f>
        <v>2.97</v>
      </c>
    </row>
    <row r="47" spans="1:11" ht="13.2" x14ac:dyDescent="0.25">
      <c r="A47" t="str">
        <f ca="1">IFERROR(__xludf.DUMMYFUNCTION("""COMPUTED_VALUE"""),"NADH dehydrogenase [ubiquinone] 1 alpha subcomplex subunit 5")</f>
        <v>NADH dehydrogenase [ubiquinone] 1 alpha subcomplex subunit 5</v>
      </c>
      <c r="B47" t="str">
        <f ca="1">IFERROR(__xludf.DUMMYFUNCTION("""COMPUTED_VALUE"""),"NDUFA5")</f>
        <v>NDUFA5</v>
      </c>
      <c r="C47" t="str">
        <f ca="1">IFERROR(__xludf.DUMMYFUNCTION("""COMPUTED_VALUE"""),"F8WAS3")</f>
        <v>F8WAS3</v>
      </c>
      <c r="D47">
        <f ca="1">IFERROR(__xludf.DUMMYFUNCTION("""COMPUTED_VALUE"""),5.75)</f>
        <v>5.75</v>
      </c>
      <c r="E47">
        <f ca="1">IFERROR(__xludf.DUMMYFUNCTION("""COMPUTED_VALUE"""),5.5)</f>
        <v>5.5</v>
      </c>
      <c r="F47">
        <f ca="1">IFERROR(__xludf.DUMMYFUNCTION("""COMPUTED_VALUE"""),13)</f>
        <v>13</v>
      </c>
      <c r="G47">
        <f ca="1">IFERROR(__xludf.DUMMYFUNCTION("""COMPUTED_VALUE"""),13)</f>
        <v>13</v>
      </c>
      <c r="H47">
        <f ca="1">IFERROR(__xludf.DUMMYFUNCTION("""COMPUTED_VALUE"""),237)</f>
        <v>237</v>
      </c>
      <c r="I47">
        <f ca="1">IFERROR(__xludf.DUMMYFUNCTION("""COMPUTED_VALUE"""),-3.21)</f>
        <v>-3.21</v>
      </c>
      <c r="J47">
        <f ca="1">IFERROR(__xludf.DUMMYFUNCTION("""COMPUTED_VALUE"""),-1.44)</f>
        <v>-1.44</v>
      </c>
      <c r="K47">
        <f ca="1">IFERROR(__xludf.DUMMYFUNCTION("""COMPUTED_VALUE"""),-4.62)</f>
        <v>-4.62</v>
      </c>
    </row>
    <row r="48" spans="1:11" ht="13.2" x14ac:dyDescent="0.25">
      <c r="A48" t="str">
        <f ca="1">IFERROR(__xludf.DUMMYFUNCTION("""COMPUTED_VALUE"""),"NADH dehydrogenase [ubiquinone] flavoprotein 1, mitochondrial (Fragment)")</f>
        <v>NADH dehydrogenase [ubiquinone] flavoprotein 1, mitochondrial (Fragment)</v>
      </c>
      <c r="B48" t="str">
        <f ca="1">IFERROR(__xludf.DUMMYFUNCTION("""COMPUTED_VALUE"""),"NDUFV1")</f>
        <v>NDUFV1</v>
      </c>
      <c r="C48" t="str">
        <f ca="1">IFERROR(__xludf.DUMMYFUNCTION("""COMPUTED_VALUE"""),"E9PQP1")</f>
        <v>E9PQP1</v>
      </c>
      <c r="D48">
        <f ca="1">IFERROR(__xludf.DUMMYFUNCTION("""COMPUTED_VALUE"""),8.51)</f>
        <v>8.51</v>
      </c>
      <c r="E48">
        <f ca="1">IFERROR(__xludf.DUMMYFUNCTION("""COMPUTED_VALUE"""),8.26)</f>
        <v>8.26</v>
      </c>
      <c r="F48">
        <f ca="1">IFERROR(__xludf.DUMMYFUNCTION("""COMPUTED_VALUE"""),51)</f>
        <v>51</v>
      </c>
      <c r="G48">
        <f ca="1">IFERROR(__xludf.DUMMYFUNCTION("""COMPUTED_VALUE"""),46)</f>
        <v>46</v>
      </c>
      <c r="H48">
        <f ca="1">IFERROR(__xludf.DUMMYFUNCTION("""COMPUTED_VALUE"""),105)</f>
        <v>105</v>
      </c>
      <c r="I48">
        <f ca="1">IFERROR(__xludf.DUMMYFUNCTION("""COMPUTED_VALUE"""),2.77)</f>
        <v>2.77</v>
      </c>
      <c r="J48">
        <f ca="1">IFERROR(__xludf.DUMMYFUNCTION("""COMPUTED_VALUE"""),-1.47)</f>
        <v>-1.47</v>
      </c>
      <c r="K48">
        <f ca="1">IFERROR(__xludf.DUMMYFUNCTION("""COMPUTED_VALUE"""),1.88)</f>
        <v>1.88</v>
      </c>
    </row>
    <row r="49" spans="1:11" ht="13.2" x14ac:dyDescent="0.25">
      <c r="A49" t="str">
        <f ca="1">IFERROR(__xludf.DUMMYFUNCTION("""COMPUTED_VALUE"""),"Neurofilament medium polypeptide")</f>
        <v>Neurofilament medium polypeptide</v>
      </c>
      <c r="B49" t="str">
        <f ca="1">IFERROR(__xludf.DUMMYFUNCTION("""COMPUTED_VALUE"""),"NEFM")</f>
        <v>NEFM</v>
      </c>
      <c r="C49" t="str">
        <f ca="1">IFERROR(__xludf.DUMMYFUNCTION("""COMPUTED_VALUE"""),"E7EMV2")</f>
        <v>E7EMV2</v>
      </c>
      <c r="D49">
        <f ca="1">IFERROR(__xludf.DUMMYFUNCTION("""COMPUTED_VALUE"""),4.76)</f>
        <v>4.76</v>
      </c>
      <c r="E49">
        <f ca="1">IFERROR(__xludf.DUMMYFUNCTION("""COMPUTED_VALUE"""),5.4)</f>
        <v>5.4</v>
      </c>
      <c r="F49">
        <f ca="1">IFERROR(__xludf.DUMMYFUNCTION("""COMPUTED_VALUE"""),79)</f>
        <v>79</v>
      </c>
      <c r="G49">
        <f ca="1">IFERROR(__xludf.DUMMYFUNCTION("""COMPUTED_VALUE"""),50)</f>
        <v>50</v>
      </c>
      <c r="H49">
        <f ca="1">IFERROR(__xludf.DUMMYFUNCTION("""COMPUTED_VALUE"""),210)</f>
        <v>210</v>
      </c>
      <c r="I49">
        <f ca="1">IFERROR(__xludf.DUMMYFUNCTION("""COMPUTED_VALUE"""),-1.28)</f>
        <v>-1.28</v>
      </c>
      <c r="J49">
        <f ca="1">IFERROR(__xludf.DUMMYFUNCTION("""COMPUTED_VALUE"""),1.5)</f>
        <v>1.5</v>
      </c>
      <c r="K49">
        <f ca="1">IFERROR(__xludf.DUMMYFUNCTION("""COMPUTED_VALUE"""),1.17)</f>
        <v>1.17</v>
      </c>
    </row>
    <row r="50" spans="1:11" ht="13.2" x14ac:dyDescent="0.25">
      <c r="A50" t="str">
        <f ca="1">IFERROR(__xludf.DUMMYFUNCTION("""COMPUTED_VALUE"""),"Profilin-2")</f>
        <v>Profilin-2</v>
      </c>
      <c r="B50" t="str">
        <f ca="1">IFERROR(__xludf.DUMMYFUNCTION("""COMPUTED_VALUE"""),"PFN2")</f>
        <v>PFN2</v>
      </c>
      <c r="C50" t="str">
        <f ca="1">IFERROR(__xludf.DUMMYFUNCTION("""COMPUTED_VALUE"""),"C9J0J7")</f>
        <v>C9J0J7</v>
      </c>
      <c r="D50">
        <f ca="1">IFERROR(__xludf.DUMMYFUNCTION("""COMPUTED_VALUE"""),9.26)</f>
        <v>9.26</v>
      </c>
      <c r="E50">
        <f ca="1">IFERROR(__xludf.DUMMYFUNCTION("""COMPUTED_VALUE"""),5.76)</f>
        <v>5.76</v>
      </c>
      <c r="F50">
        <f ca="1">IFERROR(__xludf.DUMMYFUNCTION("""COMPUTED_VALUE"""),10)</f>
        <v>10</v>
      </c>
      <c r="G50">
        <f ca="1">IFERROR(__xludf.DUMMYFUNCTION("""COMPUTED_VALUE"""),14)</f>
        <v>14</v>
      </c>
      <c r="H50">
        <f ca="1">IFERROR(__xludf.DUMMYFUNCTION("""COMPUTED_VALUE"""),126)</f>
        <v>126</v>
      </c>
      <c r="I50">
        <f ca="1">IFERROR(__xludf.DUMMYFUNCTION("""COMPUTED_VALUE"""),1.8)</f>
        <v>1.8</v>
      </c>
      <c r="J50">
        <f ca="1">IFERROR(__xludf.DUMMYFUNCTION("""COMPUTED_VALUE"""),-1.54)</f>
        <v>-1.54</v>
      </c>
      <c r="K50">
        <f ca="1">IFERROR(__xludf.DUMMYFUNCTION("""COMPUTED_VALUE"""),1.17)</f>
        <v>1.17</v>
      </c>
    </row>
    <row r="51" spans="1:11" ht="13.2" x14ac:dyDescent="0.25">
      <c r="A51" t="str">
        <f ca="1">IFERROR(__xludf.DUMMYFUNCTION("""COMPUTED_VALUE"""),"Profilin-2")</f>
        <v>Profilin-2</v>
      </c>
      <c r="B51" t="str">
        <f ca="1">IFERROR(__xludf.DUMMYFUNCTION("""COMPUTED_VALUE"""),"PFN2")</f>
        <v>PFN2</v>
      </c>
      <c r="C51" t="str">
        <f ca="1">IFERROR(__xludf.DUMMYFUNCTION("""COMPUTED_VALUE"""),"C9J0J7")</f>
        <v>C9J0J7</v>
      </c>
      <c r="D51">
        <f ca="1">IFERROR(__xludf.DUMMYFUNCTION("""COMPUTED_VALUE"""),9.26)</f>
        <v>9.26</v>
      </c>
      <c r="E51">
        <f ca="1">IFERROR(__xludf.DUMMYFUNCTION("""COMPUTED_VALUE"""),5.06)</f>
        <v>5.0599999999999996</v>
      </c>
      <c r="F51">
        <f ca="1">IFERROR(__xludf.DUMMYFUNCTION("""COMPUTED_VALUE"""),10)</f>
        <v>10</v>
      </c>
      <c r="G51">
        <f ca="1">IFERROR(__xludf.DUMMYFUNCTION("""COMPUTED_VALUE"""),13)</f>
        <v>13</v>
      </c>
      <c r="H51">
        <f ca="1">IFERROR(__xludf.DUMMYFUNCTION("""COMPUTED_VALUE"""),78)</f>
        <v>78</v>
      </c>
      <c r="I51">
        <f ca="1">IFERROR(__xludf.DUMMYFUNCTION("""COMPUTED_VALUE"""),1.01)</f>
        <v>1.01</v>
      </c>
      <c r="J51">
        <f ca="1">IFERROR(__xludf.DUMMYFUNCTION("""COMPUTED_VALUE"""),-2.08)</f>
        <v>-2.08</v>
      </c>
      <c r="K51">
        <f ca="1">IFERROR(__xludf.DUMMYFUNCTION("""COMPUTED_VALUE"""),-2.06)</f>
        <v>-2.06</v>
      </c>
    </row>
    <row r="52" spans="1:11" ht="13.2" x14ac:dyDescent="0.25">
      <c r="A52" t="str">
        <f ca="1">IFERROR(__xludf.DUMMYFUNCTION("""COMPUTED_VALUE"""),"Pyruvate carboxylase, mitochondrial")</f>
        <v>Pyruvate carboxylase, mitochondrial</v>
      </c>
      <c r="B52" t="str">
        <f ca="1">IFERROR(__xludf.DUMMYFUNCTION("""COMPUTED_VALUE"""),"PC")</f>
        <v>PC</v>
      </c>
      <c r="C52" t="s">
        <v>12</v>
      </c>
      <c r="D52">
        <f ca="1">IFERROR(__xludf.DUMMYFUNCTION("""COMPUTED_VALUE"""),6.37)</f>
        <v>6.37</v>
      </c>
      <c r="E52">
        <f ca="1">IFERROR(__xludf.DUMMYFUNCTION("""COMPUTED_VALUE"""),6.28)</f>
        <v>6.28</v>
      </c>
      <c r="F52">
        <f ca="1">IFERROR(__xludf.DUMMYFUNCTION("""COMPUTED_VALUE"""),130)</f>
        <v>130</v>
      </c>
      <c r="G52">
        <f ca="1">IFERROR(__xludf.DUMMYFUNCTION("""COMPUTED_VALUE"""),119)</f>
        <v>119</v>
      </c>
      <c r="H52">
        <f ca="1">IFERROR(__xludf.DUMMYFUNCTION("""COMPUTED_VALUE"""),96)</f>
        <v>96</v>
      </c>
      <c r="I52">
        <f ca="1">IFERROR(__xludf.DUMMYFUNCTION("""COMPUTED_VALUE"""),1.12)</f>
        <v>1.1200000000000001</v>
      </c>
      <c r="J52">
        <f ca="1">IFERROR(__xludf.DUMMYFUNCTION("""COMPUTED_VALUE"""),-1.59)</f>
        <v>-1.59</v>
      </c>
      <c r="K52">
        <f ca="1">IFERROR(__xludf.DUMMYFUNCTION("""COMPUTED_VALUE"""),-1.42)</f>
        <v>-1.42</v>
      </c>
    </row>
    <row r="53" spans="1:11" ht="13.2" x14ac:dyDescent="0.25">
      <c r="A53" t="str">
        <f ca="1">IFERROR(__xludf.DUMMYFUNCTION("""COMPUTED_VALUE"""),"Rho GDP-dissociation inhibitor 1 (Fragment)")</f>
        <v>Rho GDP-dissociation inhibitor 1 (Fragment)</v>
      </c>
      <c r="B53" t="str">
        <f ca="1">IFERROR(__xludf.DUMMYFUNCTION("""COMPUTED_VALUE"""),"ARHGDIA")</f>
        <v>ARHGDIA</v>
      </c>
      <c r="C53" t="str">
        <f ca="1">IFERROR(__xludf.DUMMYFUNCTION("""COMPUTED_VALUE"""),"J3KTF8")</f>
        <v>J3KTF8</v>
      </c>
      <c r="D53">
        <f ca="1">IFERROR(__xludf.DUMMYFUNCTION("""COMPUTED_VALUE"""),5.37)</f>
        <v>5.37</v>
      </c>
      <c r="E53">
        <f ca="1">IFERROR(__xludf.DUMMYFUNCTION("""COMPUTED_VALUE"""),5.02)</f>
        <v>5.0199999999999996</v>
      </c>
      <c r="F53">
        <f ca="1">IFERROR(__xludf.DUMMYFUNCTION("""COMPUTED_VALUE"""),22)</f>
        <v>22</v>
      </c>
      <c r="G53">
        <f ca="1">IFERROR(__xludf.DUMMYFUNCTION("""COMPUTED_VALUE"""),20)</f>
        <v>20</v>
      </c>
      <c r="H53">
        <f ca="1">IFERROR(__xludf.DUMMYFUNCTION("""COMPUTED_VALUE"""),185)</f>
        <v>185</v>
      </c>
      <c r="I53">
        <f ca="1">IFERROR(__xludf.DUMMYFUNCTION("""COMPUTED_VALUE"""),1.18)</f>
        <v>1.18</v>
      </c>
      <c r="J53">
        <f ca="1">IFERROR(__xludf.DUMMYFUNCTION("""COMPUTED_VALUE"""),-1.77)</f>
        <v>-1.77</v>
      </c>
      <c r="K53">
        <f ca="1">IFERROR(__xludf.DUMMYFUNCTION("""COMPUTED_VALUE"""),-1.5)</f>
        <v>-1.5</v>
      </c>
    </row>
    <row r="54" spans="1:11" ht="13.2" x14ac:dyDescent="0.25">
      <c r="A54" t="str">
        <f ca="1">IFERROR(__xludf.DUMMYFUNCTION("""COMPUTED_VALUE"""),"Septin-7")</f>
        <v>Septin-7</v>
      </c>
      <c r="B54" t="str">
        <f ca="1">IFERROR(__xludf.DUMMYFUNCTION("""COMPUTED_VALUE"""),"SEPT7")</f>
        <v>SEPT7</v>
      </c>
      <c r="C54" t="str">
        <f ca="1">IFERROR(__xludf.DUMMYFUNCTION("""COMPUTED_VALUE"""),"F5GZE5")</f>
        <v>F5GZE5</v>
      </c>
      <c r="D54">
        <f ca="1">IFERROR(__xludf.DUMMYFUNCTION("""COMPUTED_VALUE"""),8.76)</f>
        <v>8.76</v>
      </c>
      <c r="E54">
        <f ca="1">IFERROR(__xludf.DUMMYFUNCTION("""COMPUTED_VALUE"""),8.68)</f>
        <v>8.68</v>
      </c>
      <c r="F54">
        <f ca="1">IFERROR(__xludf.DUMMYFUNCTION("""COMPUTED_VALUE"""),51)</f>
        <v>51</v>
      </c>
      <c r="G54">
        <f ca="1">IFERROR(__xludf.DUMMYFUNCTION("""COMPUTED_VALUE"""),45)</f>
        <v>45</v>
      </c>
      <c r="H54">
        <f ca="1">IFERROR(__xludf.DUMMYFUNCTION("""COMPUTED_VALUE"""),84)</f>
        <v>84</v>
      </c>
      <c r="I54">
        <f ca="1">IFERROR(__xludf.DUMMYFUNCTION("""COMPUTED_VALUE"""),1.48)</f>
        <v>1.48</v>
      </c>
      <c r="J54">
        <f ca="1">IFERROR(__xludf.DUMMYFUNCTION("""COMPUTED_VALUE"""),-1.66)</f>
        <v>-1.66</v>
      </c>
      <c r="K54">
        <f ca="1">IFERROR(__xludf.DUMMYFUNCTION("""COMPUTED_VALUE"""),-1.12)</f>
        <v>-1.1200000000000001</v>
      </c>
    </row>
    <row r="55" spans="1:11" ht="13.2" x14ac:dyDescent="0.25">
      <c r="A55" t="str">
        <f ca="1">IFERROR(__xludf.DUMMYFUNCTION("""COMPUTED_VALUE"""),"Spectrin alpha chain, non-erythrocytic 1")</f>
        <v>Spectrin alpha chain, non-erythrocytic 1</v>
      </c>
      <c r="B55" t="str">
        <f ca="1">IFERROR(__xludf.DUMMYFUNCTION("""COMPUTED_VALUE"""),"SPTAN1")</f>
        <v>SPTAN1</v>
      </c>
      <c r="C55" t="s">
        <v>13</v>
      </c>
      <c r="D55">
        <f ca="1">IFERROR(__xludf.DUMMYFUNCTION("""COMPUTED_VALUE"""),5.22)</f>
        <v>5.22</v>
      </c>
      <c r="E55">
        <f ca="1">IFERROR(__xludf.DUMMYFUNCTION("""COMPUTED_VALUE"""),5.38)</f>
        <v>5.38</v>
      </c>
      <c r="F55">
        <f ca="1">IFERROR(__xludf.DUMMYFUNCTION("""COMPUTED_VALUE"""),285)</f>
        <v>285</v>
      </c>
      <c r="G55">
        <f ca="1">IFERROR(__xludf.DUMMYFUNCTION("""COMPUTED_VALUE"""),134)</f>
        <v>134</v>
      </c>
      <c r="H55">
        <f ca="1">IFERROR(__xludf.DUMMYFUNCTION("""COMPUTED_VALUE"""),439)</f>
        <v>439</v>
      </c>
      <c r="I55">
        <f ca="1">IFERROR(__xludf.DUMMYFUNCTION("""COMPUTED_VALUE"""),1.22)</f>
        <v>1.22</v>
      </c>
      <c r="J55">
        <f ca="1">IFERROR(__xludf.DUMMYFUNCTION("""COMPUTED_VALUE"""),-1.91)</f>
        <v>-1.91</v>
      </c>
      <c r="K55">
        <f ca="1">IFERROR(__xludf.DUMMYFUNCTION("""COMPUTED_VALUE"""),-1.56)</f>
        <v>-1.56</v>
      </c>
    </row>
    <row r="56" spans="1:11" ht="13.2" x14ac:dyDescent="0.25">
      <c r="A56" t="str">
        <f ca="1">IFERROR(__xludf.DUMMYFUNCTION("""COMPUTED_VALUE"""),"Syntaxin-binding protein 1")</f>
        <v>Syntaxin-binding protein 1</v>
      </c>
      <c r="B56" t="str">
        <f ca="1">IFERROR(__xludf.DUMMYFUNCTION("""COMPUTED_VALUE"""),"STXBP1")</f>
        <v>STXBP1</v>
      </c>
      <c r="C56" t="s">
        <v>14</v>
      </c>
      <c r="D56">
        <f ca="1">IFERROR(__xludf.DUMMYFUNCTION("""COMPUTED_VALUE"""),6.5)</f>
        <v>6.5</v>
      </c>
      <c r="E56">
        <f ca="1">IFERROR(__xludf.DUMMYFUNCTION("""COMPUTED_VALUE"""),5.52)</f>
        <v>5.52</v>
      </c>
      <c r="F56">
        <f ca="1">IFERROR(__xludf.DUMMYFUNCTION("""COMPUTED_VALUE"""),68)</f>
        <v>68</v>
      </c>
      <c r="G56">
        <f ca="1">IFERROR(__xludf.DUMMYFUNCTION("""COMPUTED_VALUE"""),31)</f>
        <v>31</v>
      </c>
      <c r="H56">
        <f ca="1">IFERROR(__xludf.DUMMYFUNCTION("""COMPUTED_VALUE"""),171)</f>
        <v>171</v>
      </c>
      <c r="I56">
        <f ca="1">IFERROR(__xludf.DUMMYFUNCTION("""COMPUTED_VALUE"""),1.12)</f>
        <v>1.1200000000000001</v>
      </c>
      <c r="J56">
        <f ca="1">IFERROR(__xludf.DUMMYFUNCTION("""COMPUTED_VALUE"""),2)</f>
        <v>2</v>
      </c>
      <c r="K56">
        <f ca="1">IFERROR(__xludf.DUMMYFUNCTION("""COMPUTED_VALUE"""),2.24)</f>
        <v>2.2400000000000002</v>
      </c>
    </row>
    <row r="57" spans="1:11" ht="13.2" x14ac:dyDescent="0.25">
      <c r="A57" t="str">
        <f ca="1">IFERROR(__xludf.DUMMYFUNCTION("""COMPUTED_VALUE"""),"Tubulin alpha-1A chain (Fragment)")</f>
        <v>Tubulin alpha-1A chain (Fragment)</v>
      </c>
      <c r="B57" t="str">
        <f ca="1">IFERROR(__xludf.DUMMYFUNCTION("""COMPUTED_VALUE"""),"TUBA1A")</f>
        <v>TUBA1A</v>
      </c>
      <c r="C57" t="str">
        <f ca="1">IFERROR(__xludf.DUMMYFUNCTION("""COMPUTED_VALUE"""),"F8VRZ4")</f>
        <v>F8VRZ4</v>
      </c>
      <c r="D57">
        <f ca="1">IFERROR(__xludf.DUMMYFUNCTION("""COMPUTED_VALUE"""),5.44)</f>
        <v>5.44</v>
      </c>
      <c r="E57">
        <f ca="1">IFERROR(__xludf.DUMMYFUNCTION("""COMPUTED_VALUE"""),5.09)</f>
        <v>5.09</v>
      </c>
      <c r="F57">
        <f ca="1">IFERROR(__xludf.DUMMYFUNCTION("""COMPUTED_VALUE"""),12)</f>
        <v>12</v>
      </c>
      <c r="G57">
        <f ca="1">IFERROR(__xludf.DUMMYFUNCTION("""COMPUTED_VALUE"""),22)</f>
        <v>22</v>
      </c>
      <c r="H57">
        <f ca="1">IFERROR(__xludf.DUMMYFUNCTION("""COMPUTED_VALUE"""),67)</f>
        <v>67</v>
      </c>
      <c r="I57">
        <f ca="1">IFERROR(__xludf.DUMMYFUNCTION("""COMPUTED_VALUE"""),-2.13)</f>
        <v>-2.13</v>
      </c>
      <c r="J57">
        <f ca="1">IFERROR(__xludf.DUMMYFUNCTION("""COMPUTED_VALUE"""),1.56)</f>
        <v>1.56</v>
      </c>
      <c r="K57">
        <f ca="1">IFERROR(__xludf.DUMMYFUNCTION("""COMPUTED_VALUE"""),-1.37)</f>
        <v>-1.37</v>
      </c>
    </row>
    <row r="58" spans="1:11" ht="13.2" x14ac:dyDescent="0.25">
      <c r="A58" t="str">
        <f ca="1">IFERROR(__xludf.DUMMYFUNCTION("""COMPUTED_VALUE"""),"Tubulin alpha-1B chain (Fragment)")</f>
        <v>Tubulin alpha-1B chain (Fragment)</v>
      </c>
      <c r="B58" t="str">
        <f ca="1">IFERROR(__xludf.DUMMYFUNCTION("""COMPUTED_VALUE"""),"TUBA1B")</f>
        <v>TUBA1B</v>
      </c>
      <c r="C58" t="str">
        <f ca="1">IFERROR(__xludf.DUMMYFUNCTION("""COMPUTED_VALUE"""),"F8VVB9")</f>
        <v>F8VVB9</v>
      </c>
      <c r="D58">
        <f ca="1">IFERROR(__xludf.DUMMYFUNCTION("""COMPUTED_VALUE"""),5.03)</f>
        <v>5.03</v>
      </c>
      <c r="E58">
        <f ca="1">IFERROR(__xludf.DUMMYFUNCTION("""COMPUTED_VALUE"""),5.54)</f>
        <v>5.54</v>
      </c>
      <c r="F58">
        <f ca="1">IFERROR(__xludf.DUMMYFUNCTION("""COMPUTED_VALUE"""),28)</f>
        <v>28</v>
      </c>
      <c r="G58">
        <f ca="1">IFERROR(__xludf.DUMMYFUNCTION("""COMPUTED_VALUE"""),46)</f>
        <v>46</v>
      </c>
      <c r="H58">
        <f ca="1">IFERROR(__xludf.DUMMYFUNCTION("""COMPUTED_VALUE"""),91)</f>
        <v>91</v>
      </c>
      <c r="I58">
        <f ca="1">IFERROR(__xludf.DUMMYFUNCTION("""COMPUTED_VALUE"""),-1.31)</f>
        <v>-1.31</v>
      </c>
      <c r="J58">
        <f ca="1">IFERROR(__xludf.DUMMYFUNCTION("""COMPUTED_VALUE"""),2.04)</f>
        <v>2.04</v>
      </c>
      <c r="K58">
        <f ca="1">IFERROR(__xludf.DUMMYFUNCTION("""COMPUTED_VALUE"""),1.55)</f>
        <v>1.55</v>
      </c>
    </row>
    <row r="59" spans="1:11" ht="13.2" x14ac:dyDescent="0.25">
      <c r="A59" t="str">
        <f ca="1">IFERROR(__xludf.DUMMYFUNCTION("""COMPUTED_VALUE"""),"Tubulin alpha-1B chain (Fragment)")</f>
        <v>Tubulin alpha-1B chain (Fragment)</v>
      </c>
      <c r="B59" t="str">
        <f ca="1">IFERROR(__xludf.DUMMYFUNCTION("""COMPUTED_VALUE"""),"TUBA1B")</f>
        <v>TUBA1B</v>
      </c>
      <c r="C59" t="str">
        <f ca="1">IFERROR(__xludf.DUMMYFUNCTION("""COMPUTED_VALUE"""),"F8VVB9")</f>
        <v>F8VVB9</v>
      </c>
      <c r="D59">
        <f ca="1">IFERROR(__xludf.DUMMYFUNCTION("""COMPUTED_VALUE"""),5.03)</f>
        <v>5.03</v>
      </c>
      <c r="E59">
        <f ca="1">IFERROR(__xludf.DUMMYFUNCTION("""COMPUTED_VALUE"""),5.29)</f>
        <v>5.29</v>
      </c>
      <c r="F59">
        <f ca="1">IFERROR(__xludf.DUMMYFUNCTION("""COMPUTED_VALUE"""),28)</f>
        <v>28</v>
      </c>
      <c r="G59">
        <f ca="1">IFERROR(__xludf.DUMMYFUNCTION("""COMPUTED_VALUE"""),33)</f>
        <v>33</v>
      </c>
      <c r="H59">
        <f ca="1">IFERROR(__xludf.DUMMYFUNCTION("""COMPUTED_VALUE"""),342)</f>
        <v>342</v>
      </c>
      <c r="I59">
        <f ca="1">IFERROR(__xludf.DUMMYFUNCTION("""COMPUTED_VALUE"""),-1.26)</f>
        <v>-1.26</v>
      </c>
      <c r="J59">
        <f ca="1">IFERROR(__xludf.DUMMYFUNCTION("""COMPUTED_VALUE"""),-1.66)</f>
        <v>-1.66</v>
      </c>
      <c r="K59">
        <f ca="1">IFERROR(__xludf.DUMMYFUNCTION("""COMPUTED_VALUE"""),-2.09)</f>
        <v>-2.09</v>
      </c>
    </row>
    <row r="60" spans="1:11" ht="13.2" x14ac:dyDescent="0.25">
      <c r="A60" t="str">
        <f ca="1">IFERROR(__xludf.DUMMYFUNCTION("""COMPUTED_VALUE"""),"Tubulin alpha-1B chain (Fragment)")</f>
        <v>Tubulin alpha-1B chain (Fragment)</v>
      </c>
      <c r="B60" t="str">
        <f ca="1">IFERROR(__xludf.DUMMYFUNCTION("""COMPUTED_VALUE"""),"TUBA1B")</f>
        <v>TUBA1B</v>
      </c>
      <c r="C60" t="str">
        <f ca="1">IFERROR(__xludf.DUMMYFUNCTION("""COMPUTED_VALUE"""),"F8VVB9")</f>
        <v>F8VVB9</v>
      </c>
      <c r="D60">
        <f ca="1">IFERROR(__xludf.DUMMYFUNCTION("""COMPUTED_VALUE"""),5.03)</f>
        <v>5.03</v>
      </c>
      <c r="E60">
        <f ca="1">IFERROR(__xludf.DUMMYFUNCTION("""COMPUTED_VALUE"""),5.23)</f>
        <v>5.23</v>
      </c>
      <c r="F60">
        <f ca="1">IFERROR(__xludf.DUMMYFUNCTION("""COMPUTED_VALUE"""),28)</f>
        <v>28</v>
      </c>
      <c r="G60">
        <f ca="1">IFERROR(__xludf.DUMMYFUNCTION("""COMPUTED_VALUE"""),33)</f>
        <v>33</v>
      </c>
      <c r="H60">
        <f ca="1">IFERROR(__xludf.DUMMYFUNCTION("""COMPUTED_VALUE"""),128)</f>
        <v>128</v>
      </c>
      <c r="I60">
        <f ca="1">IFERROR(__xludf.DUMMYFUNCTION("""COMPUTED_VALUE"""),-1.32)</f>
        <v>-1.32</v>
      </c>
      <c r="J60">
        <f ca="1">IFERROR(__xludf.DUMMYFUNCTION("""COMPUTED_VALUE"""),-2.97)</f>
        <v>-2.97</v>
      </c>
      <c r="K60">
        <f ca="1">IFERROR(__xludf.DUMMYFUNCTION("""COMPUTED_VALUE"""),-3.93)</f>
        <v>-3.93</v>
      </c>
    </row>
    <row r="61" spans="1:11" ht="13.2" x14ac:dyDescent="0.25">
      <c r="A61" t="str">
        <f ca="1">IFERROR(__xludf.DUMMYFUNCTION("""COMPUTED_VALUE"""),"Tubulin beta-2A chain")</f>
        <v>Tubulin beta-2A chain</v>
      </c>
      <c r="B61" t="str">
        <f ca="1">IFERROR(__xludf.DUMMYFUNCTION("""COMPUTED_VALUE"""),"TUBB2A")</f>
        <v>TUBB2A</v>
      </c>
      <c r="C61" t="s">
        <v>15</v>
      </c>
      <c r="D61">
        <f ca="1">IFERROR(__xludf.DUMMYFUNCTION("""COMPUTED_VALUE"""),4.78)</f>
        <v>4.78</v>
      </c>
      <c r="E61">
        <f ca="1">IFERROR(__xludf.DUMMYFUNCTION("""COMPUTED_VALUE"""),5.45)</f>
        <v>5.45</v>
      </c>
      <c r="F61">
        <f ca="1">IFERROR(__xludf.DUMMYFUNCTION("""COMPUTED_VALUE"""),50)</f>
        <v>50</v>
      </c>
      <c r="G61">
        <f ca="1">IFERROR(__xludf.DUMMYFUNCTION("""COMPUTED_VALUE"""),34)</f>
        <v>34</v>
      </c>
      <c r="H61">
        <f ca="1">IFERROR(__xludf.DUMMYFUNCTION("""COMPUTED_VALUE"""),139)</f>
        <v>139</v>
      </c>
      <c r="I61">
        <f ca="1">IFERROR(__xludf.DUMMYFUNCTION("""COMPUTED_VALUE"""),1.19)</f>
        <v>1.19</v>
      </c>
      <c r="J61">
        <f ca="1">IFERROR(__xludf.DUMMYFUNCTION("""COMPUTED_VALUE"""),-1.84)</f>
        <v>-1.84</v>
      </c>
      <c r="K61">
        <f ca="1">IFERROR(__xludf.DUMMYFUNCTION("""COMPUTED_VALUE"""),-1.55)</f>
        <v>-1.55</v>
      </c>
    </row>
    <row r="62" spans="1:11" ht="13.2" x14ac:dyDescent="0.25">
      <c r="A62" t="str">
        <f ca="1">IFERROR(__xludf.DUMMYFUNCTION("""COMPUTED_VALUE"""),"Tubulin beta-4A chain")</f>
        <v>Tubulin beta-4A chain</v>
      </c>
      <c r="B62" t="str">
        <f ca="1">IFERROR(__xludf.DUMMYFUNCTION("""COMPUTED_VALUE"""),"TUBB4A")</f>
        <v>TUBB4A</v>
      </c>
      <c r="C62" t="s">
        <v>16</v>
      </c>
      <c r="D62">
        <f ca="1">IFERROR(__xludf.DUMMYFUNCTION("""COMPUTED_VALUE"""),4.78)</f>
        <v>4.78</v>
      </c>
      <c r="E62">
        <f ca="1">IFERROR(__xludf.DUMMYFUNCTION("""COMPUTED_VALUE"""),4.81)</f>
        <v>4.8099999999999996</v>
      </c>
      <c r="F62">
        <f ca="1">IFERROR(__xludf.DUMMYFUNCTION("""COMPUTED_VALUE"""),50)</f>
        <v>50</v>
      </c>
      <c r="G62">
        <f ca="1">IFERROR(__xludf.DUMMYFUNCTION("""COMPUTED_VALUE"""),16)</f>
        <v>16</v>
      </c>
      <c r="H62">
        <f ca="1">IFERROR(__xludf.DUMMYFUNCTION("""COMPUTED_VALUE"""),62)</f>
        <v>62</v>
      </c>
      <c r="I62">
        <f ca="1">IFERROR(__xludf.DUMMYFUNCTION("""COMPUTED_VALUE"""),-1.2)</f>
        <v>-1.2</v>
      </c>
      <c r="J62">
        <f ca="1">IFERROR(__xludf.DUMMYFUNCTION("""COMPUTED_VALUE"""),-1.84)</f>
        <v>-1.84</v>
      </c>
      <c r="K62">
        <f ca="1">IFERROR(__xludf.DUMMYFUNCTION("""COMPUTED_VALUE"""),-2.2)</f>
        <v>-2.2000000000000002</v>
      </c>
    </row>
    <row r="63" spans="1:11" ht="13.2" x14ac:dyDescent="0.25">
      <c r="A63" t="str">
        <f ca="1">IFERROR(__xludf.DUMMYFUNCTION("""COMPUTED_VALUE"""),"Tubulin beta-6 chain (Fragment)")</f>
        <v>Tubulin beta-6 chain (Fragment)</v>
      </c>
      <c r="B63" t="str">
        <f ca="1">IFERROR(__xludf.DUMMYFUNCTION("""COMPUTED_VALUE"""),"TUBB6")</f>
        <v>TUBB6</v>
      </c>
      <c r="C63" t="str">
        <f ca="1">IFERROR(__xludf.DUMMYFUNCTION("""COMPUTED_VALUE"""),"K7ESM5")</f>
        <v>K7ESM5</v>
      </c>
      <c r="D63">
        <f ca="1">IFERROR(__xludf.DUMMYFUNCTION("""COMPUTED_VALUE"""),5.49)</f>
        <v>5.49</v>
      </c>
      <c r="E63">
        <f ca="1">IFERROR(__xludf.DUMMYFUNCTION("""COMPUTED_VALUE"""),5.26)</f>
        <v>5.26</v>
      </c>
      <c r="F63">
        <f ca="1">IFERROR(__xludf.DUMMYFUNCTION("""COMPUTED_VALUE"""),37)</f>
        <v>37</v>
      </c>
      <c r="G63">
        <f ca="1">IFERROR(__xludf.DUMMYFUNCTION("""COMPUTED_VALUE"""),12)</f>
        <v>12</v>
      </c>
      <c r="H63">
        <f ca="1">IFERROR(__xludf.DUMMYFUNCTION("""COMPUTED_VALUE"""),123)</f>
        <v>123</v>
      </c>
      <c r="I63">
        <f ca="1">IFERROR(__xludf.DUMMYFUNCTION("""COMPUTED_VALUE"""),-1.59)</f>
        <v>-1.59</v>
      </c>
      <c r="J63">
        <f ca="1">IFERROR(__xludf.DUMMYFUNCTION("""COMPUTED_VALUE"""),-2.51)</f>
        <v>-2.5099999999999998</v>
      </c>
      <c r="K63">
        <f ca="1">IFERROR(__xludf.DUMMYFUNCTION("""COMPUTED_VALUE"""),-4.01)</f>
        <v>-4.01</v>
      </c>
    </row>
    <row r="64" spans="1:11" ht="13.2" x14ac:dyDescent="0.25">
      <c r="A64" t="str">
        <f ca="1">IFERROR(__xludf.DUMMYFUNCTION("""COMPUTED_VALUE"""),"Ubiquitin carboxyl-terminal hydrolase isozyme L1")</f>
        <v>Ubiquitin carboxyl-terminal hydrolase isozyme L1</v>
      </c>
      <c r="B64" t="str">
        <f ca="1">IFERROR(__xludf.DUMMYFUNCTION("""COMPUTED_VALUE"""),"UCHL1")</f>
        <v>UCHL1</v>
      </c>
      <c r="C64" t="str">
        <f ca="1">IFERROR(__xludf.DUMMYFUNCTION("""COMPUTED_VALUE"""),"D6R974")</f>
        <v>D6R974</v>
      </c>
      <c r="D64">
        <f ca="1">IFERROR(__xludf.DUMMYFUNCTION("""COMPUTED_VALUE"""),5.67)</f>
        <v>5.67</v>
      </c>
      <c r="E64">
        <f ca="1">IFERROR(__xludf.DUMMYFUNCTION("""COMPUTED_VALUE"""),5.15)</f>
        <v>5.15</v>
      </c>
      <c r="F64">
        <f ca="1">IFERROR(__xludf.DUMMYFUNCTION("""COMPUTED_VALUE"""),17)</f>
        <v>17</v>
      </c>
      <c r="G64">
        <f ca="1">IFERROR(__xludf.DUMMYFUNCTION("""COMPUTED_VALUE"""),20)</f>
        <v>20</v>
      </c>
      <c r="H64">
        <f ca="1">IFERROR(__xludf.DUMMYFUNCTION("""COMPUTED_VALUE"""),133)</f>
        <v>133</v>
      </c>
      <c r="I64">
        <f ca="1">IFERROR(__xludf.DUMMYFUNCTION("""COMPUTED_VALUE"""),1.04)</f>
        <v>1.04</v>
      </c>
      <c r="J64">
        <f ca="1">IFERROR(__xludf.DUMMYFUNCTION("""COMPUTED_VALUE"""),-2.47)</f>
        <v>-2.4700000000000002</v>
      </c>
      <c r="K64">
        <f ca="1">IFERROR(__xludf.DUMMYFUNCTION("""COMPUTED_VALUE"""),-2.37)</f>
        <v>-2.37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Vardaan</cp:lastModifiedBy>
  <dcterms:modified xsi:type="dcterms:W3CDTF">2019-06-09T14:42:12Z</dcterms:modified>
</cp:coreProperties>
</file>