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076151fa8aa021/Documents/"/>
    </mc:Choice>
  </mc:AlternateContent>
  <xr:revisionPtr revIDLastSave="6" documentId="8_{9B6D831D-9CFD-4EBF-8D08-EAB67CD1668F}" xr6:coauthVersionLast="47" xr6:coauthVersionMax="47" xr10:uidLastSave="{68FCC840-6C15-4890-8C1F-B32E23EBB4D3}"/>
  <bookViews>
    <workbookView xWindow="-120" yWindow="-120" windowWidth="20730" windowHeight="11160" activeTab="5" xr2:uid="{00000000-000D-0000-FFFF-FFFF00000000}"/>
  </bookViews>
  <sheets>
    <sheet name="Crowdfunding" sheetId="1" r:id="rId1"/>
    <sheet name="Sheet1" sheetId="6" r:id="rId2"/>
    <sheet name="Sheet3" sheetId="4" r:id="rId3"/>
    <sheet name="Sheet4" sheetId="5" r:id="rId4"/>
    <sheet name="Goal Analysis" sheetId="7" r:id="rId5"/>
    <sheet name="Statistical" sheetId="8" r:id="rId6"/>
  </sheets>
  <calcPr calcId="191029"/>
  <pivotCaches>
    <pivotCache cacheId="0" r:id="rId7"/>
    <pivotCache cacheId="7" r:id="rId8"/>
  </pivotCaches>
</workbook>
</file>

<file path=xl/calcChain.xml><?xml version="1.0" encoding="utf-8"?>
<calcChain xmlns="http://schemas.openxmlformats.org/spreadsheetml/2006/main">
  <c r="J17" i="8" l="1"/>
  <c r="J16" i="8"/>
  <c r="J15" i="8"/>
  <c r="J14" i="8"/>
  <c r="J13" i="8"/>
  <c r="J12" i="8"/>
  <c r="J7" i="8"/>
  <c r="J6" i="8"/>
  <c r="J5" i="8"/>
  <c r="J4" i="8"/>
  <c r="J3" i="8"/>
  <c r="J2" i="8"/>
  <c r="H3" i="7"/>
  <c r="H4" i="7"/>
  <c r="H5" i="7"/>
  <c r="H6" i="7"/>
  <c r="H7" i="7"/>
  <c r="H8" i="7"/>
  <c r="H9" i="7"/>
  <c r="H10" i="7"/>
  <c r="H11" i="7"/>
  <c r="H12" i="7"/>
  <c r="H13" i="7"/>
  <c r="H2" i="7"/>
  <c r="G3" i="7"/>
  <c r="G4" i="7"/>
  <c r="G5" i="7"/>
  <c r="G6" i="7"/>
  <c r="G7" i="7"/>
  <c r="G8" i="7"/>
  <c r="G9" i="7"/>
  <c r="G10" i="7"/>
  <c r="G11" i="7"/>
  <c r="G12" i="7"/>
  <c r="G13" i="7"/>
  <c r="G2" i="7"/>
  <c r="F3" i="7"/>
  <c r="F4" i="7"/>
  <c r="F5" i="7"/>
  <c r="F6" i="7"/>
  <c r="F7" i="7"/>
  <c r="F8" i="7"/>
  <c r="F9" i="7"/>
  <c r="F10" i="7"/>
  <c r="F11" i="7"/>
  <c r="F12" i="7"/>
  <c r="F13" i="7"/>
  <c r="F2" i="7"/>
  <c r="B9" i="7"/>
  <c r="E9" i="7" s="1"/>
  <c r="B8" i="7"/>
  <c r="C3" i="7"/>
  <c r="E3" i="7" s="1"/>
  <c r="E4" i="7"/>
  <c r="E5" i="7"/>
  <c r="E6" i="7"/>
  <c r="E7" i="7"/>
  <c r="E8" i="7"/>
  <c r="E10" i="7"/>
  <c r="E11" i="7"/>
  <c r="E12" i="7"/>
  <c r="E13" i="7"/>
  <c r="E2" i="7"/>
  <c r="D13" i="7"/>
  <c r="C13" i="7"/>
  <c r="D12" i="7"/>
  <c r="C12" i="7"/>
  <c r="D11" i="7"/>
  <c r="C11" i="7"/>
  <c r="D10" i="7"/>
  <c r="C10" i="7"/>
  <c r="D8" i="7"/>
  <c r="D9" i="7"/>
  <c r="C9" i="7"/>
  <c r="C8" i="7"/>
  <c r="D7" i="7"/>
  <c r="C7" i="7"/>
  <c r="D6" i="7"/>
  <c r="C6" i="7"/>
  <c r="D5" i="7"/>
  <c r="D4" i="7"/>
  <c r="C5" i="7"/>
  <c r="C4" i="7"/>
  <c r="D3" i="7"/>
  <c r="C2" i="7"/>
  <c r="B2" i="7"/>
  <c r="D2" i="7"/>
  <c r="B13" i="7"/>
  <c r="B12" i="7"/>
  <c r="B11" i="7"/>
  <c r="B10" i="7"/>
  <c r="B7" i="7"/>
  <c r="B6" i="7"/>
  <c r="B5" i="7"/>
  <c r="B4" i="7"/>
  <c r="B3" i="7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P1001" i="1" l="1"/>
  <c r="O1001" i="1"/>
  <c r="P1000" i="1"/>
  <c r="O1000" i="1"/>
  <c r="P999" i="1"/>
  <c r="O999" i="1"/>
  <c r="P998" i="1"/>
  <c r="O998" i="1"/>
  <c r="P997" i="1"/>
  <c r="O997" i="1"/>
  <c r="P996" i="1"/>
  <c r="O996" i="1"/>
  <c r="P995" i="1"/>
  <c r="O995" i="1"/>
  <c r="P994" i="1"/>
  <c r="O994" i="1"/>
  <c r="P993" i="1"/>
  <c r="O993" i="1"/>
  <c r="P992" i="1"/>
  <c r="O992" i="1"/>
  <c r="P991" i="1"/>
  <c r="O991" i="1"/>
  <c r="P990" i="1"/>
  <c r="O990" i="1"/>
  <c r="P989" i="1"/>
  <c r="O989" i="1"/>
  <c r="P988" i="1"/>
  <c r="O988" i="1"/>
  <c r="P987" i="1"/>
  <c r="O987" i="1"/>
  <c r="P986" i="1"/>
  <c r="O986" i="1"/>
  <c r="P985" i="1"/>
  <c r="O985" i="1"/>
  <c r="P984" i="1"/>
  <c r="O984" i="1"/>
  <c r="P983" i="1"/>
  <c r="O983" i="1"/>
  <c r="P982" i="1"/>
  <c r="O982" i="1"/>
  <c r="P981" i="1"/>
  <c r="O981" i="1"/>
  <c r="P980" i="1"/>
  <c r="O980" i="1"/>
  <c r="P979" i="1"/>
  <c r="O979" i="1"/>
  <c r="P978" i="1"/>
  <c r="O978" i="1"/>
  <c r="P977" i="1"/>
  <c r="O977" i="1"/>
  <c r="P976" i="1"/>
  <c r="O976" i="1"/>
  <c r="P975" i="1"/>
  <c r="O975" i="1"/>
  <c r="P974" i="1"/>
  <c r="O974" i="1"/>
  <c r="P973" i="1"/>
  <c r="O973" i="1"/>
  <c r="P972" i="1"/>
  <c r="O972" i="1"/>
  <c r="P971" i="1"/>
  <c r="O971" i="1"/>
  <c r="P970" i="1"/>
  <c r="O970" i="1"/>
  <c r="P969" i="1"/>
  <c r="O969" i="1"/>
  <c r="P968" i="1"/>
  <c r="O968" i="1"/>
  <c r="P967" i="1"/>
  <c r="O967" i="1"/>
  <c r="P966" i="1"/>
  <c r="O966" i="1"/>
  <c r="P965" i="1"/>
  <c r="O965" i="1"/>
  <c r="P964" i="1"/>
  <c r="O964" i="1"/>
  <c r="P963" i="1"/>
  <c r="O963" i="1"/>
  <c r="P962" i="1"/>
  <c r="O962" i="1"/>
  <c r="P961" i="1"/>
  <c r="O961" i="1"/>
  <c r="P960" i="1"/>
  <c r="O960" i="1"/>
  <c r="P959" i="1"/>
  <c r="O959" i="1"/>
  <c r="P958" i="1"/>
  <c r="O958" i="1"/>
  <c r="P957" i="1"/>
  <c r="O957" i="1"/>
  <c r="P956" i="1"/>
  <c r="O956" i="1"/>
  <c r="P955" i="1"/>
  <c r="O955" i="1"/>
  <c r="P954" i="1"/>
  <c r="O954" i="1"/>
  <c r="P953" i="1"/>
  <c r="O953" i="1"/>
  <c r="P952" i="1"/>
  <c r="O952" i="1"/>
  <c r="P951" i="1"/>
  <c r="O951" i="1"/>
  <c r="P950" i="1"/>
  <c r="O950" i="1"/>
  <c r="P949" i="1"/>
  <c r="O949" i="1"/>
  <c r="P948" i="1"/>
  <c r="O948" i="1"/>
  <c r="P947" i="1"/>
  <c r="O947" i="1"/>
  <c r="P946" i="1"/>
  <c r="O946" i="1"/>
  <c r="P945" i="1"/>
  <c r="O945" i="1"/>
  <c r="P944" i="1"/>
  <c r="O944" i="1"/>
  <c r="P943" i="1"/>
  <c r="O943" i="1"/>
  <c r="P942" i="1"/>
  <c r="O942" i="1"/>
  <c r="P941" i="1"/>
  <c r="O941" i="1"/>
  <c r="P940" i="1"/>
  <c r="O940" i="1"/>
  <c r="P939" i="1"/>
  <c r="O939" i="1"/>
  <c r="P938" i="1"/>
  <c r="O938" i="1"/>
  <c r="P937" i="1"/>
  <c r="O937" i="1"/>
  <c r="P936" i="1"/>
  <c r="O936" i="1"/>
  <c r="P935" i="1"/>
  <c r="O935" i="1"/>
  <c r="P934" i="1"/>
  <c r="O934" i="1"/>
  <c r="P933" i="1"/>
  <c r="O933" i="1"/>
  <c r="P932" i="1"/>
  <c r="O932" i="1"/>
  <c r="P931" i="1"/>
  <c r="O931" i="1"/>
  <c r="P930" i="1"/>
  <c r="O930" i="1"/>
  <c r="P929" i="1"/>
  <c r="O929" i="1"/>
  <c r="P928" i="1"/>
  <c r="O928" i="1"/>
  <c r="P927" i="1"/>
  <c r="O927" i="1"/>
  <c r="P926" i="1"/>
  <c r="O926" i="1"/>
  <c r="P925" i="1"/>
  <c r="O925" i="1"/>
  <c r="P924" i="1"/>
  <c r="O924" i="1"/>
  <c r="P923" i="1"/>
  <c r="O923" i="1"/>
  <c r="P922" i="1"/>
  <c r="O922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P914" i="1"/>
  <c r="O914" i="1"/>
  <c r="P913" i="1"/>
  <c r="O913" i="1"/>
  <c r="P912" i="1"/>
  <c r="O912" i="1"/>
  <c r="P911" i="1"/>
  <c r="O911" i="1"/>
  <c r="P910" i="1"/>
  <c r="O910" i="1"/>
  <c r="P909" i="1"/>
  <c r="O909" i="1"/>
  <c r="P908" i="1"/>
  <c r="O908" i="1"/>
  <c r="P907" i="1"/>
  <c r="O907" i="1"/>
  <c r="P906" i="1"/>
  <c r="O906" i="1"/>
  <c r="P905" i="1"/>
  <c r="O905" i="1"/>
  <c r="P904" i="1"/>
  <c r="O904" i="1"/>
  <c r="P903" i="1"/>
  <c r="O903" i="1"/>
  <c r="P902" i="1"/>
  <c r="O902" i="1"/>
  <c r="P901" i="1"/>
  <c r="O901" i="1"/>
  <c r="P900" i="1"/>
  <c r="O900" i="1"/>
  <c r="P899" i="1"/>
  <c r="O899" i="1"/>
  <c r="P898" i="1"/>
  <c r="O898" i="1"/>
  <c r="P897" i="1"/>
  <c r="O897" i="1"/>
  <c r="P896" i="1"/>
  <c r="O896" i="1"/>
  <c r="P895" i="1"/>
  <c r="O895" i="1"/>
  <c r="P894" i="1"/>
  <c r="O894" i="1"/>
  <c r="P893" i="1"/>
  <c r="O893" i="1"/>
  <c r="P892" i="1"/>
  <c r="O892" i="1"/>
  <c r="P891" i="1"/>
  <c r="O891" i="1"/>
  <c r="P890" i="1"/>
  <c r="O890" i="1"/>
  <c r="P889" i="1"/>
  <c r="O889" i="1"/>
  <c r="P888" i="1"/>
  <c r="O888" i="1"/>
  <c r="P887" i="1"/>
  <c r="O887" i="1"/>
  <c r="P886" i="1"/>
  <c r="O886" i="1"/>
  <c r="P885" i="1"/>
  <c r="O885" i="1"/>
  <c r="P884" i="1"/>
  <c r="O884" i="1"/>
  <c r="P883" i="1"/>
  <c r="O883" i="1"/>
  <c r="P882" i="1"/>
  <c r="O882" i="1"/>
  <c r="P881" i="1"/>
  <c r="O881" i="1"/>
  <c r="P880" i="1"/>
  <c r="O880" i="1"/>
  <c r="P879" i="1"/>
  <c r="O879" i="1"/>
  <c r="P878" i="1"/>
  <c r="O878" i="1"/>
  <c r="P877" i="1"/>
  <c r="O877" i="1"/>
  <c r="P876" i="1"/>
  <c r="O876" i="1"/>
  <c r="P875" i="1"/>
  <c r="O875" i="1"/>
  <c r="P874" i="1"/>
  <c r="O874" i="1"/>
  <c r="P873" i="1"/>
  <c r="O873" i="1"/>
  <c r="P872" i="1"/>
  <c r="O872" i="1"/>
  <c r="P871" i="1"/>
  <c r="O871" i="1"/>
  <c r="P870" i="1"/>
  <c r="O870" i="1"/>
  <c r="P869" i="1"/>
  <c r="O869" i="1"/>
  <c r="P868" i="1"/>
  <c r="O868" i="1"/>
  <c r="P867" i="1"/>
  <c r="O867" i="1"/>
  <c r="P866" i="1"/>
  <c r="O866" i="1"/>
  <c r="P865" i="1"/>
  <c r="O865" i="1"/>
  <c r="P864" i="1"/>
  <c r="O864" i="1"/>
  <c r="P863" i="1"/>
  <c r="O863" i="1"/>
  <c r="P862" i="1"/>
  <c r="O862" i="1"/>
  <c r="P861" i="1"/>
  <c r="O861" i="1"/>
  <c r="P860" i="1"/>
  <c r="O860" i="1"/>
  <c r="P859" i="1"/>
  <c r="O859" i="1"/>
  <c r="P858" i="1"/>
  <c r="O858" i="1"/>
  <c r="P857" i="1"/>
  <c r="O857" i="1"/>
  <c r="P856" i="1"/>
  <c r="O856" i="1"/>
  <c r="P855" i="1"/>
  <c r="O855" i="1"/>
  <c r="P854" i="1"/>
  <c r="O854" i="1"/>
  <c r="P853" i="1"/>
  <c r="O853" i="1"/>
  <c r="P852" i="1"/>
  <c r="O852" i="1"/>
  <c r="P851" i="1"/>
  <c r="O851" i="1"/>
  <c r="P850" i="1"/>
  <c r="O850" i="1"/>
  <c r="P849" i="1"/>
  <c r="O849" i="1"/>
  <c r="P848" i="1"/>
  <c r="O848" i="1"/>
  <c r="P847" i="1"/>
  <c r="O847" i="1"/>
  <c r="P846" i="1"/>
  <c r="O846" i="1"/>
  <c r="P845" i="1"/>
  <c r="O845" i="1"/>
  <c r="P844" i="1"/>
  <c r="O844" i="1"/>
  <c r="P843" i="1"/>
  <c r="O843" i="1"/>
  <c r="P842" i="1"/>
  <c r="O842" i="1"/>
  <c r="P841" i="1"/>
  <c r="O841" i="1"/>
  <c r="P840" i="1"/>
  <c r="O840" i="1"/>
  <c r="P839" i="1"/>
  <c r="O839" i="1"/>
  <c r="P838" i="1"/>
  <c r="O838" i="1"/>
  <c r="P837" i="1"/>
  <c r="O837" i="1"/>
  <c r="P836" i="1"/>
  <c r="O836" i="1"/>
  <c r="P835" i="1"/>
  <c r="O835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O828" i="1"/>
  <c r="P827" i="1"/>
  <c r="O827" i="1"/>
  <c r="P826" i="1"/>
  <c r="O826" i="1"/>
  <c r="P825" i="1"/>
  <c r="O825" i="1"/>
  <c r="P824" i="1"/>
  <c r="O824" i="1"/>
  <c r="P823" i="1"/>
  <c r="O823" i="1"/>
  <c r="P822" i="1"/>
  <c r="O822" i="1"/>
  <c r="P821" i="1"/>
  <c r="O821" i="1"/>
  <c r="P820" i="1"/>
  <c r="O820" i="1"/>
  <c r="P819" i="1"/>
  <c r="O819" i="1"/>
  <c r="P818" i="1"/>
  <c r="O818" i="1"/>
  <c r="P817" i="1"/>
  <c r="O817" i="1"/>
  <c r="P816" i="1"/>
  <c r="O816" i="1"/>
  <c r="P815" i="1"/>
  <c r="O815" i="1"/>
  <c r="P814" i="1"/>
  <c r="O814" i="1"/>
  <c r="P813" i="1"/>
  <c r="O813" i="1"/>
  <c r="P812" i="1"/>
  <c r="O812" i="1"/>
  <c r="P811" i="1"/>
  <c r="O811" i="1"/>
  <c r="P810" i="1"/>
  <c r="O810" i="1"/>
  <c r="P809" i="1"/>
  <c r="O809" i="1"/>
  <c r="P808" i="1"/>
  <c r="O808" i="1"/>
  <c r="P807" i="1"/>
  <c r="O807" i="1"/>
  <c r="P806" i="1"/>
  <c r="O806" i="1"/>
  <c r="P805" i="1"/>
  <c r="O805" i="1"/>
  <c r="P804" i="1"/>
  <c r="O804" i="1"/>
  <c r="P803" i="1"/>
  <c r="O803" i="1"/>
  <c r="P802" i="1"/>
  <c r="O802" i="1"/>
  <c r="P801" i="1"/>
  <c r="O801" i="1"/>
  <c r="P800" i="1"/>
  <c r="O800" i="1"/>
  <c r="P799" i="1"/>
  <c r="O799" i="1"/>
  <c r="P798" i="1"/>
  <c r="O798" i="1"/>
  <c r="P797" i="1"/>
  <c r="O797" i="1"/>
  <c r="P796" i="1"/>
  <c r="O796" i="1"/>
  <c r="P795" i="1"/>
  <c r="O795" i="1"/>
  <c r="P794" i="1"/>
  <c r="O794" i="1"/>
  <c r="P793" i="1"/>
  <c r="O793" i="1"/>
  <c r="P792" i="1"/>
  <c r="O792" i="1"/>
  <c r="P791" i="1"/>
  <c r="O791" i="1"/>
  <c r="P790" i="1"/>
  <c r="O790" i="1"/>
  <c r="P789" i="1"/>
  <c r="O789" i="1"/>
  <c r="P788" i="1"/>
  <c r="O788" i="1"/>
  <c r="P787" i="1"/>
  <c r="O787" i="1"/>
  <c r="P786" i="1"/>
  <c r="O786" i="1"/>
  <c r="P785" i="1"/>
  <c r="O785" i="1"/>
  <c r="P784" i="1"/>
  <c r="O784" i="1"/>
  <c r="P783" i="1"/>
  <c r="O783" i="1"/>
  <c r="P782" i="1"/>
  <c r="O782" i="1"/>
  <c r="P781" i="1"/>
  <c r="O781" i="1"/>
  <c r="P780" i="1"/>
  <c r="O780" i="1"/>
  <c r="P779" i="1"/>
  <c r="O779" i="1"/>
  <c r="P778" i="1"/>
  <c r="O778" i="1"/>
  <c r="P777" i="1"/>
  <c r="O777" i="1"/>
  <c r="P776" i="1"/>
  <c r="O776" i="1"/>
  <c r="P775" i="1"/>
  <c r="O775" i="1"/>
  <c r="P774" i="1"/>
  <c r="O774" i="1"/>
  <c r="P773" i="1"/>
  <c r="O773" i="1"/>
  <c r="P772" i="1"/>
  <c r="O772" i="1"/>
  <c r="P771" i="1"/>
  <c r="O771" i="1"/>
  <c r="P770" i="1"/>
  <c r="O770" i="1"/>
  <c r="P769" i="1"/>
  <c r="O769" i="1"/>
  <c r="P768" i="1"/>
  <c r="O768" i="1"/>
  <c r="P767" i="1"/>
  <c r="O767" i="1"/>
  <c r="P766" i="1"/>
  <c r="O766" i="1"/>
  <c r="P765" i="1"/>
  <c r="O765" i="1"/>
  <c r="P764" i="1"/>
  <c r="O764" i="1"/>
  <c r="P763" i="1"/>
  <c r="O763" i="1"/>
  <c r="P762" i="1"/>
  <c r="O762" i="1"/>
  <c r="P761" i="1"/>
  <c r="O761" i="1"/>
  <c r="P760" i="1"/>
  <c r="O760" i="1"/>
  <c r="P759" i="1"/>
  <c r="O759" i="1"/>
  <c r="P758" i="1"/>
  <c r="O758" i="1"/>
  <c r="P757" i="1"/>
  <c r="O757" i="1"/>
  <c r="P756" i="1"/>
  <c r="O756" i="1"/>
  <c r="P755" i="1"/>
  <c r="O755" i="1"/>
  <c r="P754" i="1"/>
  <c r="O754" i="1"/>
  <c r="P753" i="1"/>
  <c r="O753" i="1"/>
  <c r="P752" i="1"/>
  <c r="O752" i="1"/>
  <c r="P751" i="1"/>
  <c r="O751" i="1"/>
  <c r="P750" i="1"/>
  <c r="O750" i="1"/>
  <c r="P749" i="1"/>
  <c r="O749" i="1"/>
  <c r="P748" i="1"/>
  <c r="O748" i="1"/>
  <c r="P747" i="1"/>
  <c r="O747" i="1"/>
  <c r="P746" i="1"/>
  <c r="O746" i="1"/>
  <c r="P745" i="1"/>
  <c r="O745" i="1"/>
  <c r="P744" i="1"/>
  <c r="O744" i="1"/>
  <c r="P743" i="1"/>
  <c r="O743" i="1"/>
  <c r="P742" i="1"/>
  <c r="O742" i="1"/>
  <c r="P741" i="1"/>
  <c r="O741" i="1"/>
  <c r="P740" i="1"/>
  <c r="O740" i="1"/>
  <c r="P739" i="1"/>
  <c r="O739" i="1"/>
  <c r="P738" i="1"/>
  <c r="O738" i="1"/>
  <c r="P737" i="1"/>
  <c r="O737" i="1"/>
  <c r="P736" i="1"/>
  <c r="O736" i="1"/>
  <c r="P735" i="1"/>
  <c r="O735" i="1"/>
  <c r="P734" i="1"/>
  <c r="O734" i="1"/>
  <c r="P733" i="1"/>
  <c r="O733" i="1"/>
  <c r="P732" i="1"/>
  <c r="O732" i="1"/>
  <c r="P731" i="1"/>
  <c r="O731" i="1"/>
  <c r="P730" i="1"/>
  <c r="O730" i="1"/>
  <c r="P729" i="1"/>
  <c r="O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O710" i="1"/>
  <c r="P709" i="1"/>
  <c r="O709" i="1"/>
  <c r="P708" i="1"/>
  <c r="O708" i="1"/>
  <c r="P707" i="1"/>
  <c r="O707" i="1"/>
  <c r="P706" i="1"/>
  <c r="O706" i="1"/>
  <c r="P705" i="1"/>
  <c r="O705" i="1"/>
  <c r="P704" i="1"/>
  <c r="O704" i="1"/>
  <c r="P703" i="1"/>
  <c r="O703" i="1"/>
  <c r="P702" i="1"/>
  <c r="O702" i="1"/>
  <c r="P701" i="1"/>
  <c r="O701" i="1"/>
  <c r="P700" i="1"/>
  <c r="O700" i="1"/>
  <c r="P699" i="1"/>
  <c r="O699" i="1"/>
  <c r="P698" i="1"/>
  <c r="O698" i="1"/>
  <c r="P697" i="1"/>
  <c r="O697" i="1"/>
  <c r="P696" i="1"/>
  <c r="O696" i="1"/>
  <c r="P695" i="1"/>
  <c r="O695" i="1"/>
  <c r="P694" i="1"/>
  <c r="O694" i="1"/>
  <c r="P693" i="1"/>
  <c r="O693" i="1"/>
  <c r="P692" i="1"/>
  <c r="O692" i="1"/>
  <c r="P691" i="1"/>
  <c r="O691" i="1"/>
  <c r="P690" i="1"/>
  <c r="O690" i="1"/>
  <c r="P689" i="1"/>
  <c r="O689" i="1"/>
  <c r="P688" i="1"/>
  <c r="O688" i="1"/>
  <c r="P687" i="1"/>
  <c r="O687" i="1"/>
  <c r="P686" i="1"/>
  <c r="O686" i="1"/>
  <c r="P685" i="1"/>
  <c r="O685" i="1"/>
  <c r="P684" i="1"/>
  <c r="O684" i="1"/>
  <c r="P683" i="1"/>
  <c r="O683" i="1"/>
  <c r="P682" i="1"/>
  <c r="O682" i="1"/>
  <c r="P681" i="1"/>
  <c r="O681" i="1"/>
  <c r="P680" i="1"/>
  <c r="O680" i="1"/>
  <c r="P679" i="1"/>
  <c r="O679" i="1"/>
  <c r="P678" i="1"/>
  <c r="O678" i="1"/>
  <c r="P677" i="1"/>
  <c r="O677" i="1"/>
  <c r="P676" i="1"/>
  <c r="O676" i="1"/>
  <c r="P675" i="1"/>
  <c r="O675" i="1"/>
  <c r="P674" i="1"/>
  <c r="O674" i="1"/>
  <c r="P673" i="1"/>
  <c r="O673" i="1"/>
  <c r="P672" i="1"/>
  <c r="O672" i="1"/>
  <c r="P671" i="1"/>
  <c r="O671" i="1"/>
  <c r="P670" i="1"/>
  <c r="O670" i="1"/>
  <c r="P669" i="1"/>
  <c r="O669" i="1"/>
  <c r="P668" i="1"/>
  <c r="O668" i="1"/>
  <c r="P667" i="1"/>
  <c r="O667" i="1"/>
  <c r="P666" i="1"/>
  <c r="O666" i="1"/>
  <c r="P665" i="1"/>
  <c r="O665" i="1"/>
  <c r="P664" i="1"/>
  <c r="O664" i="1"/>
  <c r="P663" i="1"/>
  <c r="O663" i="1"/>
  <c r="P662" i="1"/>
  <c r="O662" i="1"/>
  <c r="P661" i="1"/>
  <c r="O661" i="1"/>
  <c r="P660" i="1"/>
  <c r="O660" i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O583" i="1"/>
  <c r="P582" i="1"/>
  <c r="O582" i="1"/>
  <c r="P581" i="1"/>
  <c r="O581" i="1"/>
  <c r="P580" i="1"/>
  <c r="O580" i="1"/>
  <c r="P579" i="1"/>
  <c r="O579" i="1"/>
  <c r="P578" i="1"/>
  <c r="O578" i="1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P568" i="1"/>
  <c r="O568" i="1"/>
  <c r="P567" i="1"/>
  <c r="O567" i="1"/>
  <c r="P566" i="1"/>
  <c r="O566" i="1"/>
  <c r="P565" i="1"/>
  <c r="O565" i="1"/>
  <c r="P564" i="1"/>
  <c r="O564" i="1"/>
  <c r="P563" i="1"/>
  <c r="O563" i="1"/>
  <c r="P562" i="1"/>
  <c r="O562" i="1"/>
  <c r="P561" i="1"/>
  <c r="O561" i="1"/>
  <c r="P560" i="1"/>
  <c r="O560" i="1"/>
  <c r="P559" i="1"/>
  <c r="O559" i="1"/>
  <c r="P558" i="1"/>
  <c r="O558" i="1"/>
  <c r="P557" i="1"/>
  <c r="O557" i="1"/>
  <c r="P556" i="1"/>
  <c r="O556" i="1"/>
  <c r="P555" i="1"/>
  <c r="O555" i="1"/>
  <c r="P554" i="1"/>
  <c r="O554" i="1"/>
  <c r="P553" i="1"/>
  <c r="O553" i="1"/>
  <c r="P552" i="1"/>
  <c r="O552" i="1"/>
  <c r="P551" i="1"/>
  <c r="O551" i="1"/>
  <c r="P550" i="1"/>
  <c r="O550" i="1"/>
  <c r="P549" i="1"/>
  <c r="O549" i="1"/>
  <c r="P548" i="1"/>
  <c r="O548" i="1"/>
  <c r="P547" i="1"/>
  <c r="O547" i="1"/>
  <c r="P546" i="1"/>
  <c r="O546" i="1"/>
  <c r="P545" i="1"/>
  <c r="O545" i="1"/>
  <c r="P544" i="1"/>
  <c r="O544" i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P535" i="1"/>
  <c r="O535" i="1"/>
  <c r="P534" i="1"/>
  <c r="O534" i="1"/>
  <c r="P533" i="1"/>
  <c r="O533" i="1"/>
  <c r="P532" i="1"/>
  <c r="O532" i="1"/>
  <c r="P531" i="1"/>
  <c r="O531" i="1"/>
  <c r="P530" i="1"/>
  <c r="O530" i="1"/>
  <c r="P529" i="1"/>
  <c r="O529" i="1"/>
  <c r="P528" i="1"/>
  <c r="O528" i="1"/>
  <c r="P527" i="1"/>
  <c r="O527" i="1"/>
  <c r="P526" i="1"/>
  <c r="O526" i="1"/>
  <c r="P525" i="1"/>
  <c r="O525" i="1"/>
  <c r="P524" i="1"/>
  <c r="O524" i="1"/>
  <c r="P523" i="1"/>
  <c r="O523" i="1"/>
  <c r="P522" i="1"/>
  <c r="O522" i="1"/>
  <c r="P521" i="1"/>
  <c r="O521" i="1"/>
  <c r="P520" i="1"/>
  <c r="O520" i="1"/>
  <c r="P519" i="1"/>
  <c r="O519" i="1"/>
  <c r="P518" i="1"/>
  <c r="O518" i="1"/>
  <c r="P517" i="1"/>
  <c r="O517" i="1"/>
  <c r="P516" i="1"/>
  <c r="O516" i="1"/>
  <c r="P515" i="1"/>
  <c r="O515" i="1"/>
  <c r="P514" i="1"/>
  <c r="O514" i="1"/>
  <c r="P513" i="1"/>
  <c r="O513" i="1"/>
  <c r="P512" i="1"/>
  <c r="O512" i="1"/>
  <c r="P511" i="1"/>
  <c r="O511" i="1"/>
  <c r="P510" i="1"/>
  <c r="O510" i="1"/>
  <c r="P509" i="1"/>
  <c r="O509" i="1"/>
  <c r="P508" i="1"/>
  <c r="O508" i="1"/>
  <c r="P507" i="1"/>
  <c r="O507" i="1"/>
  <c r="P506" i="1"/>
  <c r="O506" i="1"/>
  <c r="P505" i="1"/>
  <c r="O505" i="1"/>
  <c r="P504" i="1"/>
  <c r="O504" i="1"/>
  <c r="P503" i="1"/>
  <c r="O503" i="1"/>
  <c r="P502" i="1"/>
  <c r="O502" i="1"/>
  <c r="P501" i="1"/>
  <c r="O501" i="1"/>
  <c r="P500" i="1"/>
  <c r="O500" i="1"/>
  <c r="P499" i="1"/>
  <c r="O499" i="1"/>
  <c r="P498" i="1"/>
  <c r="O498" i="1"/>
  <c r="P497" i="1"/>
  <c r="O497" i="1"/>
  <c r="P496" i="1"/>
  <c r="O496" i="1"/>
  <c r="P495" i="1"/>
  <c r="O495" i="1"/>
  <c r="P494" i="1"/>
  <c r="O494" i="1"/>
  <c r="P493" i="1"/>
  <c r="O493" i="1"/>
  <c r="P492" i="1"/>
  <c r="O492" i="1"/>
  <c r="P491" i="1"/>
  <c r="O491" i="1"/>
  <c r="P490" i="1"/>
  <c r="O490" i="1"/>
  <c r="P489" i="1"/>
  <c r="O489" i="1"/>
  <c r="P488" i="1"/>
  <c r="O488" i="1"/>
  <c r="P487" i="1"/>
  <c r="O487" i="1"/>
  <c r="P486" i="1"/>
  <c r="O486" i="1"/>
  <c r="P485" i="1"/>
  <c r="O485" i="1"/>
  <c r="P484" i="1"/>
  <c r="O484" i="1"/>
  <c r="P483" i="1"/>
  <c r="O483" i="1"/>
  <c r="P482" i="1"/>
  <c r="O482" i="1"/>
  <c r="P481" i="1"/>
  <c r="O481" i="1"/>
  <c r="P480" i="1"/>
  <c r="O480" i="1"/>
  <c r="P479" i="1"/>
  <c r="O479" i="1"/>
  <c r="P478" i="1"/>
  <c r="O478" i="1"/>
  <c r="P477" i="1"/>
  <c r="O477" i="1"/>
  <c r="P476" i="1"/>
  <c r="O476" i="1"/>
  <c r="P475" i="1"/>
  <c r="O475" i="1"/>
  <c r="P474" i="1"/>
  <c r="O474" i="1"/>
  <c r="P473" i="1"/>
  <c r="O473" i="1"/>
  <c r="P472" i="1"/>
  <c r="O472" i="1"/>
  <c r="P471" i="1"/>
  <c r="O471" i="1"/>
  <c r="P470" i="1"/>
  <c r="O470" i="1"/>
  <c r="P469" i="1"/>
  <c r="O469" i="1"/>
  <c r="P468" i="1"/>
  <c r="O468" i="1"/>
  <c r="P467" i="1"/>
  <c r="O467" i="1"/>
  <c r="P466" i="1"/>
  <c r="O466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3" i="1"/>
  <c r="O443" i="1"/>
  <c r="P442" i="1"/>
  <c r="O442" i="1"/>
  <c r="P441" i="1"/>
  <c r="O441" i="1"/>
  <c r="P440" i="1"/>
  <c r="O440" i="1"/>
  <c r="P439" i="1"/>
  <c r="O439" i="1"/>
  <c r="P438" i="1"/>
  <c r="O438" i="1"/>
  <c r="P437" i="1"/>
  <c r="O437" i="1"/>
  <c r="P436" i="1"/>
  <c r="O436" i="1"/>
  <c r="P435" i="1"/>
  <c r="O435" i="1"/>
  <c r="P434" i="1"/>
  <c r="O434" i="1"/>
  <c r="P433" i="1"/>
  <c r="O433" i="1"/>
  <c r="P432" i="1"/>
  <c r="O432" i="1"/>
  <c r="P431" i="1"/>
  <c r="O431" i="1"/>
  <c r="P430" i="1"/>
  <c r="O430" i="1"/>
  <c r="P429" i="1"/>
  <c r="O429" i="1"/>
  <c r="P428" i="1"/>
  <c r="O428" i="1"/>
  <c r="P427" i="1"/>
  <c r="O427" i="1"/>
  <c r="P426" i="1"/>
  <c r="O426" i="1"/>
  <c r="P425" i="1"/>
  <c r="O425" i="1"/>
  <c r="P424" i="1"/>
  <c r="O424" i="1"/>
  <c r="P423" i="1"/>
  <c r="O423" i="1"/>
  <c r="P422" i="1"/>
  <c r="O422" i="1"/>
  <c r="P421" i="1"/>
  <c r="O421" i="1"/>
  <c r="P420" i="1"/>
  <c r="O420" i="1"/>
  <c r="P419" i="1"/>
  <c r="O419" i="1"/>
  <c r="P418" i="1"/>
  <c r="O418" i="1"/>
  <c r="P417" i="1"/>
  <c r="O417" i="1"/>
  <c r="P416" i="1"/>
  <c r="O416" i="1"/>
  <c r="P415" i="1"/>
  <c r="O415" i="1"/>
  <c r="P414" i="1"/>
  <c r="O414" i="1"/>
  <c r="P413" i="1"/>
  <c r="O413" i="1"/>
  <c r="P412" i="1"/>
  <c r="O412" i="1"/>
  <c r="P411" i="1"/>
  <c r="O411" i="1"/>
  <c r="P410" i="1"/>
  <c r="O410" i="1"/>
  <c r="P409" i="1"/>
  <c r="O409" i="1"/>
  <c r="P408" i="1"/>
  <c r="O408" i="1"/>
  <c r="P407" i="1"/>
  <c r="O407" i="1"/>
  <c r="P406" i="1"/>
  <c r="O406" i="1"/>
  <c r="P405" i="1"/>
  <c r="O405" i="1"/>
  <c r="P404" i="1"/>
  <c r="O404" i="1"/>
  <c r="P403" i="1"/>
  <c r="O403" i="1"/>
  <c r="P402" i="1"/>
  <c r="O402" i="1"/>
  <c r="P401" i="1"/>
  <c r="O401" i="1"/>
  <c r="P400" i="1"/>
  <c r="O400" i="1"/>
  <c r="P399" i="1"/>
  <c r="O399" i="1"/>
  <c r="P398" i="1"/>
  <c r="O398" i="1"/>
  <c r="P397" i="1"/>
  <c r="O397" i="1"/>
  <c r="P396" i="1"/>
  <c r="O396" i="1"/>
  <c r="P395" i="1"/>
  <c r="O395" i="1"/>
  <c r="P394" i="1"/>
  <c r="O394" i="1"/>
  <c r="P393" i="1"/>
  <c r="O393" i="1"/>
  <c r="P392" i="1"/>
  <c r="O392" i="1"/>
  <c r="P391" i="1"/>
  <c r="O391" i="1"/>
  <c r="P390" i="1"/>
  <c r="O390" i="1"/>
  <c r="P389" i="1"/>
  <c r="O389" i="1"/>
  <c r="P388" i="1"/>
  <c r="O388" i="1"/>
  <c r="P387" i="1"/>
  <c r="O387" i="1"/>
  <c r="P386" i="1"/>
  <c r="O386" i="1"/>
  <c r="P385" i="1"/>
  <c r="O385" i="1"/>
  <c r="P384" i="1"/>
  <c r="O384" i="1"/>
  <c r="P383" i="1"/>
  <c r="O383" i="1"/>
  <c r="P382" i="1"/>
  <c r="O382" i="1"/>
  <c r="P381" i="1"/>
  <c r="O381" i="1"/>
  <c r="P380" i="1"/>
  <c r="O380" i="1"/>
  <c r="P379" i="1"/>
  <c r="O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O336" i="1"/>
  <c r="P335" i="1"/>
  <c r="O335" i="1"/>
  <c r="P334" i="1"/>
  <c r="O334" i="1"/>
  <c r="P333" i="1"/>
  <c r="O333" i="1"/>
  <c r="P332" i="1"/>
  <c r="O332" i="1"/>
  <c r="P331" i="1"/>
  <c r="O331" i="1"/>
  <c r="P330" i="1"/>
  <c r="O330" i="1"/>
  <c r="P329" i="1"/>
  <c r="O329" i="1"/>
  <c r="P328" i="1"/>
  <c r="O328" i="1"/>
  <c r="P327" i="1"/>
  <c r="O327" i="1"/>
  <c r="P326" i="1"/>
  <c r="O326" i="1"/>
  <c r="P325" i="1"/>
  <c r="O325" i="1"/>
  <c r="P324" i="1"/>
  <c r="O324" i="1"/>
  <c r="P323" i="1"/>
  <c r="O323" i="1"/>
  <c r="P322" i="1"/>
  <c r="O322" i="1"/>
  <c r="P321" i="1"/>
  <c r="O321" i="1"/>
  <c r="P320" i="1"/>
  <c r="O320" i="1"/>
  <c r="P319" i="1"/>
  <c r="O319" i="1"/>
  <c r="P318" i="1"/>
  <c r="O318" i="1"/>
  <c r="P317" i="1"/>
  <c r="O317" i="1"/>
  <c r="P316" i="1"/>
  <c r="O316" i="1"/>
  <c r="P315" i="1"/>
  <c r="O315" i="1"/>
  <c r="P314" i="1"/>
  <c r="O314" i="1"/>
  <c r="P313" i="1"/>
  <c r="O313" i="1"/>
  <c r="P312" i="1"/>
  <c r="O312" i="1"/>
  <c r="P311" i="1"/>
  <c r="O311" i="1"/>
  <c r="P310" i="1"/>
  <c r="O310" i="1"/>
  <c r="P309" i="1"/>
  <c r="O309" i="1"/>
  <c r="P308" i="1"/>
  <c r="O308" i="1"/>
  <c r="P307" i="1"/>
  <c r="O307" i="1"/>
  <c r="P306" i="1"/>
  <c r="O306" i="1"/>
  <c r="P305" i="1"/>
  <c r="O305" i="1"/>
  <c r="P304" i="1"/>
  <c r="O304" i="1"/>
  <c r="P303" i="1"/>
  <c r="O303" i="1"/>
  <c r="P302" i="1"/>
  <c r="O302" i="1"/>
  <c r="P301" i="1"/>
  <c r="O301" i="1"/>
  <c r="P300" i="1"/>
  <c r="O300" i="1"/>
  <c r="P299" i="1"/>
  <c r="O299" i="1"/>
  <c r="P298" i="1"/>
  <c r="O298" i="1"/>
  <c r="P297" i="1"/>
  <c r="O297" i="1"/>
  <c r="P296" i="1"/>
  <c r="O296" i="1"/>
  <c r="P295" i="1"/>
  <c r="O295" i="1"/>
  <c r="P294" i="1"/>
  <c r="O294" i="1"/>
  <c r="P293" i="1"/>
  <c r="O293" i="1"/>
  <c r="P292" i="1"/>
  <c r="O292" i="1"/>
  <c r="P291" i="1"/>
  <c r="O291" i="1"/>
  <c r="P290" i="1"/>
  <c r="O290" i="1"/>
  <c r="P289" i="1"/>
  <c r="O289" i="1"/>
  <c r="P288" i="1"/>
  <c r="O288" i="1"/>
  <c r="P287" i="1"/>
  <c r="O287" i="1"/>
  <c r="P286" i="1"/>
  <c r="O286" i="1"/>
  <c r="P285" i="1"/>
  <c r="O285" i="1"/>
  <c r="P284" i="1"/>
  <c r="O284" i="1"/>
  <c r="P283" i="1"/>
  <c r="O283" i="1"/>
  <c r="P282" i="1"/>
  <c r="O282" i="1"/>
  <c r="P281" i="1"/>
  <c r="O281" i="1"/>
  <c r="P280" i="1"/>
  <c r="O280" i="1"/>
  <c r="P279" i="1"/>
  <c r="O279" i="1"/>
  <c r="P278" i="1"/>
  <c r="O278" i="1"/>
  <c r="P277" i="1"/>
  <c r="O277" i="1"/>
  <c r="P276" i="1"/>
  <c r="O276" i="1"/>
  <c r="P275" i="1"/>
  <c r="O275" i="1"/>
  <c r="P274" i="1"/>
  <c r="O274" i="1"/>
  <c r="P273" i="1"/>
  <c r="O273" i="1"/>
  <c r="P272" i="1"/>
  <c r="O272" i="1"/>
  <c r="P271" i="1"/>
  <c r="O271" i="1"/>
  <c r="P270" i="1"/>
  <c r="O270" i="1"/>
  <c r="P269" i="1"/>
  <c r="O269" i="1"/>
  <c r="P268" i="1"/>
  <c r="O268" i="1"/>
  <c r="P267" i="1"/>
  <c r="O267" i="1"/>
  <c r="P266" i="1"/>
  <c r="O266" i="1"/>
  <c r="P265" i="1"/>
  <c r="O265" i="1"/>
  <c r="P264" i="1"/>
  <c r="O264" i="1"/>
  <c r="P263" i="1"/>
  <c r="O263" i="1"/>
  <c r="P262" i="1"/>
  <c r="O262" i="1"/>
  <c r="P261" i="1"/>
  <c r="O261" i="1"/>
  <c r="P260" i="1"/>
  <c r="O260" i="1"/>
  <c r="P259" i="1"/>
  <c r="O259" i="1"/>
  <c r="P258" i="1"/>
  <c r="O258" i="1"/>
  <c r="P257" i="1"/>
  <c r="O257" i="1"/>
  <c r="P256" i="1"/>
  <c r="O256" i="1"/>
  <c r="P255" i="1"/>
  <c r="O255" i="1"/>
  <c r="P254" i="1"/>
  <c r="O254" i="1"/>
  <c r="P253" i="1"/>
  <c r="O253" i="1"/>
  <c r="P252" i="1"/>
  <c r="O252" i="1"/>
  <c r="P251" i="1"/>
  <c r="O251" i="1"/>
  <c r="P250" i="1"/>
  <c r="O250" i="1"/>
  <c r="P249" i="1"/>
  <c r="O249" i="1"/>
  <c r="P248" i="1"/>
  <c r="O248" i="1"/>
  <c r="P247" i="1"/>
  <c r="O247" i="1"/>
  <c r="P246" i="1"/>
  <c r="O246" i="1"/>
  <c r="P245" i="1"/>
  <c r="O245" i="1"/>
  <c r="P244" i="1"/>
  <c r="O244" i="1"/>
  <c r="P243" i="1"/>
  <c r="O243" i="1"/>
  <c r="P242" i="1"/>
  <c r="O242" i="1"/>
  <c r="P241" i="1"/>
  <c r="O241" i="1"/>
  <c r="P240" i="1"/>
  <c r="O240" i="1"/>
  <c r="P239" i="1"/>
  <c r="O239" i="1"/>
  <c r="P238" i="1"/>
  <c r="O238" i="1"/>
  <c r="P237" i="1"/>
  <c r="O237" i="1"/>
  <c r="P236" i="1"/>
  <c r="O236" i="1"/>
  <c r="P235" i="1"/>
  <c r="O235" i="1"/>
  <c r="P234" i="1"/>
  <c r="O234" i="1"/>
  <c r="P233" i="1"/>
  <c r="O233" i="1"/>
  <c r="P232" i="1"/>
  <c r="O232" i="1"/>
  <c r="P231" i="1"/>
  <c r="O231" i="1"/>
  <c r="P230" i="1"/>
  <c r="O230" i="1"/>
  <c r="P229" i="1"/>
  <c r="O229" i="1"/>
  <c r="P228" i="1"/>
  <c r="O228" i="1"/>
  <c r="P227" i="1"/>
  <c r="O227" i="1"/>
  <c r="P226" i="1"/>
  <c r="O226" i="1"/>
  <c r="P225" i="1"/>
  <c r="O225" i="1"/>
  <c r="P224" i="1"/>
  <c r="O224" i="1"/>
  <c r="P223" i="1"/>
  <c r="O223" i="1"/>
  <c r="P222" i="1"/>
  <c r="O222" i="1"/>
  <c r="P221" i="1"/>
  <c r="O221" i="1"/>
  <c r="P220" i="1"/>
  <c r="O220" i="1"/>
  <c r="P219" i="1"/>
  <c r="O219" i="1"/>
  <c r="P218" i="1"/>
  <c r="O218" i="1"/>
  <c r="P217" i="1"/>
  <c r="O217" i="1"/>
  <c r="P216" i="1"/>
  <c r="O216" i="1"/>
  <c r="P215" i="1"/>
  <c r="O215" i="1"/>
  <c r="P214" i="1"/>
  <c r="O214" i="1"/>
  <c r="P213" i="1"/>
  <c r="O213" i="1"/>
  <c r="P212" i="1"/>
  <c r="O212" i="1"/>
  <c r="P211" i="1"/>
  <c r="O211" i="1"/>
  <c r="P210" i="1"/>
  <c r="O210" i="1"/>
  <c r="P209" i="1"/>
  <c r="O209" i="1"/>
  <c r="P208" i="1"/>
  <c r="O208" i="1"/>
  <c r="P207" i="1"/>
  <c r="O207" i="1"/>
  <c r="P206" i="1"/>
  <c r="O206" i="1"/>
  <c r="P205" i="1"/>
  <c r="O205" i="1"/>
  <c r="P204" i="1"/>
  <c r="O204" i="1"/>
  <c r="P203" i="1"/>
  <c r="O203" i="1"/>
  <c r="P202" i="1"/>
  <c r="O202" i="1"/>
  <c r="P201" i="1"/>
  <c r="O201" i="1"/>
  <c r="P200" i="1"/>
  <c r="O200" i="1"/>
  <c r="P199" i="1"/>
  <c r="O199" i="1"/>
  <c r="P198" i="1"/>
  <c r="O198" i="1"/>
  <c r="P197" i="1"/>
  <c r="O197" i="1"/>
  <c r="P196" i="1"/>
  <c r="O196" i="1"/>
  <c r="P195" i="1"/>
  <c r="O195" i="1"/>
  <c r="P194" i="1"/>
  <c r="O194" i="1"/>
  <c r="P193" i="1"/>
  <c r="O193" i="1"/>
  <c r="P192" i="1"/>
  <c r="O192" i="1"/>
  <c r="P191" i="1"/>
  <c r="O191" i="1"/>
  <c r="P190" i="1"/>
  <c r="O190" i="1"/>
  <c r="P189" i="1"/>
  <c r="O189" i="1"/>
  <c r="P188" i="1"/>
  <c r="O188" i="1"/>
  <c r="P187" i="1"/>
  <c r="O187" i="1"/>
  <c r="P186" i="1"/>
  <c r="O186" i="1"/>
  <c r="P185" i="1"/>
  <c r="O185" i="1"/>
  <c r="P184" i="1"/>
  <c r="O184" i="1"/>
  <c r="P183" i="1"/>
  <c r="O183" i="1"/>
  <c r="P182" i="1"/>
  <c r="O182" i="1"/>
  <c r="P181" i="1"/>
  <c r="O181" i="1"/>
  <c r="P180" i="1"/>
  <c r="O180" i="1"/>
  <c r="P179" i="1"/>
  <c r="O179" i="1"/>
  <c r="P178" i="1"/>
  <c r="O178" i="1"/>
  <c r="P177" i="1"/>
  <c r="O177" i="1"/>
  <c r="P176" i="1"/>
  <c r="O176" i="1"/>
  <c r="P175" i="1"/>
  <c r="O175" i="1"/>
  <c r="P174" i="1"/>
  <c r="O174" i="1"/>
  <c r="P173" i="1"/>
  <c r="O173" i="1"/>
  <c r="P172" i="1"/>
  <c r="O172" i="1"/>
  <c r="P171" i="1"/>
  <c r="O171" i="1"/>
  <c r="P170" i="1"/>
  <c r="O170" i="1"/>
  <c r="P169" i="1"/>
  <c r="O169" i="1"/>
  <c r="P168" i="1"/>
  <c r="O168" i="1"/>
  <c r="P167" i="1"/>
  <c r="O167" i="1"/>
  <c r="P166" i="1"/>
  <c r="O166" i="1"/>
  <c r="P165" i="1"/>
  <c r="O165" i="1"/>
  <c r="P164" i="1"/>
  <c r="O164" i="1"/>
  <c r="P163" i="1"/>
  <c r="O163" i="1"/>
  <c r="P162" i="1"/>
  <c r="O162" i="1"/>
  <c r="P161" i="1"/>
  <c r="O161" i="1"/>
  <c r="P160" i="1"/>
  <c r="O160" i="1"/>
  <c r="P159" i="1"/>
  <c r="O159" i="1"/>
  <c r="P158" i="1"/>
  <c r="O158" i="1"/>
  <c r="P157" i="1"/>
  <c r="O157" i="1"/>
  <c r="P156" i="1"/>
  <c r="O156" i="1"/>
  <c r="P155" i="1"/>
  <c r="O155" i="1"/>
  <c r="P154" i="1"/>
  <c r="O154" i="1"/>
  <c r="P153" i="1"/>
  <c r="O153" i="1"/>
  <c r="P152" i="1"/>
  <c r="O152" i="1"/>
  <c r="P151" i="1"/>
  <c r="O151" i="1"/>
  <c r="P150" i="1"/>
  <c r="O150" i="1"/>
  <c r="P149" i="1"/>
  <c r="O149" i="1"/>
  <c r="P148" i="1"/>
  <c r="O148" i="1"/>
  <c r="P147" i="1"/>
  <c r="O147" i="1"/>
  <c r="P146" i="1"/>
  <c r="O146" i="1"/>
  <c r="P145" i="1"/>
  <c r="O145" i="1"/>
  <c r="P144" i="1"/>
  <c r="O144" i="1"/>
  <c r="P143" i="1"/>
  <c r="O143" i="1"/>
  <c r="P142" i="1"/>
  <c r="O142" i="1"/>
  <c r="P141" i="1"/>
  <c r="O141" i="1"/>
  <c r="P140" i="1"/>
  <c r="O140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P59" i="1"/>
  <c r="O59" i="1"/>
  <c r="P58" i="1"/>
  <c r="O58" i="1"/>
  <c r="P57" i="1"/>
  <c r="O57" i="1"/>
  <c r="P56" i="1"/>
  <c r="O56" i="1"/>
  <c r="P55" i="1"/>
  <c r="O55" i="1"/>
  <c r="P54" i="1"/>
  <c r="O54" i="1"/>
  <c r="P53" i="1"/>
  <c r="O53" i="1"/>
  <c r="P52" i="1"/>
  <c r="O52" i="1"/>
  <c r="P51" i="1"/>
  <c r="O51" i="1"/>
  <c r="P50" i="1"/>
  <c r="O50" i="1"/>
  <c r="P49" i="1"/>
  <c r="O49" i="1"/>
  <c r="P48" i="1"/>
  <c r="O48" i="1"/>
  <c r="P47" i="1"/>
  <c r="O47" i="1"/>
  <c r="P46" i="1"/>
  <c r="O46" i="1"/>
  <c r="P45" i="1"/>
  <c r="O45" i="1"/>
  <c r="P44" i="1"/>
  <c r="O44" i="1"/>
  <c r="P43" i="1"/>
  <c r="O43" i="1"/>
  <c r="P42" i="1"/>
  <c r="O42" i="1"/>
  <c r="P41" i="1"/>
  <c r="O41" i="1"/>
  <c r="P40" i="1"/>
  <c r="O40" i="1"/>
  <c r="P39" i="1"/>
  <c r="O39" i="1"/>
  <c r="P38" i="1"/>
  <c r="O38" i="1"/>
  <c r="P37" i="1"/>
  <c r="O37" i="1"/>
  <c r="P36" i="1"/>
  <c r="O36" i="1"/>
  <c r="P35" i="1"/>
  <c r="O35" i="1"/>
  <c r="P34" i="1"/>
  <c r="O34" i="1"/>
  <c r="P33" i="1"/>
  <c r="O33" i="1"/>
  <c r="P32" i="1"/>
  <c r="O32" i="1"/>
  <c r="P31" i="1"/>
  <c r="O31" i="1"/>
  <c r="P30" i="1"/>
  <c r="O30" i="1"/>
  <c r="P29" i="1"/>
  <c r="O29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6" authorId="0" shapeId="0" xr:uid="{91618FD4-7E93-4464-82C6-975D23A9520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<sst xmlns="http://schemas.openxmlformats.org/spreadsheetml/2006/main" count="9069" uniqueCount="2117">
  <si>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</si>
  <si>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</si>
  <si>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</si>
  <si>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</si>
  <si>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</si>
  <si>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</si>
  <si>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</si>
  <si>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</si>
  <si>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</si>
  <si>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</si>
  <si>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</si>
  <si>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</si>
  <si>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</si>
  <si>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</si>
  <si>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</si>
  <si>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</si>
  <si>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</si>
  <si>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</si>
  <si>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</si>
  <si>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</si>
  <si>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</si>
  <si>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</si>
  <si>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</si>
  <si>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</si>
  <si>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</si>
  <si>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</si>
  <si>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</si>
  <si>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</si>
  <si>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</si>
  <si>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</si>
  <si>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</si>
  <si>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</si>
  <si>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</si>
  <si>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</si>
  <si>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</si>
  <si>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</si>
  <si>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</si>
  <si>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</si>
  <si>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</si>
  <si>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</si>
  <si>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</si>
  <si>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</si>
  <si>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</si>
  <si>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</si>
  <si>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</si>
  <si>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</si>
  <si>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</si>
  <si>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</si>
  <si>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</si>
  <si>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</si>
  <si>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</si>
  <si>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</si>
  <si>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</si>
  <si>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</si>
  <si>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</si>
  <si>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</si>
  <si>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</si>
  <si>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</si>
  <si>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</si>
  <si>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</si>
  <si>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</si>
  <si>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</si>
  <si>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</si>
  <si>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</si>
  <si>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</si>
  <si>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</si>
  <si>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</si>
  <si>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</si>
  <si>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</si>
  <si>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</si>
  <si>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</si>
  <si>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</si>
  <si>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</si>
  <si>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</si>
  <si>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</si>
  <si>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</si>
  <si>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</si>
  <si>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</si>
  <si>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</si>
  <si>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</si>
  <si>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</si>
  <si>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</si>
  <si>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</si>
  <si>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</si>
  <si>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</si>
  <si>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</si>
  <si>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</si>
  <si>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</si>
  <si>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</si>
  <si>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</si>
  <si>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</si>
  <si>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</si>
  <si>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</si>
  <si>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</si>
  <si>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</si>
  <si>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</si>
  <si>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</si>
  <si>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</si>
  <si>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</si>
  <si>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</si>
  <si>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</si>
  <si>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</si>
  <si>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</si>
  <si>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</si>
  <si>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</si>
  <si>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</si>
  <si>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</si>
  <si>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</si>
  <si>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</si>
  <si>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</si>
  <si>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</si>
  <si>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</si>
  <si>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</si>
  <si>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</si>
  <si>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</si>
  <si>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</si>
  <si>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</si>
  <si>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</si>
  <si>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</si>
  <si>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</si>
  <si>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</si>
  <si>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</si>
  <si>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</si>
  <si>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</si>
  <si>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</si>
  <si>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</si>
  <si>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</si>
  <si>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</si>
  <si>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</si>
  <si>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</si>
  <si>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</si>
  <si>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</si>
  <si>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</si>
  <si>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</si>
  <si>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</si>
  <si>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</si>
  <si>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</si>
  <si>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</si>
  <si>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</si>
  <si>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</si>
  <si>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</si>
  <si>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</si>
  <si>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</si>
  <si>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</si>
  <si>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</si>
  <si>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</si>
  <si>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</si>
  <si>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</si>
  <si>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</si>
  <si>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</si>
  <si>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</si>
  <si>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</si>
  <si>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</si>
  <si>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</si>
  <si>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</si>
  <si>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</si>
  <si>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</si>
  <si>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</si>
  <si>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</si>
  <si>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</si>
  <si>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</si>
  <si>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</si>
  <si>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</si>
  <si>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</si>
  <si>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</si>
  <si>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</si>
  <si>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</si>
  <si>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</si>
  <si>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</si>
  <si>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</si>
  <si>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</si>
  <si>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</si>
  <si>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</si>
  <si>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</si>
  <si>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</si>
  <si>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</si>
  <si>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</si>
  <si>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</si>
  <si>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</si>
  <si>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</si>
  <si>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</si>
  <si>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</si>
  <si>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</si>
  <si>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</si>
  <si>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</si>
  <si>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</si>
  <si>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</si>
  <si>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</si>
  <si>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</si>
  <si>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</si>
  <si>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</si>
  <si>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</si>
  <si>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</si>
  <si>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</si>
  <si>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</si>
  <si>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</si>
  <si>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</si>
  <si>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</si>
  <si>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</si>
  <si>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</si>
  <si>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</si>
  <si>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</si>
  <si>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</si>
  <si>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</si>
  <si>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</si>
  <si>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</si>
  <si>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</si>
  <si>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</si>
  <si>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</si>
  <si>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</si>
  <si>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</si>
  <si>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</si>
  <si>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</si>
  <si>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</si>
  <si>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</si>
  <si>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</si>
  <si>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</si>
  <si>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</si>
  <si>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</si>
  <si>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</si>
  <si>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</si>
  <si>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</si>
  <si>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</si>
  <si>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</si>
  <si>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</si>
  <si>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</si>
  <si>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</si>
  <si>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</si>
  <si>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</si>
  <si>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</si>
  <si>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</si>
  <si>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</si>
  <si>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</si>
  <si>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</si>
  <si>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</si>
  <si>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</si>
  <si>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</si>
  <si>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</si>
  <si>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</si>
  <si>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</si>
  <si>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</si>
  <si>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</si>
  <si>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</si>
  <si>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</si>
  <si>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</si>
  <si>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</si>
  <si>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</si>
  <si>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</si>
  <si>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</si>
  <si>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</si>
  <si>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</si>
  <si>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</si>
  <si>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</si>
  <si>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</si>
  <si>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</si>
  <si>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</si>
  <si>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</si>
  <si>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</si>
  <si>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</si>
  <si>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</si>
  <si>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</si>
  <si>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</si>
  <si>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</si>
  <si>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</si>
  <si>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</si>
  <si>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</si>
  <si>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</si>
  <si>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</si>
  <si>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</si>
  <si>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</si>
  <si>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</si>
  <si>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</si>
  <si>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</si>
  <si>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</si>
  <si>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</si>
  <si>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</si>
  <si>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</si>
  <si>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</si>
  <si>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</si>
  <si>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</si>
  <si>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</si>
  <si>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</si>
  <si>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</si>
  <si>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</si>
  <si>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</si>
  <si>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</si>
  <si>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</si>
  <si>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</si>
  <si>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</si>
  <si>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</si>
  <si>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</si>
  <si>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</si>
  <si>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</si>
  <si>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</si>
  <si>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</si>
  <si>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</si>
  <si>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</si>
  <si>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</si>
  <si>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</si>
  <si>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</si>
  <si>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</si>
  <si>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</si>
  <si>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</si>
  <si>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</si>
  <si>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</si>
  <si>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</si>
  <si>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</si>
  <si>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</si>
  <si>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</si>
  <si>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</si>
  <si>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</si>
  <si>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</si>
  <si>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</si>
  <si>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</si>
  <si>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</si>
  <si>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</si>
  <si>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</si>
  <si>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</si>
  <si>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</si>
  <si>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</si>
  <si>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</si>
  <si>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</si>
  <si>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</si>
  <si>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</si>
  <si>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</si>
  <si>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</si>
  <si>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</si>
  <si>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</si>
  <si>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</si>
  <si>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</si>
  <si>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</si>
  <si>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</si>
  <si>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</si>
  <si>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</si>
  <si>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</si>
  <si>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</si>
  <si>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</si>
  <si>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</si>
  <si>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</si>
  <si>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</si>
  <si>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</si>
  <si>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</si>
  <si>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</si>
  <si>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</si>
  <si>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</si>
  <si>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</si>
  <si>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</si>
  <si>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</si>
  <si>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</si>
  <si>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</si>
  <si>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</si>
  <si>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</si>
  <si>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</si>
  <si>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</si>
  <si>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</si>
  <si>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</si>
  <si>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</si>
  <si>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</si>
  <si>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</si>
  <si>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</si>
  <si>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</si>
  <si>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</si>
  <si>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</si>
  <si>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</si>
  <si>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</si>
  <si>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</si>
  <si>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</si>
  <si>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</si>
  <si>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</si>
  <si>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</si>
  <si>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</si>
  <si>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</si>
  <si>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</si>
  <si>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</si>
  <si>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</si>
  <si>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</si>
  <si>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</si>
  <si>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</si>
  <si>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</si>
  <si>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</si>
  <si>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</si>
  <si>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</si>
  <si>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</si>
  <si>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</si>
  <si>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</si>
  <si>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</si>
  <si>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</si>
  <si>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</si>
  <si>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</si>
  <si>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</si>
  <si>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</si>
  <si>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</si>
  <si>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</si>
  <si>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</si>
  <si>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</si>
  <si>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</si>
  <si>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</si>
  <si>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</si>
  <si>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</si>
  <si>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</si>
  <si>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</si>
  <si>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</si>
  <si>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</si>
  <si>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</si>
  <si>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</si>
  <si>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</si>
  <si>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</si>
  <si>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</si>
  <si>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</si>
  <si>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</si>
  <si>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</si>
  <si>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</si>
  <si>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</si>
  <si>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</si>
  <si>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</si>
  <si>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</si>
  <si>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</si>
  <si>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</si>
  <si>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</si>
  <si>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</si>
  <si>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</si>
  <si>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</si>
  <si>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</si>
  <si>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</si>
  <si>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</si>
  <si>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</si>
  <si>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</si>
  <si>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</si>
  <si>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</si>
  <si>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</si>
  <si>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</si>
  <si>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</si>
  <si>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</si>
  <si>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</si>
  <si>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</si>
  <si>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</si>
  <si>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</si>
  <si>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</si>
  <si>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</si>
  <si>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</si>
  <si>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</si>
  <si>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</si>
  <si>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</si>
  <si>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</si>
  <si>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</si>
  <si>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</si>
  <si>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</si>
  <si>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</si>
  <si>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</si>
  <si>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</si>
  <si>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</si>
  <si>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</si>
  <si>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</si>
  <si>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</si>
  <si>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</si>
  <si>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</si>
  <si>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</si>
  <si>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</si>
  <si>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</si>
  <si>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</si>
  <si>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</si>
  <si>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</si>
  <si>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</si>
  <si>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</si>
  <si>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</si>
  <si>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</si>
  <si>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</si>
  <si>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</si>
  <si>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</si>
  <si>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</si>
  <si>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</si>
  <si>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</si>
  <si>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</si>
  <si>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</si>
  <si>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</si>
  <si>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</si>
  <si>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</si>
  <si>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</si>
  <si>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</si>
  <si>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</si>
  <si>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</si>
  <si>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</si>
  <si>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</si>
  <si>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</si>
  <si>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</si>
  <si>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</si>
  <si>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</si>
  <si>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</si>
  <si>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</si>
  <si>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</si>
  <si>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</si>
  <si>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</si>
  <si>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</si>
  <si>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</si>
  <si>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</si>
  <si>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</si>
  <si>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</si>
  <si>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</si>
  <si>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</si>
  <si>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</si>
  <si>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</si>
  <si>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</si>
  <si>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</si>
  <si>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</si>
  <si>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</si>
  <si>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</si>
  <si>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</si>
  <si>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</si>
  <si>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</si>
  <si>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</si>
  <si>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</si>
  <si>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</si>
  <si>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</si>
  <si>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</si>
  <si>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</si>
  <si>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</si>
  <si>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</si>
  <si>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</si>
  <si>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</si>
  <si>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</si>
  <si>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</si>
  <si>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</si>
  <si>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</si>
  <si>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</si>
  <si>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</si>
  <si>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</si>
  <si>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</si>
  <si>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</si>
  <si>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</si>
  <si>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</si>
  <si>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</si>
  <si>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</si>
  <si>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</si>
  <si>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</si>
  <si>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</si>
  <si>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</si>
  <si>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</si>
  <si>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</si>
  <si>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</si>
  <si>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</si>
  <si>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</si>
  <si>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</si>
  <si>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</si>
  <si>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</si>
  <si>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</si>
  <si>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</si>
  <si>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</si>
  <si>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</si>
  <si>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</si>
  <si>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</si>
  <si>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</si>
  <si>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</si>
  <si>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</si>
  <si>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</si>
  <si>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</si>
  <si>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</si>
  <si>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</si>
  <si>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</si>
  <si>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</si>
  <si>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</si>
  <si>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</si>
  <si>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</si>
  <si>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</si>
  <si>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</si>
  <si>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</si>
  <si>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</si>
  <si>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</si>
  <si>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</si>
  <si>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</si>
  <si>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</si>
  <si>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</si>
  <si>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</si>
  <si>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</si>
  <si>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</si>
  <si>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</si>
  <si>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</si>
  <si>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</si>
  <si>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</si>
  <si>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</si>
  <si>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</si>
  <si>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</si>
  <si>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</si>
  <si>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</si>
  <si>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</si>
  <si>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</si>
  <si>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</si>
  <si>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</si>
  <si>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</si>
  <si>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</si>
  <si>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</si>
  <si>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</si>
  <si>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</si>
  <si>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</si>
  <si>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</si>
  <si>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</si>
  <si>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</si>
  <si>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</si>
  <si>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</si>
  <si>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</si>
  <si>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</si>
  <si>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</si>
  <si>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</si>
  <si>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</si>
  <si>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</si>
  <si>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</si>
  <si>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</si>
  <si>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</si>
  <si>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</si>
  <si>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</si>
  <si>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</si>
  <si>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</si>
  <si>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</si>
  <si>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</si>
  <si>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</si>
  <si>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</si>
  <si>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</si>
  <si>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</si>
  <si>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</si>
  <si>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</si>
  <si>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</si>
  <si>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</si>
  <si>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</si>
  <si>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</si>
  <si>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</si>
  <si>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</si>
  <si>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</si>
  <si>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</si>
  <si>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</si>
  <si>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</si>
  <si>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</si>
  <si>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</si>
  <si>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</si>
  <si>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</si>
  <si>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</si>
  <si>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</si>
  <si>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</si>
  <si>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</si>
  <si>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</si>
  <si>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</si>
  <si>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</si>
  <si>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</si>
  <si>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</si>
  <si>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</si>
  <si>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</si>
  <si>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</si>
  <si>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</si>
  <si>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</si>
  <si>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</si>
  <si>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</si>
  <si>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</si>
  <si>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</si>
  <si>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</si>
  <si>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</si>
  <si>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</si>
  <si>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</si>
  <si>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</si>
  <si>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</si>
  <si>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</si>
  <si>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</si>
  <si>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</si>
  <si>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</si>
  <si>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</si>
  <si>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</si>
  <si>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</si>
  <si>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</si>
  <si>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</si>
  <si>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</si>
  <si>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</si>
  <si>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</si>
  <si>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</si>
  <si>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</si>
  <si>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</si>
  <si>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</si>
  <si>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</si>
  <si>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</si>
  <si>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</si>
  <si>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</si>
  <si>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</si>
  <si>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</si>
  <si>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</si>
  <si>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</si>
  <si>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</si>
  <si>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</si>
  <si>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</si>
  <si>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</si>
  <si>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</si>
  <si>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</si>
  <si>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</si>
  <si>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</si>
  <si>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</si>
  <si>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</si>
  <si>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</si>
  <si>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</si>
  <si>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</si>
  <si>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</si>
  <si>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</si>
  <si>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</si>
  <si>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</si>
  <si>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</si>
  <si>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</si>
  <si>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</si>
  <si>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</si>
  <si>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</si>
  <si>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</si>
  <si>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</si>
  <si>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</si>
  <si>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</si>
  <si>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</si>
  <si>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</si>
  <si>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</si>
  <si>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</si>
  <si>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</si>
  <si>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</si>
  <si>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</si>
  <si>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</si>
  <si>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</si>
  <si>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</si>
  <si>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</si>
  <si>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</si>
  <si>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</si>
  <si>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</si>
  <si>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</si>
  <si>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</si>
  <si>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</si>
  <si>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</si>
  <si>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</si>
  <si>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</si>
  <si>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</si>
  <si>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</si>
  <si>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</si>
  <si>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</si>
  <si>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</si>
  <si>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</si>
  <si>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</si>
  <si>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</si>
  <si>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</si>
  <si>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</si>
  <si>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</si>
  <si>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</si>
  <si>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</si>
  <si>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</si>
  <si>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</si>
  <si>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</si>
  <si>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</si>
  <si>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</si>
  <si>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</si>
  <si>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</si>
  <si>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</si>
  <si>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</si>
  <si>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</si>
  <si>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</si>
  <si>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</si>
  <si>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</si>
  <si>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</si>
  <si>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</si>
  <si>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</si>
  <si>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</si>
  <si>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</si>
  <si>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</si>
  <si>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</si>
  <si>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</si>
  <si>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</si>
  <si>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</si>
  <si>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</si>
  <si>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</si>
  <si>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</si>
  <si>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</si>
  <si>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</si>
  <si>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</si>
  <si>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</si>
  <si>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</si>
  <si>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</si>
  <si>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</si>
  <si>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</si>
  <si>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</si>
  <si>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</si>
  <si>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</si>
  <si>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</si>
  <si>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</si>
  <si>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</si>
  <si>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</si>
  <si>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</si>
  <si>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</si>
  <si>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</si>
  <si>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</si>
  <si>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</si>
  <si>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</si>
  <si>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</si>
  <si>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</si>
  <si>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</si>
  <si>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</si>
  <si>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</si>
  <si>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</si>
  <si>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</si>
  <si>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</si>
  <si>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</si>
  <si>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</si>
  <si>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</si>
  <si>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</si>
  <si>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</si>
  <si>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</si>
  <si>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</si>
  <si>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</si>
  <si>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</si>
  <si>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</si>
  <si>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</si>
  <si>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</si>
  <si>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</si>
  <si>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</si>
  <si>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</si>
  <si>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</si>
  <si>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</si>
  <si>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</si>
  <si>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</si>
  <si>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</si>
  <si>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</si>
  <si>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</si>
  <si>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</si>
  <si>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</si>
  <si>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</si>
  <si>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</si>
  <si>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</si>
  <si>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</si>
  <si>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</si>
  <si>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</si>
  <si>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</si>
  <si>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</si>
  <si>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</si>
  <si>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</si>
  <si>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</si>
  <si>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</si>
  <si>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</si>
  <si>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</si>
  <si>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</si>
  <si>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</si>
  <si>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</si>
  <si>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</si>
  <si>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</si>
  <si>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</si>
  <si>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</si>
  <si>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</si>
  <si>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</si>
  <si>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</si>
  <si>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</si>
  <si>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</si>
  <si>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</si>
  <si>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</si>
  <si>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</si>
  <si>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</si>
  <si>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</si>
  <si>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</si>
  <si>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</si>
  <si>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</si>
  <si>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</si>
  <si>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</si>
  <si>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</si>
  <si>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</si>
  <si>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</si>
  <si>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</si>
  <si>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</si>
  <si>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</si>
  <si>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</si>
  <si>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</si>
  <si>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</si>
  <si>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</si>
  <si>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</si>
  <si>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</si>
  <si>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</si>
  <si>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</si>
  <si>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</si>
  <si>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</si>
  <si>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</si>
  <si>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</si>
  <si>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</si>
  <si>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</si>
  <si>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</si>
  <si>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</si>
  <si>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</si>
  <si>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</si>
  <si>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</si>
  <si>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</si>
  <si>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</si>
  <si>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</si>
  <si>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</si>
  <si>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</si>
  <si>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</si>
  <si>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</si>
  <si>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</si>
  <si>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</si>
  <si>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</si>
  <si>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</si>
  <si>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</si>
  <si>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</si>
  <si>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</si>
  <si>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</si>
  <si>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</si>
  <si>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</si>
  <si>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</si>
  <si>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</si>
  <si>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</si>
  <si>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</si>
  <si>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</si>
  <si>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</si>
  <si>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</si>
  <si>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</si>
  <si>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</si>
  <si>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</si>
  <si>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</si>
  <si>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</si>
  <si>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</si>
  <si>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</si>
  <si>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</si>
  <si>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</si>
  <si>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</si>
  <si>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</si>
  <si>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</si>
  <si>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</si>
  <si>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</si>
  <si>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</si>
  <si>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</si>
  <si>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</si>
  <si>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</si>
  <si>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</si>
  <si>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</si>
  <si>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</si>
  <si>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</si>
  <si>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</si>
  <si>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</si>
  <si>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</si>
  <si>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</si>
  <si>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</si>
  <si>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</si>
  <si>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</si>
  <si>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</si>
  <si>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</si>
  <si>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</si>
  <si>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</si>
  <si>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</si>
  <si>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</si>
  <si>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</si>
  <si>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</si>
  <si>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</si>
  <si>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</si>
  <si>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</si>
  <si>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</si>
  <si>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</si>
  <si>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</si>
  <si>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</si>
  <si>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</si>
  <si>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</si>
  <si>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</si>
  <si>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</si>
  <si>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</si>
  <si>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</si>
  <si>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</si>
  <si>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</si>
  <si>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</si>
  <si>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</si>
  <si>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</si>
  <si>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</si>
  <si>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</si>
  <si>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</si>
  <si>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</si>
  <si>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</si>
  <si>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</si>
  <si>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</si>
  <si>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</si>
  <si>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</si>
  <si>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</si>
  <si>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</si>
  <si>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</si>
  <si>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</si>
  <si>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</si>
  <si>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</si>
  <si>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</si>
  <si>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</si>
  <si>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</si>
  <si>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</si>
  <si>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</si>
  <si>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</si>
  <si>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</si>
  <si>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</si>
  <si>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</si>
  <si>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</si>
  <si>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</si>
  <si>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</si>
  <si>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</si>
  <si>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</si>
  <si>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</si>
  <si>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</si>
  <si>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</si>
  <si>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</si>
  <si>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</si>
  <si>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</si>
  <si>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</si>
  <si>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</si>
  <si>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</si>
  <si>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</si>
  <si>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</si>
  <si>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</si>
  <si>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</si>
  <si>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</si>
  <si>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</si>
  <si>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</si>
  <si>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</si>
  <si>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</si>
  <si>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</si>
  <si>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</si>
  <si>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</si>
  <si>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</si>
  <si>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</si>
  <si>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</si>
  <si>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</si>
  <si>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</si>
  <si>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</si>
  <si>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</si>
  <si>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</si>
  <si>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</si>
  <si>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</si>
  <si>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</si>
  <si>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</si>
  <si>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</si>
  <si>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</si>
  <si>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</si>
  <si>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</si>
  <si>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</si>
  <si>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</si>
  <si>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</si>
  <si>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</si>
  <si>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</si>
  <si>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</si>
  <si>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</si>
  <si>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</si>
  <si>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</si>
  <si>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</si>
  <si>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</si>
  <si>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</si>
  <si>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</si>
  <si>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</si>
  <si>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</si>
  <si>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</si>
  <si>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</si>
  <si>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</si>
  <si>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</si>
  <si>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</si>
  <si>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</si>
  <si>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</si>
  <si>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</si>
  <si>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</si>
  <si>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</si>
  <si>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</si>
  <si>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</si>
  <si>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</si>
  <si>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</si>
  <si>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</si>
  <si>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</si>
  <si>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</si>
  <si>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</si>
  <si>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</si>
  <si>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</si>
  <si>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</si>
  <si>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</si>
  <si>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</si>
  <si>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</si>
  <si>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</si>
  <si>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</si>
  <si>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</si>
  <si>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</si>
  <si>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</si>
  <si>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</si>
  <si>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</si>
  <si>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</si>
  <si>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</si>
  <si>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</si>
  <si>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</si>
  <si>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</si>
  <si>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</si>
  <si>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</si>
  <si>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</si>
  <si>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</si>
  <si>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</si>
  <si>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</si>
  <si>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</si>
  <si>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</si>
  <si>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</si>
  <si>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</si>
  <si>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</si>
  <si>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</si>
  <si>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</si>
  <si>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</si>
  <si>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</si>
  <si>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</si>
  <si>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</si>
  <si>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</si>
  <si>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</si>
  <si>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</si>
  <si>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</si>
  <si>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</si>
  <si>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</si>
  <si>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</si>
  <si>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</si>
  <si>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</si>
  <si>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</si>
  <si>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</si>
  <si>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</si>
  <si>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</si>
  <si>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</si>
  <si>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</si>
  <si>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</si>
  <si>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</si>
  <si>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</si>
  <si>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</si>
  <si>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</si>
  <si>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</si>
  <si>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</si>
  <si>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</si>
  <si>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</si>
  <si>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</si>
  <si>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</si>
  <si>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</si>
  <si>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</si>
  <si>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</si>
  <si>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</si>
  <si>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</si>
  <si>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</si>
  <si>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</si>
  <si>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</si>
  <si>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</si>
  <si>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</si>
  <si>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</si>
  <si>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</si>
  <si>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</si>
  <si>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</si>
  <si>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</si>
  <si>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</si>
  <si>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</si>
  <si>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</si>
  <si>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</si>
  <si>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</si>
  <si>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</si>
  <si>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</si>
  <si>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</si>
  <si>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</si>
  <si>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</si>
  <si>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</si>
  <si>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</si>
  <si>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</si>
  <si>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</si>
  <si>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</si>
  <si>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</si>
  <si>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</si>
  <si>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</si>
  <si>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</si>
  <si>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</si>
  <si>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</si>
  <si>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</si>
  <si>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</si>
  <si>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</si>
  <si>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</si>
  <si>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</si>
  <si>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</si>
  <si>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</si>
  <si>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</si>
  <si>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</si>
  <si>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</si>
  <si>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</si>
  <si>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</si>
  <si>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</si>
  <si>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</si>
  <si>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</si>
  <si>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</si>
  <si>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</si>
  <si>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</si>
  <si>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</si>
  <si>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</si>
  <si>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</si>
  <si>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</si>
  <si>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</si>
  <si>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</si>
  <si>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</si>
  <si>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</si>
  <si>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</si>
  <si>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</si>
  <si>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</si>
  <si>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</si>
  <si>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</si>
  <si>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</si>
  <si>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</si>
  <si>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</si>
  <si>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</si>
  <si>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</si>
  <si>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</si>
  <si>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</si>
  <si>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</si>
  <si>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</si>
  <si>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</si>
  <si>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</si>
  <si>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</si>
  <si>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</si>
  <si>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</si>
  <si>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</si>
  <si>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</si>
  <si>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</si>
  <si>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</si>
  <si>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</si>
  <si>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</si>
  <si>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</si>
  <si>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</si>
  <si>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</si>
  <si>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</si>
  <si>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</si>
  <si>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</si>
  <si>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</si>
  <si>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</si>
  <si>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</si>
  <si>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</si>
  <si>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</si>
  <si>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</si>
  <si>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</si>
  <si>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</si>
  <si>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</si>
  <si>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</si>
  <si>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</si>
  <si>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</si>
  <si>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</si>
  <si>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</si>
  <si>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</si>
  <si>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</si>
  <si>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</si>
  <si>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</si>
  <si>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</si>
  <si>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</si>
  <si>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</si>
  <si>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</si>
  <si>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</si>
  <si>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</si>
  <si>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</si>
  <si>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</si>
  <si>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</si>
  <si>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</si>
  <si>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</si>
  <si>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</si>
  <si>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</si>
  <si>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</si>
  <si>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</si>
  <si>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</si>
  <si>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</si>
  <si>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</si>
  <si>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</si>
  <si>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</si>
  <si>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</si>
  <si>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</si>
  <si>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</si>
  <si>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</si>
  <si>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</si>
  <si>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</si>
  <si>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</si>
  <si>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</si>
  <si>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</si>
  <si>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</si>
  <si>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</si>
  <si>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</si>
  <si>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</si>
  <si>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</si>
  <si>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</si>
  <si>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</si>
  <si>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</si>
  <si>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</si>
  <si>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</si>
  <si>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</si>
  <si>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</si>
  <si>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</si>
  <si>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</si>
  <si>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</si>
  <si>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</si>
  <si>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</si>
  <si>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</si>
  <si>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</si>
  <si>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</si>
  <si>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</si>
  <si>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</si>
  <si>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</si>
  <si>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</si>
  <si>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</si>
  <si>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</si>
  <si>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</si>
  <si>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</si>
  <si>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</si>
  <si>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</si>
  <si>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</si>
  <si>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</si>
  <si>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</si>
  <si>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</si>
  <si>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</si>
  <si>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</si>
  <si>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</si>
  <si>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</si>
  <si>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</si>
  <si>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</si>
  <si>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</si>
  <si>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</si>
  <si>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</si>
  <si>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</si>
  <si>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</si>
  <si>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</si>
  <si>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</si>
  <si>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</si>
  <si>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</si>
  <si>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</si>
  <si>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</si>
  <si>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</si>
  <si>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</si>
  <si>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</si>
  <si>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</si>
  <si>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</si>
  <si>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</si>
  <si>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</si>
  <si>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</si>
  <si>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</si>
  <si>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</si>
  <si>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</si>
  <si>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</si>
  <si>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</si>
  <si>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</si>
  <si>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</si>
  <si>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</si>
  <si>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</si>
  <si>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</si>
  <si>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</si>
  <si>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</si>
  <si>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</si>
  <si>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</si>
  <si>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</si>
  <si>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</si>
  <si>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</si>
  <si>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</si>
  <si>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</si>
  <si>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</si>
  <si>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</si>
  <si>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</si>
  <si>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</si>
  <si>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</si>
  <si>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</si>
  <si>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</si>
  <si>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</si>
  <si>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</si>
  <si>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</si>
  <si>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</si>
  <si>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</si>
  <si>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</si>
  <si>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</si>
  <si>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</si>
  <si>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</si>
  <si>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</si>
  <si>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</si>
  <si>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</si>
  <si>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</si>
  <si>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</si>
  <si>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</si>
  <si>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</si>
  <si>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</si>
  <si>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</si>
  <si>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</si>
  <si>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</si>
  <si>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</si>
  <si>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</si>
  <si>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</si>
  <si>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</si>
  <si>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</si>
  <si>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</si>
  <si>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</si>
  <si>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</si>
  <si>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</si>
  <si>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</si>
  <si>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</si>
  <si>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</si>
  <si>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</si>
  <si>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</si>
  <si>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</si>
  <si>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</si>
  <si>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</si>
  <si>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</si>
  <si>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</si>
  <si>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</si>
  <si>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</si>
  <si>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</si>
  <si>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</si>
  <si>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</si>
  <si>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</si>
  <si>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</si>
  <si>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</si>
  <si>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</si>
  <si>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</si>
  <si>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</si>
  <si>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</si>
  <si>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</si>
  <si>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</si>
  <si>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</si>
  <si>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</si>
  <si>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</si>
  <si>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</si>
  <si>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</si>
  <si>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</si>
  <si>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</si>
  <si>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</si>
  <si>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</si>
  <si>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</si>
  <si>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</si>
  <si>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</si>
  <si>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</si>
  <si>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</si>
  <si>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</si>
  <si>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</si>
  <si>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</si>
  <si>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</si>
  <si>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</si>
  <si>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</si>
  <si>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</si>
  <si>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</si>
  <si>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</si>
  <si>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</si>
  <si>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</si>
  <si>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</si>
  <si>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</si>
  <si>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</si>
  <si>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</si>
  <si>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</si>
  <si>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</si>
  <si>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</si>
  <si>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</si>
  <si>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</si>
  <si>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</si>
  <si>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</si>
  <si>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</si>
  <si>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</si>
  <si>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</si>
  <si>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</si>
  <si>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</si>
  <si>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</si>
  <si>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</si>
  <si>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</si>
  <si>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</si>
  <si>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</si>
  <si>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</si>
  <si>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</si>
  <si>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</si>
  <si>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</si>
  <si>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</si>
  <si>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</si>
  <si>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</si>
  <si>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</si>
  <si>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</si>
  <si>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</si>
  <si>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</si>
  <si>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</si>
  <si>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</si>
  <si>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</si>
  <si>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</si>
  <si>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</si>
  <si>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</si>
  <si>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</si>
  <si>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</si>
  <si>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</si>
  <si>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</si>
  <si>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</si>
  <si>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</si>
  <si>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</si>
  <si>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</si>
  <si>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</si>
  <si>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</si>
  <si>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</si>
  <si>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</si>
  <si>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</si>
  <si>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</si>
  <si>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</si>
  <si>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</si>
  <si>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</si>
  <si>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</si>
  <si>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</si>
  <si>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</si>
  <si>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</si>
  <si>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</si>
  <si>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</si>
  <si>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</si>
  <si>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</si>
  <si>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</si>
  <si>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</si>
  <si>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</si>
  <si>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</si>
  <si>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</si>
  <si>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</si>
  <si>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</si>
  <si>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</si>
  <si>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</si>
  <si>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</si>
  <si>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</si>
  <si>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</si>
  <si>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</si>
  <si>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</si>
  <si>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</si>
  <si>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</si>
  <si>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</si>
  <si>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</si>
  <si>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</si>
  <si>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</si>
  <si>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</si>
  <si>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</si>
  <si>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</si>
  <si>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</si>
  <si>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</si>
  <si>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</si>
  <si>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</si>
  <si>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</si>
  <si>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</si>
  <si>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</si>
  <si>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</si>
  <si>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</si>
  <si>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</si>
  <si>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</si>
  <si>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</si>
  <si>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</si>
  <si>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</si>
  <si>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</si>
  <si>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</si>
  <si>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</si>
  <si>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</si>
  <si>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</si>
  <si>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</si>
  <si>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</si>
  <si>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</si>
  <si>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</si>
  <si>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</si>
  <si>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</si>
  <si>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</si>
  <si>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</si>
  <si>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</si>
  <si>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</si>
  <si>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</si>
  <si>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</si>
  <si>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</si>
  <si>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</si>
  <si>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</si>
  <si>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</si>
  <si>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</si>
  <si>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</si>
  <si>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</si>
  <si>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</si>
  <si>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</si>
  <si>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</si>
  <si>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</si>
  <si>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</si>
  <si>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</si>
  <si>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</si>
  <si>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</si>
  <si>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</si>
  <si>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</si>
  <si>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</si>
  <si>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</si>
  <si>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</si>
  <si>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</si>
  <si>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</si>
  <si>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</si>
  <si>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</si>
  <si>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</si>
  <si>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</si>
  <si>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</si>
  <si>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</si>
  <si>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</si>
  <si>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</si>
  <si>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</si>
  <si>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</si>
  <si>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</si>
  <si>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</si>
  <si>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</si>
  <si>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</si>
  <si>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</si>
  <si>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</si>
  <si>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</si>
  <si>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</si>
  <si>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</si>
  <si>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</si>
  <si>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</si>
  <si>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</si>
  <si>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</si>
  <si>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</si>
  <si>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</si>
  <si>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</si>
  <si>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</si>
  <si>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</si>
  <si>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</si>
  <si>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</si>
  <si>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</si>
  <si>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</si>
  <si>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</si>
  <si>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</si>
  <si>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</si>
  <si>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</si>
  <si>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</si>
  <si>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</si>
  <si>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</si>
  <si>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</si>
  <si>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</si>
  <si>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</si>
  <si>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</si>
  <si>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</si>
  <si>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</si>
  <si>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</si>
  <si>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</si>
  <si>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</si>
  <si>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</si>
  <si>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</si>
  <si>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</si>
  <si>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</si>
  <si>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</si>
  <si>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</si>
  <si>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</si>
  <si>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</si>
  <si>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</si>
  <si>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</si>
  <si>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</si>
  <si>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</si>
  <si>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</si>
  <si>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</si>
  <si>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</si>
  <si>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</si>
  <si>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</si>
  <si>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</si>
  <si>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</si>
  <si>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</si>
  <si>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</si>
  <si>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</si>
  <si>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</si>
  <si>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</si>
  <si>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</si>
  <si>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</si>
  <si>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</si>
  <si>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</si>
  <si>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</si>
  <si>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</si>
  <si>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</si>
  <si>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</si>
  <si>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</si>
  <si>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</si>
  <si>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</si>
  <si>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</si>
  <si>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</si>
  <si>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</si>
  <si>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</si>
  <si>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</si>
  <si>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</si>
  <si>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</si>
  <si>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</si>
  <si>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</si>
  <si>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</si>
  <si>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</si>
  <si>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</si>
  <si>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</si>
  <si>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</si>
  <si>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</si>
  <si>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</si>
  <si>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</si>
  <si>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</si>
  <si>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</si>
  <si>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</si>
  <si>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</si>
  <si>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</si>
  <si>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</si>
  <si>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</si>
  <si>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</si>
  <si>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</si>
  <si>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</si>
  <si>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</si>
  <si>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</si>
  <si>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</si>
  <si>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</si>
  <si>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</si>
  <si>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</si>
  <si>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</si>
  <si>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</si>
  <si>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</si>
  <si>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</si>
  <si>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</si>
  <si>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</si>
  <si>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</si>
  <si>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</si>
  <si>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</si>
  <si>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</si>
  <si>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</si>
  <si>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</si>
  <si>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</si>
  <si>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</si>
  <si>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</si>
  <si>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</si>
  <si>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</si>
  <si>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</si>
  <si>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</si>
  <si>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</si>
  <si>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</si>
  <si>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</si>
  <si>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</si>
  <si>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</si>
  <si>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</si>
  <si>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</si>
  <si>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</si>
  <si>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</si>
  <si>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</si>
  <si>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</si>
  <si>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</si>
  <si>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</si>
  <si>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</si>
  <si>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</si>
  <si>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</si>
  <si>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</si>
  <si>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</si>
  <si>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</si>
  <si>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</si>
  <si>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</si>
  <si>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</si>
  <si>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</si>
  <si>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</si>
  <si>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</si>
  <si>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</si>
  <si>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</si>
  <si>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</si>
  <si>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</si>
  <si>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</si>
  <si>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</si>
  <si>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</si>
  <si>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</si>
  <si>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</si>
  <si>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</si>
  <si>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</si>
  <si>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</si>
  <si>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</si>
  <si>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</si>
  <si>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</si>
  <si>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</si>
  <si>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</si>
  <si>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</si>
  <si>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</si>
  <si>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</si>
  <si>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</si>
  <si>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</si>
  <si>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</si>
  <si>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</si>
  <si>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</si>
  <si>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</si>
  <si>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</si>
  <si>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</si>
  <si>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</si>
  <si>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</si>
  <si>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</si>
  <si>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</si>
  <si>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</si>
  <si>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</si>
  <si>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</si>
  <si>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</si>
  <si>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</si>
  <si>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</si>
  <si>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</si>
  <si>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</si>
  <si>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</si>
  <si>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</si>
  <si>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</si>
  <si>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</si>
  <si>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</si>
  <si>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</si>
  <si>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</si>
  <si>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</si>
  <si>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</si>
  <si>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</si>
  <si>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</si>
  <si>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</si>
  <si>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</si>
  <si>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</si>
  <si>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</si>
  <si>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</si>
  <si>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</si>
  <si>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</si>
  <si>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</si>
  <si>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</si>
  <si>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</si>
  <si>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</si>
  <si>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</si>
  <si>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</si>
  <si>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</si>
  <si>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</si>
  <si>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</si>
  <si>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</si>
  <si>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</si>
  <si>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</si>
  <si>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</si>
  <si>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</si>
  <si>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</si>
  <si>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</si>
  <si>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</si>
  <si>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</si>
  <si>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</si>
  <si>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</si>
  <si>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</si>
  <si>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</si>
  <si>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</si>
  <si>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</si>
  <si>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</si>
  <si>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</si>
  <si>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</si>
  <si>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</si>
  <si>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</si>
  <si>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</si>
  <si>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</si>
  <si>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</si>
  <si>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</si>
  <si>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</si>
  <si>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</si>
  <si>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</si>
  <si>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</si>
  <si>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</si>
  <si>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</si>
  <si>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</si>
  <si>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</si>
  <si>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</si>
  <si>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</si>
  <si>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</si>
  <si>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</si>
  <si>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</si>
  <si>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</si>
  <si>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</si>
  <si>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</si>
  <si>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</si>
  <si>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</si>
  <si>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</si>
  <si>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</si>
  <si>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</si>
  <si>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</si>
  <si>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</si>
  <si>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</si>
  <si>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</si>
  <si>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</si>
  <si>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</si>
  <si>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</si>
  <si>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</si>
  <si>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</si>
  <si>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</si>
  <si>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</si>
  <si>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</si>
  <si>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</si>
  <si>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</si>
  <si>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</si>
  <si>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</si>
  <si>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</si>
  <si>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</si>
  <si>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</si>
  <si>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</si>
  <si>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</si>
  <si>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</si>
  <si>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</si>
  <si>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</si>
  <si>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</si>
  <si>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</si>
  <si>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</si>
  <si>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</si>
  <si>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</si>
  <si>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</si>
  <si>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</si>
  <si>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</si>
  <si>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</si>
  <si>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</si>
  <si>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</si>
  <si>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</si>
  <si>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</si>
  <si>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</si>
  <si>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</si>
  <si>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</si>
  <si>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</si>
  <si>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</si>
  <si>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</si>
  <si>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</si>
  <si>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</si>
  <si>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</si>
  <si>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</si>
  <si>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</si>
  <si>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</si>
  <si>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</si>
  <si>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</si>
  <si>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</si>
  <si>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</si>
  <si>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</si>
  <si>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</si>
  <si>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</si>
  <si>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</si>
  <si>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</si>
  <si>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</si>
  <si>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</si>
  <si>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</si>
  <si>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</si>
  <si>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</si>
  <si>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</si>
  <si>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</si>
  <si>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</si>
  <si>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</si>
  <si>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</si>
  <si>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</si>
  <si>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</si>
  <si>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</si>
  <si>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</si>
  <si>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</si>
  <si>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</si>
  <si>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</si>
  <si>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</si>
  <si>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</si>
  <si>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</si>
  <si>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</si>
  <si>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</si>
  <si>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</si>
  <si>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</si>
  <si>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</si>
  <si>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</si>
  <si>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</si>
  <si>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</si>
  <si>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</si>
  <si>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</si>
  <si>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</si>
  <si>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</si>
  <si>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</si>
  <si>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</si>
  <si>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</si>
  <si>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</si>
  <si>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</si>
  <si>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</si>
  <si>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</si>
  <si>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</si>
  <si>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</si>
  <si>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</si>
  <si>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</si>
  <si>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</si>
  <si>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</si>
  <si>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</si>
  <si>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</si>
  <si>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</si>
  <si>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</si>
  <si>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</si>
  <si>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</si>
  <si>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</si>
  <si>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</si>
  <si>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</si>
  <si>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</si>
  <si>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</si>
  <si>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</si>
  <si>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</si>
  <si>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</si>
  <si>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</si>
  <si>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</si>
  <si>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</si>
  <si>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</si>
  <si>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</si>
  <si>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</si>
  <si>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</si>
  <si>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</si>
  <si>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</si>
  <si>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</si>
  <si>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</si>
  <si>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</si>
  <si>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</si>
  <si>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</si>
  <si>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</si>
  <si>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</si>
  <si>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</si>
  <si>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</si>
  <si>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</si>
  <si>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</si>
  <si>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</si>
  <si>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</si>
  <si>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</si>
  <si>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</si>
  <si>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</si>
  <si>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</si>
  <si>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</si>
  <si>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</si>
  <si>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</si>
  <si>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</si>
  <si>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</si>
  <si>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</si>
  <si>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</si>
  <si>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</si>
  <si>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</si>
  <si>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</si>
  <si>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</si>
  <si>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</si>
  <si>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</si>
  <si>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</si>
  <si>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</si>
  <si>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</si>
  <si>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</si>
  <si>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</si>
  <si>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</si>
  <si>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</si>
  <si>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</si>
  <si>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</si>
  <si>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</si>
  <si>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</si>
  <si>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</si>
  <si>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</si>
  <si>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</si>
  <si>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</si>
  <si>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</si>
  <si>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</si>
  <si>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</si>
  <si>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</si>
  <si>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</si>
  <si>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</si>
  <si>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</si>
  <si>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</si>
  <si>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</si>
  <si>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</si>
  <si>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</si>
  <si>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</si>
  <si>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</si>
  <si>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</si>
  <si>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</si>
  <si>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</si>
  <si>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</si>
  <si>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</si>
  <si>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</si>
  <si>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</si>
  <si>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</si>
  <si>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</si>
  <si>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</si>
  <si>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</si>
  <si>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</si>
  <si>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</si>
  <si>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</si>
  <si>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</si>
  <si>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</si>
  <si>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</si>
  <si>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</si>
  <si>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</si>
  <si>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</si>
  <si>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</si>
  <si>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</si>
  <si>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</si>
  <si>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</si>
  <si>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</si>
  <si>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</si>
  <si>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</si>
  <si>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</si>
  <si>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</si>
  <si>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</si>
  <si>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</si>
  <si>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</si>
  <si>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</si>
  <si>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</si>
  <si>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</si>
  <si>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</si>
  <si>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</si>
  <si>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</si>
  <si>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</si>
  <si>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</si>
  <si>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</si>
  <si>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</si>
  <si>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</si>
  <si>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</si>
  <si>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</si>
  <si>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</si>
  <si>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</si>
  <si>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</si>
  <si>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</si>
  <si>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</si>
  <si>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(All)</t>
  </si>
  <si>
    <t>Column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</si>
  <si>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</si>
  <si>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</si>
  <si>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</si>
  <si>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</si>
  <si>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</si>
  <si>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</si>
  <si>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</si>
  <si>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</si>
  <si>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</si>
  <si>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</si>
  <si>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</si>
  <si>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</si>
  <si>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</si>
  <si>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</si>
  <si>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</si>
  <si>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</si>
  <si>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Goal 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</si>
  <si>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</si>
  <si>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</si>
  <si>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</si>
  <si>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</si>
  <si>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</si>
  <si>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</si>
  <si>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</si>
  <si>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</si>
  <si>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</si>
  <si>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</si>
  <si>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</si>
  <si>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</si>
  <si>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</si>
  <si>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</si>
  <si>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</si>
  <si>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</si>
  <si>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</si>
  <si>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</si>
  <si>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</si>
  <si>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 xml:space="preserve">Outcome </t>
  </si>
  <si>
    <t>Outcome</t>
  </si>
  <si>
    <t>Backers Count</t>
  </si>
  <si>
    <t>Successful Outcome</t>
  </si>
  <si>
    <t>Mean</t>
  </si>
  <si>
    <t>Median</t>
  </si>
  <si>
    <t>Standard Deviation</t>
  </si>
  <si>
    <t>Minimum</t>
  </si>
  <si>
    <t>Maximum</t>
  </si>
  <si>
    <t>Failed Outcome</t>
  </si>
  <si>
    <t>Variance (sample)</t>
  </si>
  <si>
    <t>cvn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</si>
</sst>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44" fontId="0" fillId="0" borderId="0" xfId="42" applyFont="1"/>
    <xf numFmtId="164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14" fontId="0" fillId="0" borderId="0" xfId="0" applyNumberFormat="1" applyAlignment="1">
      <alignment horizontal="left"/>
    </xf>
    <xf numFmtId="49" fontId="0" fillId="0" borderId="0" xfId="0" applyNumberFormat="1"/>
    <xf numFmtId="9" fontId="0" fillId="0" borderId="0" xfId="43" applyFont="1"/>
    <xf numFmtId="0" fontId="18" fillId="0" borderId="0" xfId="0" applyFont="1"/>
    <xf numFmtId="0" fontId="19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[CrowdfundingBookEXCEL HW FINAL.xlsx]Sheet1!PivotTable1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A-4805-A622-6B71B0919B3C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5A-4805-A622-6B71B0919B3C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5A-4805-A622-6B71B0919B3C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5A-4805-A622-6B71B0919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204024"/>
        <c:axId val="354204352"/>
      </c:lineChart>
      <c:catAx>
        <c:axId val="35420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04352"/>
        <c:crosses val="autoZero"/>
        <c:auto val="1"/>
        <c:lblAlgn val="ctr"/>
        <c:lblOffset val="100"/>
        <c:noMultiLvlLbl val="0"/>
      </c:catAx>
      <c:valAx>
        <c:axId val="35420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0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[CrowdfundingBookEXCEL HW FINAL.xlsx]Sheet3!PivotTable9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4-41AB-AF88-38A57A098FAD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74-41AB-AF88-38A57A098FAD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4-41AB-AF88-38A57A098FAD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Sheet3!$E$5:$E$14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C-4189-8731-18E1F0A4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6748616"/>
        <c:axId val="1016744024"/>
      </c:barChart>
      <c:catAx>
        <c:axId val="101674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44024"/>
        <c:crosses val="autoZero"/>
        <c:auto val="1"/>
        <c:lblAlgn val="ctr"/>
        <c:lblOffset val="100"/>
        <c:noMultiLvlLbl val="0"/>
      </c:catAx>
      <c:valAx>
        <c:axId val="101674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674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[CrowdfundingBookEXCEL HW FINAL.xlsx]Sheet4!PivotTable10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A-49C3-99AB-7028B4E0BD1B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A-49C3-99AB-7028B4E0BD1B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8A-49C3-99AB-7028B4E0BD1B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Sheet4!$E$6:$E$30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89-4979-8343-ED373B50F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2821408"/>
        <c:axId val="892824032"/>
      </c:barChart>
      <c:catAx>
        <c:axId val="89282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824032"/>
        <c:crosses val="autoZero"/>
        <c:auto val="1"/>
        <c:lblAlgn val="ctr"/>
        <c:lblOffset val="100"/>
        <c:noMultiLvlLbl val="0"/>
      </c:catAx>
      <c:valAx>
        <c:axId val="8928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82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4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Analysis'!$F$2:$F$14</c:f>
              <c:numCache>
                <c:formatCode>0%</c:formatCode>
                <c:ptCount val="13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13-4753-A614-5A7F6701359D}"/>
            </c:ext>
          </c:extLst>
        </c:ser>
        <c:ser>
          <c:idx val="6"/>
          <c:order val="5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Analysis'!$G$2:$G$14</c:f>
              <c:numCache>
                <c:formatCode>0%</c:formatCode>
                <c:ptCount val="13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13-4753-A614-5A7F6701359D}"/>
            </c:ext>
          </c:extLst>
        </c:ser>
        <c:ser>
          <c:idx val="7"/>
          <c:order val="6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'Goal Analysis'!$H$2:$H$14</c:f>
              <c:numCache>
                <c:formatCode>0%</c:formatCode>
                <c:ptCount val="13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13-4753-A614-5A7F670135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5913424"/>
        <c:axId val="97591539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'Goal Analysis'!$B$2:$B$14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413-4753-A614-5A7F6701359D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Analysis'!$C$2:$C$14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413-4753-A614-5A7F6701359D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Analysis'!$D$2:$D$14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413-4753-A614-5A7F6701359D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'Goal Analysis'!$E$2:$E$14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413-4753-A614-5A7F6701359D}"/>
                  </c:ext>
                </c:extLst>
              </c15:ser>
            </c15:filteredLineSeries>
          </c:ext>
        </c:extLst>
      </c:lineChart>
      <c:catAx>
        <c:axId val="97591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15392"/>
        <c:crosses val="autoZero"/>
        <c:auto val="0"/>
        <c:lblAlgn val="ctr"/>
        <c:lblOffset val="100"/>
        <c:noMultiLvlLbl val="0"/>
      </c:catAx>
      <c:valAx>
        <c:axId val="9759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913424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2</xdr:row>
      <xdr:rowOff>190500</xdr:rowOff>
    </xdr:from>
    <xdr:to>
      <xdr:col>14</xdr:col>
      <xdr:colOff>219075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8EEC64-59BE-F9FA-C350-0853C29F1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2</xdr:row>
      <xdr:rowOff>0</xdr:rowOff>
    </xdr:from>
    <xdr:to>
      <xdr:col>17</xdr:col>
      <xdr:colOff>92177</xdr:colOff>
      <xdr:row>25</xdr:row>
      <xdr:rowOff>112661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FF853-C99B-6C74-C8AE-EB3BD5157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376236</xdr:colOff>
      <xdr:row>3</xdr:row>
      <xdr:rowOff>38099</xdr:rowOff>
    </xdr:from>
    <xdr:to>
      <xdr:col>17</xdr:col>
      <xdr:colOff>369336</xdr:colOff>
      <xdr:row>28</xdr:row>
      <xdr:rowOff>58316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2B201-8231-6686-803C-1311270AD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15363</xdr:colOff>
      <xdr:row>13</xdr:row>
      <xdr:rowOff>152400</xdr:rowOff>
    </xdr:from>
    <xdr:to>
      <xdr:col>8</xdr:col>
      <xdr:colOff>0</xdr:colOff>
      <xdr:row>39</xdr:row>
      <xdr:rowOff>46089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D61878-7E9D-633C-9B5B-E0D7403D1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657225</xdr:colOff>
      <xdr:row>18</xdr:row>
      <xdr:rowOff>85725</xdr:rowOff>
    </xdr:from>
    <xdr:to>
      <xdr:col>12</xdr:col>
      <xdr:colOff>495300</xdr:colOff>
      <xdr:row>23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6AEDE3-F3A0-325B-3C48-EF40F28363D4}"/>
            </a:ext>
          </a:extLst>
        </xdr:cNvPr>
        <xdr:cNvSpPr txBox="1"/>
      </xdr:nvSpPr>
      <xdr:spPr>
        <a:xfrm>
          <a:off x="7877175" y="3819525"/>
          <a:ext cx="3962400" cy="99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*In both cases of successful and failed campiangs, the median better summerizes the data than the mean as both data sets are</a:t>
          </a:r>
          <a:r>
            <a:rPr lang="en-US" sz="1100" baseline="0"/>
            <a:t> being influenced and skewed by outliers. </a:t>
          </a:r>
          <a:endParaRPr lang="en-US" sz="1100"/>
        </a:p>
      </xdr:txBody>
    </xdr:sp>
    <xdr:clientData/>
  </xdr:twoCellAnchor>
  <xdr:twoCellAnchor>
    <xdr:from>
      <xdr:col>7</xdr:col>
      <xdr:colOff>685799</xdr:colOff>
      <xdr:row>24</xdr:row>
      <xdr:rowOff>171450</xdr:rowOff>
    </xdr:from>
    <xdr:to>
      <xdr:col>13</xdr:col>
      <xdr:colOff>666750</xdr:colOff>
      <xdr:row>35</xdr:row>
      <xdr:rowOff>180975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A04CA77-1FD3-2AB0-47C0-DDAAB6F07F68}"/>
            </a:ext>
          </a:extLst>
        </xdr:cNvPr>
        <xdr:cNvSpPr txBox="1"/>
      </xdr:nvSpPr>
      <xdr:spPr>
        <a:xfrm>
          <a:off x="7905749" y="5105400"/>
          <a:ext cx="4791076" cy="220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**Based on the standard deviation values from the two data sets,</a:t>
          </a:r>
          <a:r>
            <a:rPr lang="en-US" sz="1100" baseline="0"/>
            <a:t> we can conclude that there is more variability with successful campaingns. A possiable reason for this is that failed campaigns likly failed due to a low count of backers or no backers at all. Whereas successful campaigns were successful due to a high count of backers who pledged in order to see the campaign succeed. Furthermore many successful campaigns overachive their goal, this is because of a high backer count however this results in significent variation between campaigns. Therefore majority of failed campaignshave a lower backer count resulting in small variation from one campaign to another, whereas successful campaigns suceed due to realistic goals and or higher pledge count but also due to a higher backer count which can vary from 16 to 7295. 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79.62248784722" createdVersion="8" refreshedVersion="8" minRefreshableVersion="3" recordCount="1000" xr:uid="{88981383-42DB-4E09-B297-1C16CEA53400}">
  <cacheSource type="worksheet">
    <worksheetSource ref="C1:R1001" sheet="Crowdfunding"/>
  </cacheSource>
  <cacheFields count="16">
    <cacheField name="blurb" numFmtId="0">
      <sharedItems count="999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</sharedItems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2">
      <sharedItems containsSemiMixedTypes="0" containsString="0" containsNumber="1" minValue="0" maxValue="2338.833333333333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979.672062152778" createdVersion="8" refreshedVersion="8" minRefreshableVersion="3" recordCount="1000" xr:uid="{38A5984D-5630-4448-B017-C8E2B624671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2">
      <sharedItems containsSemiMixedTypes="0" containsString="0" containsNumber="1" minValue="0" maxValue="2338.833333333333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n v="0"/>
    <x v="0"/>
    <n v="0"/>
    <x v="0"/>
    <s v="CAD"/>
    <n v="1448690400"/>
    <n v="1450159200"/>
    <b v="0"/>
    <b v="0"/>
    <s v="food/food trucks"/>
    <n v="0"/>
    <n v="0"/>
    <x v="0"/>
    <x v="0"/>
  </r>
  <r>
    <x v="1"/>
    <x v="1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x v="2"/>
    <x v="2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x v="3"/>
    <x v="3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x v="4"/>
    <x v="4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x v="5"/>
    <x v="4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x v="6"/>
    <x v="5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x v="7"/>
    <x v="6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x v="8"/>
    <x v="7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x v="9"/>
    <x v="8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x v="10"/>
    <x v="5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x v="11"/>
    <x v="9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x v="12"/>
    <x v="9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x v="13"/>
    <x v="3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x v="14"/>
    <x v="1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x v="15"/>
    <x v="11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x v="16"/>
    <x v="12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x v="17"/>
    <x v="13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x v="18"/>
    <x v="14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x v="19"/>
    <x v="15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x v="20"/>
    <x v="16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x v="21"/>
    <x v="17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x v="22"/>
    <x v="18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x v="23"/>
    <x v="6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x v="24"/>
    <x v="19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x v="25"/>
    <x v="2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x v="26"/>
    <x v="21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x v="27"/>
    <x v="22"/>
    <n v="1599"/>
    <x v="0"/>
    <n v="15"/>
    <x v="1"/>
    <s v="USD"/>
    <n v="1443848400"/>
    <n v="1444539600"/>
    <b v="0"/>
    <b v="0"/>
    <s v="music/rock"/>
    <n v="79.95"/>
    <n v="106.6"/>
    <x v="1"/>
    <x v="1"/>
  </r>
  <r>
    <x v="28"/>
    <x v="23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x v="29"/>
    <x v="24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x v="30"/>
    <x v="25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x v="31"/>
    <x v="26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x v="32"/>
    <x v="27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x v="33"/>
    <x v="28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x v="34"/>
    <x v="29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x v="35"/>
    <x v="3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x v="36"/>
    <x v="31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x v="37"/>
    <x v="32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x v="38"/>
    <x v="33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x v="39"/>
    <x v="34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x v="40"/>
    <x v="35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x v="41"/>
    <x v="36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x v="42"/>
    <x v="37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x v="43"/>
    <x v="38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x v="44"/>
    <x v="39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x v="45"/>
    <x v="4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x v="46"/>
    <x v="41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x v="47"/>
    <x v="42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x v="48"/>
    <x v="43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x v="49"/>
    <x v="44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x v="50"/>
    <x v="0"/>
    <n v="2"/>
    <x v="0"/>
    <n v="1"/>
    <x v="6"/>
    <s v="EUR"/>
    <n v="1375333200"/>
    <n v="1377752400"/>
    <b v="0"/>
    <b v="0"/>
    <s v="music/metal"/>
    <n v="2"/>
    <n v="2"/>
    <x v="1"/>
    <x v="16"/>
  </r>
  <r>
    <x v="51"/>
    <x v="45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x v="52"/>
    <x v="44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x v="53"/>
    <x v="35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x v="54"/>
    <x v="46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x v="55"/>
    <x v="47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x v="56"/>
    <x v="48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x v="57"/>
    <x v="49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x v="58"/>
    <x v="5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x v="59"/>
    <x v="1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x v="60"/>
    <x v="51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x v="61"/>
    <x v="52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x v="62"/>
    <x v="22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x v="63"/>
    <x v="53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x v="64"/>
    <x v="54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x v="65"/>
    <x v="55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x v="66"/>
    <x v="49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x v="67"/>
    <x v="56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x v="68"/>
    <x v="57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x v="69"/>
    <x v="58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x v="70"/>
    <x v="59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x v="71"/>
    <x v="46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x v="72"/>
    <x v="6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x v="73"/>
    <x v="1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x v="74"/>
    <x v="61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x v="75"/>
    <x v="62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x v="76"/>
    <x v="63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x v="77"/>
    <x v="4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x v="78"/>
    <x v="6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x v="79"/>
    <x v="64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x v="80"/>
    <x v="65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x v="81"/>
    <x v="66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x v="82"/>
    <x v="67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x v="83"/>
    <x v="68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x v="84"/>
    <x v="69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x v="85"/>
    <x v="7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x v="86"/>
    <x v="71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x v="87"/>
    <x v="72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x v="88"/>
    <x v="73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x v="89"/>
    <x v="74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x v="90"/>
    <x v="75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x v="91"/>
    <x v="76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x v="92"/>
    <x v="77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x v="93"/>
    <x v="78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x v="94"/>
    <x v="49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x v="95"/>
    <x v="79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x v="96"/>
    <x v="8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x v="97"/>
    <x v="81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x v="98"/>
    <x v="82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x v="99"/>
    <x v="4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x v="100"/>
    <x v="0"/>
    <n v="1"/>
    <x v="0"/>
    <n v="1"/>
    <x v="1"/>
    <s v="USD"/>
    <n v="1319000400"/>
    <n v="1320555600"/>
    <b v="0"/>
    <b v="0"/>
    <s v="theater/plays"/>
    <n v="1"/>
    <n v="1"/>
    <x v="3"/>
    <x v="3"/>
  </r>
  <r>
    <x v="101"/>
    <x v="79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x v="102"/>
    <x v="41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x v="103"/>
    <x v="83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x v="104"/>
    <x v="84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x v="105"/>
    <x v="85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x v="106"/>
    <x v="61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x v="107"/>
    <x v="26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x v="108"/>
    <x v="42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x v="109"/>
    <x v="5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x v="110"/>
    <x v="86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x v="111"/>
    <x v="87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x v="112"/>
    <x v="53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x v="113"/>
    <x v="88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x v="114"/>
    <x v="89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x v="115"/>
    <x v="9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x v="116"/>
    <x v="44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x v="117"/>
    <x v="7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x v="118"/>
    <x v="91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x v="119"/>
    <x v="92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x v="120"/>
    <x v="93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x v="121"/>
    <x v="94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x v="122"/>
    <x v="95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x v="123"/>
    <x v="96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x v="124"/>
    <x v="97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x v="125"/>
    <x v="98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x v="126"/>
    <x v="99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x v="127"/>
    <x v="1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x v="128"/>
    <x v="101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x v="129"/>
    <x v="102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x v="130"/>
    <x v="103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x v="131"/>
    <x v="104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x v="132"/>
    <x v="88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x v="133"/>
    <x v="6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x v="134"/>
    <x v="105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x v="135"/>
    <x v="106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x v="136"/>
    <x v="107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x v="137"/>
    <x v="37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x v="138"/>
    <x v="103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x v="139"/>
    <x v="108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x v="140"/>
    <x v="2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x v="141"/>
    <x v="109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x v="142"/>
    <x v="92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x v="143"/>
    <x v="91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x v="144"/>
    <x v="25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x v="145"/>
    <x v="11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x v="146"/>
    <x v="35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x v="147"/>
    <x v="111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x v="148"/>
    <x v="29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x v="149"/>
    <x v="8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x v="150"/>
    <x v="0"/>
    <n v="1"/>
    <x v="0"/>
    <n v="1"/>
    <x v="1"/>
    <s v="USD"/>
    <n v="1544940000"/>
    <n v="1545026400"/>
    <b v="0"/>
    <b v="0"/>
    <s v="music/rock"/>
    <n v="1"/>
    <n v="1"/>
    <x v="1"/>
    <x v="1"/>
  </r>
  <r>
    <x v="151"/>
    <x v="112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x v="152"/>
    <x v="113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x v="153"/>
    <x v="114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x v="154"/>
    <x v="115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x v="155"/>
    <x v="116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x v="156"/>
    <x v="117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x v="157"/>
    <x v="3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x v="158"/>
    <x v="118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x v="159"/>
    <x v="119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x v="160"/>
    <x v="48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x v="161"/>
    <x v="2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x v="162"/>
    <x v="55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x v="163"/>
    <x v="26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x v="164"/>
    <x v="12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x v="165"/>
    <x v="121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x v="166"/>
    <x v="122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x v="167"/>
    <x v="97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x v="168"/>
    <x v="123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x v="169"/>
    <x v="124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x v="170"/>
    <x v="125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x v="171"/>
    <x v="7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x v="172"/>
    <x v="126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x v="173"/>
    <x v="127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x v="174"/>
    <x v="6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x v="175"/>
    <x v="128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x v="176"/>
    <x v="129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x v="177"/>
    <x v="13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x v="178"/>
    <x v="44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x v="179"/>
    <x v="131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x v="180"/>
    <x v="132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x v="181"/>
    <x v="133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x v="182"/>
    <x v="134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x v="183"/>
    <x v="135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x v="184"/>
    <x v="136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x v="185"/>
    <x v="67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x v="186"/>
    <x v="137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x v="187"/>
    <x v="138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x v="188"/>
    <x v="139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x v="189"/>
    <x v="14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x v="190"/>
    <x v="41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x v="191"/>
    <x v="141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x v="192"/>
    <x v="142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x v="193"/>
    <x v="47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x v="194"/>
    <x v="143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x v="195"/>
    <x v="144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x v="196"/>
    <x v="139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x v="197"/>
    <x v="145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x v="198"/>
    <x v="146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x v="199"/>
    <x v="37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x v="200"/>
    <x v="0"/>
    <n v="2"/>
    <x v="0"/>
    <n v="1"/>
    <x v="0"/>
    <s v="CAD"/>
    <n v="1269493200"/>
    <n v="1270443600"/>
    <b v="0"/>
    <b v="0"/>
    <s v="theater/plays"/>
    <n v="2"/>
    <n v="2"/>
    <x v="3"/>
    <x v="3"/>
  </r>
  <r>
    <x v="201"/>
    <x v="118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x v="202"/>
    <x v="111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x v="203"/>
    <x v="147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x v="204"/>
    <x v="148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x v="205"/>
    <x v="81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x v="206"/>
    <x v="25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x v="207"/>
    <x v="67"/>
    <n v="4257"/>
    <x v="1"/>
    <n v="43"/>
    <x v="1"/>
    <s v="USD"/>
    <n v="1535432400"/>
    <n v="1537160400"/>
    <b v="0"/>
    <b v="1"/>
    <s v="music/rock"/>
    <n v="425.7"/>
    <n v="99"/>
    <x v="1"/>
    <x v="1"/>
  </r>
  <r>
    <x v="208"/>
    <x v="149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x v="209"/>
    <x v="15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x v="210"/>
    <x v="151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x v="211"/>
    <x v="152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x v="212"/>
    <x v="32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x v="213"/>
    <x v="153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x v="214"/>
    <x v="1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x v="215"/>
    <x v="154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x v="216"/>
    <x v="155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x v="217"/>
    <x v="156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x v="218"/>
    <x v="57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x v="219"/>
    <x v="157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x v="220"/>
    <x v="58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x v="221"/>
    <x v="158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x v="222"/>
    <x v="73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x v="223"/>
    <x v="159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x v="224"/>
    <x v="16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x v="225"/>
    <x v="161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x v="226"/>
    <x v="162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x v="227"/>
    <x v="163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x v="228"/>
    <x v="164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x v="229"/>
    <x v="165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x v="230"/>
    <x v="166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x v="231"/>
    <x v="44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x v="232"/>
    <x v="74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x v="233"/>
    <x v="167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x v="234"/>
    <x v="168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x v="235"/>
    <x v="133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x v="236"/>
    <x v="169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x v="237"/>
    <x v="29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x v="238"/>
    <x v="166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x v="239"/>
    <x v="17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x v="240"/>
    <x v="171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x v="241"/>
    <x v="172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x v="242"/>
    <x v="141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x v="243"/>
    <x v="173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x v="244"/>
    <x v="31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x v="245"/>
    <x v="49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x v="246"/>
    <x v="6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x v="247"/>
    <x v="174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x v="248"/>
    <x v="8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x v="249"/>
    <x v="175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x v="250"/>
    <x v="0"/>
    <n v="3"/>
    <x v="0"/>
    <n v="1"/>
    <x v="1"/>
    <s v="USD"/>
    <n v="1264399200"/>
    <n v="1267423200"/>
    <b v="0"/>
    <b v="0"/>
    <s v="music/rock"/>
    <n v="3"/>
    <n v="3"/>
    <x v="1"/>
    <x v="1"/>
  </r>
  <r>
    <x v="251"/>
    <x v="143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x v="252"/>
    <x v="67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x v="253"/>
    <x v="158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x v="254"/>
    <x v="176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x v="255"/>
    <x v="177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x v="256"/>
    <x v="178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x v="257"/>
    <x v="57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x v="258"/>
    <x v="92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x v="259"/>
    <x v="37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x v="260"/>
    <x v="9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x v="261"/>
    <x v="179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x v="262"/>
    <x v="12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x v="263"/>
    <x v="49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x v="264"/>
    <x v="18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x v="265"/>
    <x v="7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x v="266"/>
    <x v="181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x v="267"/>
    <x v="182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x v="268"/>
    <x v="42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x v="269"/>
    <x v="26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x v="270"/>
    <x v="183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x v="271"/>
    <x v="184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x v="272"/>
    <x v="185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x v="273"/>
    <x v="75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x v="274"/>
    <x v="166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x v="275"/>
    <x v="61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x v="276"/>
    <x v="2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x v="277"/>
    <x v="31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x v="278"/>
    <x v="5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x v="279"/>
    <x v="48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x v="280"/>
    <x v="186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x v="281"/>
    <x v="187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x v="282"/>
    <x v="141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x v="283"/>
    <x v="32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x v="284"/>
    <x v="122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x v="285"/>
    <x v="79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x v="286"/>
    <x v="188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x v="287"/>
    <x v="9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x v="288"/>
    <x v="36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x v="289"/>
    <x v="126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x v="290"/>
    <x v="189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x v="291"/>
    <x v="37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x v="292"/>
    <x v="19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x v="293"/>
    <x v="191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x v="294"/>
    <x v="6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x v="295"/>
    <x v="192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x v="296"/>
    <x v="55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x v="297"/>
    <x v="44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x v="298"/>
    <x v="26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x v="299"/>
    <x v="167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x v="300"/>
    <x v="0"/>
    <n v="5"/>
    <x v="0"/>
    <n v="1"/>
    <x v="3"/>
    <s v="DKK"/>
    <n v="1504069200"/>
    <n v="1504155600"/>
    <b v="0"/>
    <b v="1"/>
    <s v="publishing/nonfiction"/>
    <n v="5"/>
    <n v="5"/>
    <x v="5"/>
    <x v="9"/>
  </r>
  <r>
    <x v="301"/>
    <x v="79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x v="302"/>
    <x v="193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x v="303"/>
    <x v="74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x v="304"/>
    <x v="118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x v="305"/>
    <x v="54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x v="306"/>
    <x v="191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x v="307"/>
    <x v="194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x v="308"/>
    <x v="195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x v="309"/>
    <x v="178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x v="310"/>
    <x v="75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x v="311"/>
    <x v="9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x v="312"/>
    <x v="18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x v="313"/>
    <x v="196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x v="314"/>
    <x v="1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x v="315"/>
    <x v="4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x v="316"/>
    <x v="103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x v="317"/>
    <x v="47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x v="318"/>
    <x v="57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x v="319"/>
    <x v="141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x v="320"/>
    <x v="197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x v="321"/>
    <x v="198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x v="322"/>
    <x v="199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x v="323"/>
    <x v="2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x v="324"/>
    <x v="143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x v="325"/>
    <x v="191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x v="326"/>
    <x v="44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x v="327"/>
    <x v="97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x v="328"/>
    <x v="201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x v="329"/>
    <x v="202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x v="330"/>
    <x v="203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x v="331"/>
    <x v="88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x v="332"/>
    <x v="204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x v="333"/>
    <x v="103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x v="334"/>
    <x v="205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x v="335"/>
    <x v="206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x v="336"/>
    <x v="207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x v="337"/>
    <x v="208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x v="338"/>
    <x v="209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x v="339"/>
    <x v="21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x v="340"/>
    <x v="211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x v="341"/>
    <x v="212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x v="342"/>
    <x v="213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x v="343"/>
    <x v="25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x v="344"/>
    <x v="214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x v="345"/>
    <x v="215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x v="346"/>
    <x v="48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x v="347"/>
    <x v="79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x v="348"/>
    <x v="216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x v="349"/>
    <x v="217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x v="350"/>
    <x v="0"/>
    <n v="5"/>
    <x v="0"/>
    <n v="1"/>
    <x v="1"/>
    <s v="USD"/>
    <n v="1432098000"/>
    <n v="1433653200"/>
    <b v="0"/>
    <b v="1"/>
    <s v="music/jazz"/>
    <n v="5"/>
    <n v="5"/>
    <x v="1"/>
    <x v="17"/>
  </r>
  <r>
    <x v="351"/>
    <x v="218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x v="352"/>
    <x v="54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x v="353"/>
    <x v="219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x v="354"/>
    <x v="55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x v="355"/>
    <x v="167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x v="356"/>
    <x v="29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x v="357"/>
    <x v="173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x v="358"/>
    <x v="62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x v="359"/>
    <x v="22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x v="360"/>
    <x v="221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x v="361"/>
    <x v="2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x v="362"/>
    <x v="41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x v="363"/>
    <x v="5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x v="364"/>
    <x v="79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x v="365"/>
    <x v="39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x v="366"/>
    <x v="37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x v="367"/>
    <x v="34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x v="368"/>
    <x v="5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x v="369"/>
    <x v="91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x v="370"/>
    <x v="222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x v="371"/>
    <x v="223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x v="372"/>
    <x v="79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x v="373"/>
    <x v="224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x v="374"/>
    <x v="225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x v="375"/>
    <x v="5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x v="376"/>
    <x v="74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x v="377"/>
    <x v="226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x v="378"/>
    <x v="227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x v="379"/>
    <x v="44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x v="380"/>
    <x v="186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x v="381"/>
    <x v="98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x v="382"/>
    <x v="14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x v="383"/>
    <x v="9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x v="384"/>
    <x v="228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x v="385"/>
    <x v="229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x v="386"/>
    <x v="23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x v="387"/>
    <x v="231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x v="388"/>
    <x v="232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x v="389"/>
    <x v="233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x v="390"/>
    <x v="166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x v="391"/>
    <x v="234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x v="392"/>
    <x v="235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x v="393"/>
    <x v="236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x v="394"/>
    <x v="126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x v="395"/>
    <x v="143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x v="396"/>
    <x v="237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x v="397"/>
    <x v="32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x v="398"/>
    <x v="12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x v="399"/>
    <x v="238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x v="400"/>
    <x v="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x v="401"/>
    <x v="79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x v="402"/>
    <x v="19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x v="403"/>
    <x v="239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x v="404"/>
    <x v="24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x v="405"/>
    <x v="241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x v="406"/>
    <x v="242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x v="407"/>
    <x v="74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x v="408"/>
    <x v="243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x v="409"/>
    <x v="244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x v="410"/>
    <x v="184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x v="411"/>
    <x v="75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x v="412"/>
    <x v="118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x v="413"/>
    <x v="245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x v="414"/>
    <x v="246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x v="415"/>
    <x v="247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x v="416"/>
    <x v="248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x v="417"/>
    <x v="12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x v="418"/>
    <x v="249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x v="419"/>
    <x v="25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x v="420"/>
    <x v="92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x v="421"/>
    <x v="151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x v="422"/>
    <x v="251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x v="423"/>
    <x v="252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x v="424"/>
    <x v="135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x v="425"/>
    <x v="5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x v="426"/>
    <x v="37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x v="427"/>
    <x v="253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x v="428"/>
    <x v="254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x v="429"/>
    <x v="255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x v="430"/>
    <x v="32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x v="431"/>
    <x v="135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x v="432"/>
    <x v="106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x v="433"/>
    <x v="256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x v="434"/>
    <x v="91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x v="435"/>
    <x v="257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x v="436"/>
    <x v="81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x v="437"/>
    <x v="32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x v="438"/>
    <x v="111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x v="439"/>
    <x v="258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x v="440"/>
    <x v="259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x v="441"/>
    <x v="26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x v="442"/>
    <x v="91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x v="443"/>
    <x v="29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x v="444"/>
    <x v="8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x v="445"/>
    <x v="118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x v="446"/>
    <x v="85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x v="447"/>
    <x v="261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x v="448"/>
    <x v="262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x v="449"/>
    <x v="79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x v="450"/>
    <x v="0"/>
    <n v="4"/>
    <x v="0"/>
    <n v="1"/>
    <x v="0"/>
    <s v="CAD"/>
    <n v="1540098000"/>
    <n v="1542088800"/>
    <b v="0"/>
    <b v="0"/>
    <s v="film &amp; video/animation"/>
    <n v="4"/>
    <n v="4"/>
    <x v="4"/>
    <x v="10"/>
  </r>
  <r>
    <x v="451"/>
    <x v="263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x v="452"/>
    <x v="73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x v="453"/>
    <x v="264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x v="454"/>
    <x v="22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x v="455"/>
    <x v="265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x v="456"/>
    <x v="266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x v="457"/>
    <x v="92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x v="458"/>
    <x v="267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x v="459"/>
    <x v="9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x v="460"/>
    <x v="166"/>
    <n v="4119"/>
    <x v="1"/>
    <n v="50"/>
    <x v="1"/>
    <s v="USD"/>
    <n v="1281330000"/>
    <n v="1281589200"/>
    <b v="0"/>
    <b v="0"/>
    <s v="theater/plays"/>
    <n v="171.625"/>
    <n v="82.38"/>
    <x v="3"/>
    <x v="3"/>
  </r>
  <r>
    <x v="461"/>
    <x v="268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x v="462"/>
    <x v="269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x v="463"/>
    <x v="27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x v="464"/>
    <x v="271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x v="465"/>
    <x v="53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x v="466"/>
    <x v="272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x v="467"/>
    <x v="1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x v="468"/>
    <x v="220"/>
    <n v="1620"/>
    <x v="0"/>
    <n v="16"/>
    <x v="1"/>
    <s v="USD"/>
    <n v="1555218000"/>
    <n v="1556600400"/>
    <b v="0"/>
    <b v="0"/>
    <s v="theater/plays"/>
    <n v="40.5"/>
    <n v="101.25"/>
    <x v="3"/>
    <x v="3"/>
  </r>
  <r>
    <x v="469"/>
    <x v="36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x v="470"/>
    <x v="136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x v="471"/>
    <x v="33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x v="472"/>
    <x v="273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x v="473"/>
    <x v="92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x v="474"/>
    <x v="22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x v="475"/>
    <x v="71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x v="476"/>
    <x v="274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x v="477"/>
    <x v="275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x v="478"/>
    <x v="276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x v="479"/>
    <x v="166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x v="480"/>
    <x v="133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x v="481"/>
    <x v="277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x v="482"/>
    <x v="3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x v="483"/>
    <x v="278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x v="484"/>
    <x v="241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x v="485"/>
    <x v="279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x v="486"/>
    <x v="5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x v="487"/>
    <x v="28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x v="488"/>
    <x v="98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x v="489"/>
    <x v="243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x v="490"/>
    <x v="166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x v="491"/>
    <x v="281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x v="492"/>
    <x v="255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x v="493"/>
    <x v="79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x v="494"/>
    <x v="186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x v="495"/>
    <x v="17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x v="496"/>
    <x v="282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x v="497"/>
    <x v="122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x v="498"/>
    <x v="283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x v="499"/>
    <x v="284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x v="500"/>
    <x v="0"/>
    <n v="0"/>
    <x v="0"/>
    <n v="0"/>
    <x v="1"/>
    <s v="USD"/>
    <n v="1367384400"/>
    <n v="1369803600"/>
    <b v="0"/>
    <b v="1"/>
    <s v="theater/plays"/>
    <n v="0"/>
    <n v="0"/>
    <x v="3"/>
    <x v="3"/>
  </r>
  <r>
    <x v="501"/>
    <x v="285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x v="502"/>
    <x v="81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x v="503"/>
    <x v="286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x v="504"/>
    <x v="168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x v="505"/>
    <x v="262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x v="506"/>
    <x v="287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x v="507"/>
    <x v="118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x v="508"/>
    <x v="288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x v="509"/>
    <x v="172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x v="510"/>
    <x v="75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x v="511"/>
    <x v="252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x v="512"/>
    <x v="14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x v="513"/>
    <x v="111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x v="514"/>
    <x v="289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x v="515"/>
    <x v="133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x v="516"/>
    <x v="29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x v="517"/>
    <x v="291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x v="518"/>
    <x v="35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x v="519"/>
    <x v="96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x v="520"/>
    <x v="126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x v="47"/>
    <x v="4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x v="521"/>
    <x v="292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x v="522"/>
    <x v="79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x v="523"/>
    <x v="127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x v="524"/>
    <x v="118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x v="525"/>
    <x v="111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x v="526"/>
    <x v="223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x v="527"/>
    <x v="25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x v="528"/>
    <x v="135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x v="529"/>
    <x v="293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x v="530"/>
    <x v="294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x v="531"/>
    <x v="39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x v="532"/>
    <x v="295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x v="533"/>
    <x v="296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x v="534"/>
    <x v="97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x v="535"/>
    <x v="122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x v="536"/>
    <x v="197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x v="537"/>
    <x v="297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x v="538"/>
    <x v="122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x v="539"/>
    <x v="98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x v="540"/>
    <x v="298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x v="541"/>
    <x v="299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x v="542"/>
    <x v="3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x v="543"/>
    <x v="54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x v="544"/>
    <x v="301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x v="545"/>
    <x v="3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x v="546"/>
    <x v="81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x v="547"/>
    <x v="302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x v="548"/>
    <x v="303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x v="549"/>
    <x v="0"/>
    <n v="4"/>
    <x v="3"/>
    <n v="1"/>
    <x v="5"/>
    <s v="CHF"/>
    <n v="1330495200"/>
    <n v="1332306000"/>
    <b v="0"/>
    <b v="0"/>
    <s v="music/indie rock"/>
    <n v="4"/>
    <n v="4"/>
    <x v="1"/>
    <x v="7"/>
  </r>
  <r>
    <x v="550"/>
    <x v="304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x v="551"/>
    <x v="25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x v="552"/>
    <x v="305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x v="553"/>
    <x v="4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x v="554"/>
    <x v="9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x v="555"/>
    <x v="5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x v="556"/>
    <x v="46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x v="557"/>
    <x v="306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x v="558"/>
    <x v="307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x v="559"/>
    <x v="77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x v="560"/>
    <x v="162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x v="561"/>
    <x v="34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x v="562"/>
    <x v="41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x v="563"/>
    <x v="308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x v="564"/>
    <x v="309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x v="565"/>
    <x v="29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x v="566"/>
    <x v="85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x v="567"/>
    <x v="31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x v="568"/>
    <x v="311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x v="569"/>
    <x v="312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x v="570"/>
    <x v="26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x v="571"/>
    <x v="25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x v="572"/>
    <x v="313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x v="573"/>
    <x v="5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x v="574"/>
    <x v="314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x v="575"/>
    <x v="62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x v="576"/>
    <x v="139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x v="577"/>
    <x v="315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x v="578"/>
    <x v="8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x v="579"/>
    <x v="316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x v="580"/>
    <x v="46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x v="581"/>
    <x v="251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x v="582"/>
    <x v="317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x v="583"/>
    <x v="318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x v="584"/>
    <x v="2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x v="585"/>
    <x v="31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x v="586"/>
    <x v="151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x v="587"/>
    <x v="215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x v="588"/>
    <x v="58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x v="589"/>
    <x v="143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x v="590"/>
    <x v="6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x v="591"/>
    <x v="154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x v="592"/>
    <x v="319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x v="593"/>
    <x v="32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x v="594"/>
    <x v="321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x v="595"/>
    <x v="58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x v="596"/>
    <x v="322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x v="597"/>
    <x v="323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x v="598"/>
    <x v="324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x v="599"/>
    <x v="0"/>
    <n v="5"/>
    <x v="0"/>
    <n v="1"/>
    <x v="4"/>
    <s v="GBP"/>
    <n v="1375160400"/>
    <n v="1376197200"/>
    <b v="0"/>
    <b v="0"/>
    <s v="food/food trucks"/>
    <n v="5"/>
    <n v="5"/>
    <x v="0"/>
    <x v="0"/>
  </r>
  <r>
    <x v="600"/>
    <x v="9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x v="601"/>
    <x v="325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x v="602"/>
    <x v="98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x v="603"/>
    <x v="326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x v="604"/>
    <x v="88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x v="605"/>
    <x v="74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x v="606"/>
    <x v="327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x v="607"/>
    <x v="61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x v="608"/>
    <x v="83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x v="609"/>
    <x v="328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x v="610"/>
    <x v="139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x v="611"/>
    <x v="8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x v="612"/>
    <x v="65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x v="613"/>
    <x v="329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x v="614"/>
    <x v="275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x v="615"/>
    <x v="33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x v="616"/>
    <x v="1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x v="617"/>
    <x v="331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x v="618"/>
    <x v="332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x v="619"/>
    <x v="333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x v="620"/>
    <x v="334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x v="621"/>
    <x v="335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x v="622"/>
    <x v="336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x v="623"/>
    <x v="135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x v="624"/>
    <x v="168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x v="625"/>
    <x v="33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x v="626"/>
    <x v="39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x v="627"/>
    <x v="89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x v="628"/>
    <x v="337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x v="629"/>
    <x v="4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x v="630"/>
    <x v="338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x v="631"/>
    <x v="339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x v="632"/>
    <x v="313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x v="633"/>
    <x v="195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x v="634"/>
    <x v="34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x v="635"/>
    <x v="341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x v="636"/>
    <x v="275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x v="637"/>
    <x v="342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x v="638"/>
    <x v="133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x v="639"/>
    <x v="343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x v="640"/>
    <x v="151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x v="641"/>
    <x v="243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x v="642"/>
    <x v="344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x v="643"/>
    <x v="345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x v="644"/>
    <x v="346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x v="645"/>
    <x v="201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x v="646"/>
    <x v="6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x v="647"/>
    <x v="347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x v="648"/>
    <x v="155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x v="649"/>
    <x v="0"/>
    <n v="2"/>
    <x v="0"/>
    <n v="1"/>
    <x v="1"/>
    <s v="USD"/>
    <n v="1404795600"/>
    <n v="1407128400"/>
    <b v="0"/>
    <b v="0"/>
    <s v="music/jazz"/>
    <n v="2"/>
    <n v="2"/>
    <x v="1"/>
    <x v="17"/>
  </r>
  <r>
    <x v="650"/>
    <x v="348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x v="651"/>
    <x v="83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x v="652"/>
    <x v="6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x v="653"/>
    <x v="349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x v="654"/>
    <x v="35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x v="655"/>
    <x v="351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x v="656"/>
    <x v="83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x v="657"/>
    <x v="352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x v="658"/>
    <x v="353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x v="659"/>
    <x v="14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x v="660"/>
    <x v="354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x v="661"/>
    <x v="14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x v="662"/>
    <x v="83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x v="663"/>
    <x v="355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x v="664"/>
    <x v="135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x v="665"/>
    <x v="33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x v="666"/>
    <x v="35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x v="667"/>
    <x v="356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x v="668"/>
    <x v="357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x v="669"/>
    <x v="358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x v="670"/>
    <x v="359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x v="671"/>
    <x v="36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x v="672"/>
    <x v="36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x v="673"/>
    <x v="361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x v="674"/>
    <x v="62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x v="675"/>
    <x v="362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x v="676"/>
    <x v="98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x v="677"/>
    <x v="105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x v="678"/>
    <x v="1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x v="679"/>
    <x v="363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x v="680"/>
    <x v="364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x v="681"/>
    <x v="91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x v="682"/>
    <x v="173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x v="683"/>
    <x v="1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x v="684"/>
    <x v="365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x v="685"/>
    <x v="168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x v="686"/>
    <x v="42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x v="687"/>
    <x v="49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x v="688"/>
    <x v="19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x v="689"/>
    <x v="136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x v="690"/>
    <x v="92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x v="691"/>
    <x v="46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x v="692"/>
    <x v="366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x v="693"/>
    <x v="14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x v="694"/>
    <x v="243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x v="695"/>
    <x v="367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x v="696"/>
    <x v="368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x v="697"/>
    <x v="369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x v="698"/>
    <x v="71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x v="699"/>
    <x v="0"/>
    <n v="3"/>
    <x v="0"/>
    <n v="1"/>
    <x v="1"/>
    <s v="USD"/>
    <n v="1264399200"/>
    <n v="1265695200"/>
    <b v="0"/>
    <b v="0"/>
    <s v="technology/wearables"/>
    <n v="3"/>
    <n v="3"/>
    <x v="2"/>
    <x v="8"/>
  </r>
  <r>
    <x v="700"/>
    <x v="37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x v="701"/>
    <x v="251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x v="702"/>
    <x v="371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x v="703"/>
    <x v="251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x v="704"/>
    <x v="372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x v="705"/>
    <x v="2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x v="706"/>
    <x v="19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x v="707"/>
    <x v="12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x v="708"/>
    <x v="122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x v="709"/>
    <x v="333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x v="710"/>
    <x v="8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x v="711"/>
    <x v="126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x v="712"/>
    <x v="35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x v="713"/>
    <x v="373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x v="714"/>
    <x v="374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x v="715"/>
    <x v="22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x v="716"/>
    <x v="36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x v="717"/>
    <x v="111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x v="718"/>
    <x v="35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x v="719"/>
    <x v="251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x v="720"/>
    <x v="375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x v="721"/>
    <x v="376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x v="722"/>
    <x v="7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x v="723"/>
    <x v="141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x v="724"/>
    <x v="377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x v="725"/>
    <x v="378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x v="726"/>
    <x v="2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x v="727"/>
    <x v="3"/>
    <n v="735"/>
    <x v="0"/>
    <n v="10"/>
    <x v="1"/>
    <s v="USD"/>
    <n v="1464152400"/>
    <n v="1465102800"/>
    <b v="0"/>
    <b v="0"/>
    <s v="theater/plays"/>
    <n v="17.5"/>
    <n v="73.5"/>
    <x v="3"/>
    <x v="3"/>
  </r>
  <r>
    <x v="728"/>
    <x v="36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x v="729"/>
    <x v="379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x v="730"/>
    <x v="48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x v="731"/>
    <x v="38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x v="732"/>
    <x v="144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x v="733"/>
    <x v="3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x v="734"/>
    <x v="211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x v="735"/>
    <x v="106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x v="736"/>
    <x v="41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x v="737"/>
    <x v="381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x v="738"/>
    <x v="83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x v="739"/>
    <x v="98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x v="740"/>
    <x v="272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x v="741"/>
    <x v="272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x v="742"/>
    <x v="61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x v="743"/>
    <x v="22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x v="744"/>
    <x v="35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x v="745"/>
    <x v="382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x v="746"/>
    <x v="7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x v="747"/>
    <x v="383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x v="748"/>
    <x v="133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x v="749"/>
    <x v="0"/>
    <n v="1"/>
    <x v="0"/>
    <n v="1"/>
    <x v="4"/>
    <s v="GBP"/>
    <n v="1277960400"/>
    <n v="1280120400"/>
    <b v="0"/>
    <b v="0"/>
    <s v="music/electric music"/>
    <n v="1"/>
    <n v="1"/>
    <x v="1"/>
    <x v="5"/>
  </r>
  <r>
    <x v="750"/>
    <x v="136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x v="751"/>
    <x v="306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x v="752"/>
    <x v="53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x v="753"/>
    <x v="384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x v="754"/>
    <x v="6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x v="755"/>
    <x v="81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x v="756"/>
    <x v="1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x v="757"/>
    <x v="241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x v="758"/>
    <x v="385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x v="759"/>
    <x v="386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x v="760"/>
    <x v="196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x v="761"/>
    <x v="26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x v="762"/>
    <x v="36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x v="763"/>
    <x v="65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x v="764"/>
    <x v="61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x v="765"/>
    <x v="316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x v="766"/>
    <x v="387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x v="767"/>
    <x v="73"/>
    <n v="11088"/>
    <x v="1"/>
    <n v="150"/>
    <x v="1"/>
    <s v="USD"/>
    <n v="1386741600"/>
    <n v="1388037600"/>
    <b v="0"/>
    <b v="0"/>
    <s v="theater/plays"/>
    <n v="231"/>
    <n v="73.92"/>
    <x v="3"/>
    <x v="3"/>
  </r>
  <r>
    <x v="768"/>
    <x v="388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x v="769"/>
    <x v="333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x v="770"/>
    <x v="36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x v="771"/>
    <x v="389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x v="772"/>
    <x v="39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x v="773"/>
    <x v="92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x v="774"/>
    <x v="151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x v="775"/>
    <x v="391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x v="776"/>
    <x v="202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x v="777"/>
    <x v="81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x v="778"/>
    <x v="392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x v="779"/>
    <x v="135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x v="780"/>
    <x v="251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x v="781"/>
    <x v="135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x v="782"/>
    <x v="71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x v="783"/>
    <x v="393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x v="784"/>
    <x v="313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x v="785"/>
    <x v="42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x v="786"/>
    <x v="394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x v="787"/>
    <x v="136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x v="788"/>
    <x v="25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x v="789"/>
    <x v="395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x v="790"/>
    <x v="118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x v="791"/>
    <x v="22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x v="792"/>
    <x v="65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x v="793"/>
    <x v="47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x v="794"/>
    <x v="143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x v="795"/>
    <x v="75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x v="796"/>
    <x v="4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x v="797"/>
    <x v="74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x v="798"/>
    <x v="396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x v="799"/>
    <x v="0"/>
    <n v="1"/>
    <x v="0"/>
    <n v="1"/>
    <x v="5"/>
    <s v="CHF"/>
    <n v="1434085200"/>
    <n v="1434430800"/>
    <b v="0"/>
    <b v="0"/>
    <s v="music/rock"/>
    <n v="1"/>
    <n v="1"/>
    <x v="1"/>
    <x v="1"/>
  </r>
  <r>
    <x v="800"/>
    <x v="173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x v="801"/>
    <x v="8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x v="802"/>
    <x v="55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x v="803"/>
    <x v="97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x v="804"/>
    <x v="62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x v="805"/>
    <x v="31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x v="806"/>
    <x v="31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x v="807"/>
    <x v="5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x v="808"/>
    <x v="397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x v="809"/>
    <x v="33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x v="810"/>
    <x v="398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x v="811"/>
    <x v="221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x v="812"/>
    <x v="17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x v="813"/>
    <x v="17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x v="814"/>
    <x v="25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x v="815"/>
    <x v="173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x v="816"/>
    <x v="399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x v="817"/>
    <x v="31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x v="818"/>
    <x v="2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x v="819"/>
    <x v="42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x v="820"/>
    <x v="7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x v="821"/>
    <x v="4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x v="822"/>
    <x v="178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x v="823"/>
    <x v="401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x v="824"/>
    <x v="136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x v="825"/>
    <x v="54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x v="826"/>
    <x v="173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x v="827"/>
    <x v="143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x v="828"/>
    <x v="103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x v="829"/>
    <x v="319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x v="830"/>
    <x v="402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x v="831"/>
    <x v="403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x v="832"/>
    <x v="85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x v="833"/>
    <x v="19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x v="834"/>
    <x v="404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x v="835"/>
    <x v="32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x v="836"/>
    <x v="405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x v="837"/>
    <x v="33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x v="838"/>
    <x v="106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x v="839"/>
    <x v="406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x v="840"/>
    <x v="14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x v="841"/>
    <x v="42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x v="842"/>
    <x v="35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x v="843"/>
    <x v="35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x v="844"/>
    <x v="407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x v="845"/>
    <x v="67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x v="846"/>
    <x v="53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x v="847"/>
    <x v="17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x v="848"/>
    <x v="313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x v="849"/>
    <x v="0"/>
    <n v="1"/>
    <x v="0"/>
    <n v="1"/>
    <x v="1"/>
    <s v="USD"/>
    <n v="1321682400"/>
    <n v="1322978400"/>
    <b v="1"/>
    <b v="0"/>
    <s v="music/rock"/>
    <n v="1"/>
    <n v="1"/>
    <x v="1"/>
    <x v="1"/>
  </r>
  <r>
    <x v="850"/>
    <x v="46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x v="851"/>
    <x v="7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x v="852"/>
    <x v="408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x v="853"/>
    <x v="409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x v="854"/>
    <x v="41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x v="855"/>
    <x v="166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x v="856"/>
    <x v="98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x v="857"/>
    <x v="22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x v="858"/>
    <x v="19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x v="859"/>
    <x v="22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x v="860"/>
    <x v="35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x v="861"/>
    <x v="26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x v="862"/>
    <x v="1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x v="863"/>
    <x v="3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x v="864"/>
    <x v="411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x v="865"/>
    <x v="412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x v="866"/>
    <x v="73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x v="867"/>
    <x v="26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x v="868"/>
    <x v="413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x v="869"/>
    <x v="106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x v="870"/>
    <x v="414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x v="871"/>
    <x v="53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x v="872"/>
    <x v="369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x v="873"/>
    <x v="415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x v="874"/>
    <x v="58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x v="875"/>
    <x v="111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x v="876"/>
    <x v="416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x v="877"/>
    <x v="5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x v="878"/>
    <x v="67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x v="879"/>
    <x v="396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x v="880"/>
    <x v="417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x v="881"/>
    <x v="126"/>
    <n v="2960"/>
    <x v="1"/>
    <n v="80"/>
    <x v="1"/>
    <s v="USD"/>
    <n v="1421820000"/>
    <n v="1422165600"/>
    <b v="0"/>
    <b v="0"/>
    <s v="theater/plays"/>
    <n v="370"/>
    <n v="37"/>
    <x v="3"/>
    <x v="3"/>
  </r>
  <r>
    <x v="882"/>
    <x v="74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x v="883"/>
    <x v="418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x v="884"/>
    <x v="37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x v="885"/>
    <x v="419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x v="886"/>
    <x v="75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x v="887"/>
    <x v="306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x v="888"/>
    <x v="36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x v="889"/>
    <x v="42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x v="890"/>
    <x v="162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x v="891"/>
    <x v="46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x v="892"/>
    <x v="141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x v="893"/>
    <x v="12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x v="894"/>
    <x v="421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x v="895"/>
    <x v="174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x v="896"/>
    <x v="35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x v="897"/>
    <x v="422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x v="898"/>
    <x v="33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x v="899"/>
    <x v="0"/>
    <n v="2"/>
    <x v="0"/>
    <n v="1"/>
    <x v="1"/>
    <s v="USD"/>
    <n v="1411102800"/>
    <n v="1411189200"/>
    <b v="0"/>
    <b v="1"/>
    <s v="technology/web"/>
    <n v="2"/>
    <n v="2"/>
    <x v="2"/>
    <x v="2"/>
  </r>
  <r>
    <x v="900"/>
    <x v="36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x v="901"/>
    <x v="1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x v="902"/>
    <x v="423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x v="903"/>
    <x v="191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x v="904"/>
    <x v="58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x v="905"/>
    <x v="2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x v="906"/>
    <x v="14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x v="907"/>
    <x v="424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x v="908"/>
    <x v="37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x v="909"/>
    <x v="425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x v="910"/>
    <x v="306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x v="911"/>
    <x v="37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x v="912"/>
    <x v="426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x v="913"/>
    <x v="33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x v="914"/>
    <x v="427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x v="915"/>
    <x v="41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x v="916"/>
    <x v="136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x v="917"/>
    <x v="167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x v="918"/>
    <x v="428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x v="919"/>
    <x v="98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x v="920"/>
    <x v="429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x v="921"/>
    <x v="43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x v="922"/>
    <x v="12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x v="923"/>
    <x v="431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x v="924"/>
    <x v="162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x v="925"/>
    <x v="251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x v="926"/>
    <x v="44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x v="927"/>
    <x v="225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x v="928"/>
    <x v="2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x v="929"/>
    <x v="26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x v="930"/>
    <x v="58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x v="931"/>
    <x v="173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x v="932"/>
    <x v="432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x v="933"/>
    <x v="8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x v="934"/>
    <x v="55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x v="935"/>
    <x v="1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x v="936"/>
    <x v="409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x v="937"/>
    <x v="243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x v="938"/>
    <x v="75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x v="939"/>
    <x v="34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x v="940"/>
    <x v="433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x v="941"/>
    <x v="103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x v="942"/>
    <x v="168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x v="943"/>
    <x v="83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x v="944"/>
    <x v="434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x v="945"/>
    <x v="184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x v="946"/>
    <x v="136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x v="947"/>
    <x v="151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x v="948"/>
    <x v="291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x v="949"/>
    <x v="0"/>
    <n v="5"/>
    <x v="0"/>
    <n v="1"/>
    <x v="1"/>
    <s v="USD"/>
    <n v="1555390800"/>
    <n v="1555822800"/>
    <b v="0"/>
    <b v="1"/>
    <s v="theater/plays"/>
    <n v="5"/>
    <n v="5"/>
    <x v="3"/>
    <x v="3"/>
  </r>
  <r>
    <x v="950"/>
    <x v="435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x v="951"/>
    <x v="436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x v="952"/>
    <x v="88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x v="953"/>
    <x v="142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x v="954"/>
    <x v="31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x v="955"/>
    <x v="437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x v="956"/>
    <x v="122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x v="957"/>
    <x v="65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x v="958"/>
    <x v="438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x v="959"/>
    <x v="2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x v="960"/>
    <x v="57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x v="961"/>
    <x v="136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x v="962"/>
    <x v="291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x v="963"/>
    <x v="41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x v="964"/>
    <x v="196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x v="965"/>
    <x v="12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x v="966"/>
    <x v="439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x v="967"/>
    <x v="166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x v="968"/>
    <x v="58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x v="969"/>
    <x v="309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x v="970"/>
    <x v="135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x v="971"/>
    <x v="44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x v="972"/>
    <x v="441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x v="973"/>
    <x v="126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x v="974"/>
    <x v="91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x v="975"/>
    <x v="22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x v="976"/>
    <x v="26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x v="977"/>
    <x v="67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x v="978"/>
    <x v="138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x v="979"/>
    <x v="442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x v="980"/>
    <x v="313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x v="981"/>
    <x v="44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x v="982"/>
    <x v="443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x v="983"/>
    <x v="191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x v="984"/>
    <x v="305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x v="985"/>
    <x v="75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x v="986"/>
    <x v="8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x v="987"/>
    <x v="151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x v="988"/>
    <x v="166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x v="989"/>
    <x v="75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x v="990"/>
    <x v="122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x v="991"/>
    <x v="33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x v="992"/>
    <x v="122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x v="993"/>
    <x v="444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x v="994"/>
    <x v="238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x v="995"/>
    <x v="47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x v="996"/>
    <x v="4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x v="997"/>
    <x v="445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x v="998"/>
    <x v="446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9645A-147F-4BF8-B9FA-38858AF6BAE1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B93981-1B48-4D2B-B762-FAFA7904F8C9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F14" firstHeaderRow="1" firstDataRow="2" firstDataCol="1" rowPageCount="1" colPageCount="1"/>
  <pivotFields count="16">
    <pivotField showAll="0">
      <items count="1000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t="default"/>
      </items>
    </pivotField>
    <pivotField showAll="0">
      <items count="448">
        <item x="0"/>
        <item x="60"/>
        <item x="31"/>
        <item x="126"/>
        <item x="79"/>
        <item x="67"/>
        <item x="65"/>
        <item x="272"/>
        <item x="81"/>
        <item x="1"/>
        <item x="42"/>
        <item x="39"/>
        <item x="12"/>
        <item x="37"/>
        <item x="89"/>
        <item x="22"/>
        <item x="118"/>
        <item x="196"/>
        <item x="173"/>
        <item x="166"/>
        <item x="186"/>
        <item x="97"/>
        <item x="50"/>
        <item x="54"/>
        <item x="49"/>
        <item x="162"/>
        <item x="33"/>
        <item x="170"/>
        <item x="88"/>
        <item x="74"/>
        <item x="26"/>
        <item x="136"/>
        <item x="41"/>
        <item x="167"/>
        <item x="61"/>
        <item x="220"/>
        <item x="178"/>
        <item x="3"/>
        <item x="333"/>
        <item x="6"/>
        <item x="176"/>
        <item x="53"/>
        <item x="73"/>
        <item x="70"/>
        <item x="92"/>
        <item x="135"/>
        <item x="5"/>
        <item x="98"/>
        <item x="91"/>
        <item x="20"/>
        <item x="36"/>
        <item x="57"/>
        <item x="306"/>
        <item x="291"/>
        <item x="46"/>
        <item x="55"/>
        <item x="8"/>
        <item x="9"/>
        <item x="330"/>
        <item x="191"/>
        <item x="47"/>
        <item x="313"/>
        <item x="85"/>
        <item x="350"/>
        <item x="260"/>
        <item x="143"/>
        <item x="44"/>
        <item x="190"/>
        <item x="71"/>
        <item x="168"/>
        <item x="4"/>
        <item x="106"/>
        <item x="75"/>
        <item x="58"/>
        <item x="48"/>
        <item x="32"/>
        <item x="139"/>
        <item x="111"/>
        <item x="141"/>
        <item x="275"/>
        <item x="133"/>
        <item x="251"/>
        <item x="35"/>
        <item x="200"/>
        <item x="25"/>
        <item x="14"/>
        <item x="243"/>
        <item x="29"/>
        <item x="151"/>
        <item x="40"/>
        <item x="103"/>
        <item x="62"/>
        <item x="122"/>
        <item x="34"/>
        <item x="83"/>
        <item x="435"/>
        <item x="344"/>
        <item x="144"/>
        <item x="358"/>
        <item x="66"/>
        <item x="408"/>
        <item x="405"/>
        <item x="287"/>
        <item x="317"/>
        <item x="174"/>
        <item x="77"/>
        <item x="311"/>
        <item x="204"/>
        <item x="224"/>
        <item x="124"/>
        <item x="410"/>
        <item x="110"/>
        <item x="286"/>
        <item x="334"/>
        <item x="329"/>
        <item x="134"/>
        <item x="356"/>
        <item x="10"/>
        <item x="258"/>
        <item x="379"/>
        <item x="171"/>
        <item x="303"/>
        <item x="241"/>
        <item x="312"/>
        <item x="69"/>
        <item x="194"/>
        <item x="43"/>
        <item x="219"/>
        <item x="203"/>
        <item x="267"/>
        <item x="349"/>
        <item x="428"/>
        <item x="117"/>
        <item x="211"/>
        <item x="424"/>
        <item x="373"/>
        <item x="130"/>
        <item x="229"/>
        <item x="242"/>
        <item x="431"/>
        <item x="169"/>
        <item x="415"/>
        <item x="423"/>
        <item x="113"/>
        <item x="157"/>
        <item x="369"/>
        <item x="142"/>
        <item x="440"/>
        <item x="328"/>
        <item x="433"/>
        <item x="403"/>
        <item x="316"/>
        <item x="131"/>
        <item x="94"/>
        <item x="180"/>
        <item x="24"/>
        <item x="237"/>
        <item x="160"/>
        <item x="213"/>
        <item x="386"/>
        <item x="376"/>
        <item x="357"/>
        <item x="240"/>
        <item x="226"/>
        <item x="28"/>
        <item x="292"/>
        <item x="185"/>
        <item x="399"/>
        <item x="430"/>
        <item x="370"/>
        <item x="352"/>
        <item x="390"/>
        <item x="400"/>
        <item x="378"/>
        <item x="145"/>
        <item x="382"/>
        <item x="132"/>
        <item x="281"/>
        <item x="64"/>
        <item x="18"/>
        <item x="338"/>
        <item x="221"/>
        <item x="138"/>
        <item x="234"/>
        <item x="163"/>
        <item x="394"/>
        <item x="87"/>
        <item x="175"/>
        <item x="182"/>
        <item x="362"/>
        <item x="15"/>
        <item x="236"/>
        <item x="146"/>
        <item x="371"/>
        <item x="109"/>
        <item x="302"/>
        <item x="205"/>
        <item x="445"/>
        <item x="161"/>
        <item x="276"/>
        <item x="80"/>
        <item x="209"/>
        <item x="407"/>
        <item x="426"/>
        <item x="321"/>
        <item x="384"/>
        <item x="101"/>
        <item x="207"/>
        <item x="325"/>
        <item x="271"/>
        <item x="414"/>
        <item x="339"/>
        <item x="310"/>
        <item x="56"/>
        <item x="432"/>
        <item x="322"/>
        <item x="218"/>
        <item x="381"/>
        <item x="148"/>
        <item x="93"/>
        <item x="193"/>
        <item x="299"/>
        <item x="355"/>
        <item x="177"/>
        <item x="411"/>
        <item x="11"/>
        <item x="417"/>
        <item x="342"/>
        <item x="107"/>
        <item x="233"/>
        <item x="314"/>
        <item x="179"/>
        <item x="197"/>
        <item x="396"/>
        <item x="13"/>
        <item x="300"/>
        <item x="401"/>
        <item x="165"/>
        <item x="337"/>
        <item x="404"/>
        <item x="318"/>
        <item x="159"/>
        <item x="153"/>
        <item x="439"/>
        <item x="326"/>
        <item x="137"/>
        <item x="393"/>
        <item x="296"/>
        <item x="262"/>
        <item x="38"/>
        <item x="121"/>
        <item x="279"/>
        <item x="278"/>
        <item x="108"/>
        <item x="19"/>
        <item x="398"/>
        <item x="202"/>
        <item x="17"/>
        <item x="51"/>
        <item x="336"/>
        <item x="208"/>
        <item x="309"/>
        <item x="315"/>
        <item x="127"/>
        <item x="402"/>
        <item x="387"/>
        <item x="238"/>
        <item x="359"/>
        <item x="82"/>
        <item x="347"/>
        <item x="201"/>
        <item x="268"/>
        <item x="105"/>
        <item x="27"/>
        <item x="254"/>
        <item x="259"/>
        <item x="235"/>
        <item x="100"/>
        <item x="152"/>
        <item x="293"/>
        <item x="307"/>
        <item x="68"/>
        <item x="354"/>
        <item x="21"/>
        <item x="2"/>
        <item x="323"/>
        <item x="392"/>
        <item x="78"/>
        <item x="231"/>
        <item x="7"/>
        <item x="280"/>
        <item x="391"/>
        <item x="446"/>
        <item x="181"/>
        <item x="188"/>
        <item x="222"/>
        <item x="247"/>
        <item x="250"/>
        <item x="212"/>
        <item x="228"/>
        <item x="232"/>
        <item x="129"/>
        <item x="295"/>
        <item x="406"/>
        <item x="265"/>
        <item x="380"/>
        <item x="199"/>
        <item x="374"/>
        <item x="195"/>
        <item x="351"/>
        <item x="84"/>
        <item x="343"/>
        <item x="353"/>
        <item x="441"/>
        <item x="256"/>
        <item x="158"/>
        <item x="319"/>
        <item x="155"/>
        <item x="63"/>
        <item x="375"/>
        <item x="290"/>
        <item x="30"/>
        <item x="388"/>
        <item x="427"/>
        <item x="59"/>
        <item x="123"/>
        <item x="368"/>
        <item x="443"/>
        <item x="156"/>
        <item x="23"/>
        <item x="16"/>
        <item x="270"/>
        <item x="420"/>
        <item x="248"/>
        <item x="230"/>
        <item x="244"/>
        <item x="210"/>
        <item x="95"/>
        <item x="112"/>
        <item x="327"/>
        <item x="164"/>
        <item x="289"/>
        <item x="340"/>
        <item x="116"/>
        <item x="365"/>
        <item x="324"/>
        <item x="397"/>
        <item x="444"/>
        <item x="86"/>
        <item x="147"/>
        <item x="438"/>
        <item x="436"/>
        <item x="363"/>
        <item x="266"/>
        <item x="252"/>
        <item x="263"/>
        <item x="102"/>
        <item x="389"/>
        <item x="120"/>
        <item x="419"/>
        <item x="297"/>
        <item x="257"/>
        <item x="285"/>
        <item x="184"/>
        <item x="273"/>
        <item x="76"/>
        <item x="425"/>
        <item x="261"/>
        <item x="154"/>
        <item x="320"/>
        <item x="215"/>
        <item x="45"/>
        <item x="421"/>
        <item x="429"/>
        <item x="413"/>
        <item x="416"/>
        <item x="249"/>
        <item x="284"/>
        <item x="367"/>
        <item x="187"/>
        <item x="104"/>
        <item x="90"/>
        <item x="225"/>
        <item x="385"/>
        <item x="172"/>
        <item x="189"/>
        <item x="308"/>
        <item x="345"/>
        <item x="372"/>
        <item x="198"/>
        <item x="305"/>
        <item x="361"/>
        <item x="418"/>
        <item x="409"/>
        <item x="115"/>
        <item x="434"/>
        <item x="288"/>
        <item x="206"/>
        <item x="183"/>
        <item x="253"/>
        <item x="96"/>
        <item x="298"/>
        <item x="227"/>
        <item x="422"/>
        <item x="304"/>
        <item x="99"/>
        <item x="366"/>
        <item x="217"/>
        <item x="128"/>
        <item x="264"/>
        <item x="412"/>
        <item x="282"/>
        <item x="364"/>
        <item x="301"/>
        <item x="395"/>
        <item x="294"/>
        <item x="437"/>
        <item x="125"/>
        <item x="246"/>
        <item x="269"/>
        <item x="335"/>
        <item x="223"/>
        <item x="114"/>
        <item x="245"/>
        <item x="255"/>
        <item x="119"/>
        <item x="140"/>
        <item x="274"/>
        <item x="346"/>
        <item x="192"/>
        <item x="377"/>
        <item x="283"/>
        <item x="150"/>
        <item x="383"/>
        <item x="442"/>
        <item x="239"/>
        <item x="332"/>
        <item x="277"/>
        <item x="348"/>
        <item x="149"/>
        <item x="214"/>
        <item x="341"/>
        <item x="360"/>
        <item x="72"/>
        <item x="331"/>
        <item x="216"/>
        <item x="52"/>
        <item t="default"/>
      </items>
    </pivotField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5" hier="-1"/>
  </pageFields>
  <dataFields count="1">
    <dataField name="Count of outcome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E84728-8B7F-4A0C-A80B-5D61681D86A7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16"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2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5" hier="-1"/>
    <pageField fld="14" hier="-1"/>
  </pageFields>
  <dataFields count="1">
    <dataField name="Count of outcome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T1001"/>
  <sheetViews>
    <sheetView topLeftCell="L1" zoomScaleNormal="100" workbookViewId="0">
      <selection activeCell="P2" sqref="P2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customWidth="1"/>
    <col min="15" max="15" width="14.5" bestFit="1" customWidth="1"/>
    <col min="16" max="16" width="17" customWidth="1"/>
    <col min="17" max="17" width="16" customWidth="1"/>
    <col min="18" max="18" width="14.75" customWidth="1"/>
    <col min="19" max="19" width="22.875" customWidth="1"/>
    <col min="20" max="20" width="23.75" customWidth="1"/>
  </cols>
  <sheetData>
    <row r="1" spans="1:20" s="1" customFormat="1" x14ac:dyDescent="0.25">
      <c r="A1" s="1" t="s">
        <v>2026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2027</v>
      </c>
      <c r="O1" s="1" t="s">
        <v>2028</v>
      </c>
      <c r="P1" s="1" t="s">
        <v>2029</v>
      </c>
      <c r="Q1" s="1" t="s">
        <v>2030</v>
      </c>
      <c r="R1" s="1" t="s">
        <v>2031</v>
      </c>
      <c r="S1" s="1" t="s">
        <v>2070</v>
      </c>
      <c r="T1" s="1" t="s">
        <v>2071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f>E2/D2*100</f>
        <v>0</v>
      </c>
      <c r="P2" s="6">
        <f>IF(G2=0,0,E2/G2)</f>
        <v>0</v>
      </c>
      <c r="Q2" t="s">
        <v>2032</v>
      </c>
      <c r="R2" t="s">
        <v>2033</v>
      </c>
      <c r="S2" s="9">
        <f>(((J2/60)/60)/24)+DATE(1970,1,1)</f>
        <v>42336.25</v>
      </c>
      <c r="T2" s="9">
        <f>(((K2/60)/60)/24)+DATE(1970,1,1)</f>
        <v>42353.25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 t="shared" ref="O3:O66" si="0">E3/D3*100</f>
        <v>1040</v>
      </c>
      <c r="P3" s="5">
        <f>IF(G3=0,0,E3/G3)</f>
        <v>92.151898734177209</v>
      </c>
      <c r="Q3" t="s">
        <v>2034</v>
      </c>
      <c r="R3" t="s">
        <v>2035</v>
      </c>
      <c r="S3" s="9">
        <f t="shared" ref="S3:S66" si="1">(((J3/60)/60)/24)+DATE(1970,1,1)</f>
        <v>41870.208333333336</v>
      </c>
      <c r="T3" s="9">
        <f t="shared" ref="T3:T66" si="2">(((K3/60)/60)/24)+DATE(1970,1,1)</f>
        <v>41872.208333333336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si="0"/>
        <v>131.4787822878229</v>
      </c>
      <c r="P4" s="5">
        <f t="shared" ref="P4:P66" si="3">IF(G4=0,0,E4/G4)</f>
        <v>100.01614035087719</v>
      </c>
      <c r="Q4" t="s">
        <v>2036</v>
      </c>
      <c r="R4" t="s">
        <v>2037</v>
      </c>
      <c r="S4" s="9">
        <f t="shared" si="1"/>
        <v>41595.25</v>
      </c>
      <c r="T4" s="9">
        <f t="shared" si="2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0"/>
        <v>58.976190476190467</v>
      </c>
      <c r="P5" s="5">
        <f t="shared" si="3"/>
        <v>103.20833333333333</v>
      </c>
      <c r="Q5" t="s">
        <v>2034</v>
      </c>
      <c r="R5" t="s">
        <v>2035</v>
      </c>
      <c r="S5" s="9">
        <f t="shared" si="1"/>
        <v>43688.208333333328</v>
      </c>
      <c r="T5" s="9">
        <f t="shared" si="2"/>
        <v>43728.208333333328</v>
      </c>
    </row>
    <row r="6" spans="1:20" x14ac:dyDescent="0.25">
      <c r="A6">
        <v>4</v>
      </c>
      <c r="B6" t="s">
        <v>2116</v>
      </c>
      <c r="C6" s="3" t="s">
        <v>31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32</v>
      </c>
      <c r="O6" s="4">
        <f t="shared" si="0"/>
        <v>69.276315789473685</v>
      </c>
      <c r="P6" s="5">
        <f t="shared" si="3"/>
        <v>99.339622641509436</v>
      </c>
      <c r="Q6" t="s">
        <v>2038</v>
      </c>
      <c r="R6" t="s">
        <v>2039</v>
      </c>
      <c r="S6" s="9">
        <f t="shared" si="1"/>
        <v>43485.25</v>
      </c>
      <c r="T6" s="9">
        <f t="shared" si="2"/>
        <v>43489.25</v>
      </c>
    </row>
    <row r="7" spans="1:20" x14ac:dyDescent="0.25">
      <c r="A7">
        <v>5</v>
      </c>
      <c r="B7" t="s">
        <v>33</v>
      </c>
      <c r="C7" s="3" t="s">
        <v>34</v>
      </c>
      <c r="D7">
        <v>7600</v>
      </c>
      <c r="E7">
        <v>13195</v>
      </c>
      <c r="F7" t="s">
        <v>20</v>
      </c>
      <c r="G7">
        <v>174</v>
      </c>
      <c r="H7" t="s">
        <v>35</v>
      </c>
      <c r="I7" t="s">
        <v>36</v>
      </c>
      <c r="J7">
        <v>1346130000</v>
      </c>
      <c r="K7">
        <v>1347080400</v>
      </c>
      <c r="L7" t="b">
        <v>0</v>
      </c>
      <c r="M7" t="b">
        <v>0</v>
      </c>
      <c r="N7" t="s">
        <v>32</v>
      </c>
      <c r="O7" s="4">
        <f t="shared" si="0"/>
        <v>173.61842105263159</v>
      </c>
      <c r="P7" s="5">
        <f t="shared" si="3"/>
        <v>75.833333333333329</v>
      </c>
      <c r="Q7" t="s">
        <v>2038</v>
      </c>
      <c r="R7" t="s">
        <v>2039</v>
      </c>
      <c r="S7" s="9">
        <f t="shared" si="1"/>
        <v>41149.208333333336</v>
      </c>
      <c r="T7" s="9">
        <f t="shared" si="2"/>
        <v>41160.208333333336</v>
      </c>
    </row>
    <row r="8" spans="1:20" x14ac:dyDescent="0.25">
      <c r="A8">
        <v>6</v>
      </c>
      <c r="B8" t="s">
        <v>37</v>
      </c>
      <c r="C8" s="3" t="s">
        <v>38</v>
      </c>
      <c r="D8">
        <v>5200</v>
      </c>
      <c r="E8">
        <v>1090</v>
      </c>
      <c r="F8" t="s">
        <v>14</v>
      </c>
      <c r="G8">
        <v>18</v>
      </c>
      <c r="H8" t="s">
        <v>39</v>
      </c>
      <c r="I8" t="s">
        <v>40</v>
      </c>
      <c r="J8">
        <v>1505278800</v>
      </c>
      <c r="K8">
        <v>1505365200</v>
      </c>
      <c r="L8" t="b">
        <v>0</v>
      </c>
      <c r="M8" t="b">
        <v>0</v>
      </c>
      <c r="N8" t="s">
        <v>41</v>
      </c>
      <c r="O8" s="4">
        <f t="shared" si="0"/>
        <v>20.961538461538463</v>
      </c>
      <c r="P8" s="5">
        <f t="shared" si="3"/>
        <v>60.555555555555557</v>
      </c>
      <c r="Q8" t="s">
        <v>2040</v>
      </c>
      <c r="R8" t="s">
        <v>2041</v>
      </c>
      <c r="S8" s="9">
        <f t="shared" si="1"/>
        <v>42991.208333333328</v>
      </c>
      <c r="T8" s="9">
        <f t="shared" si="2"/>
        <v>42992.208333333328</v>
      </c>
    </row>
    <row r="9" spans="1:20" x14ac:dyDescent="0.25">
      <c r="A9">
        <v>7</v>
      </c>
      <c r="B9" t="s">
        <v>42</v>
      </c>
      <c r="C9" s="3" t="s">
        <v>43</v>
      </c>
      <c r="D9">
        <v>4500</v>
      </c>
      <c r="E9">
        <v>14741</v>
      </c>
      <c r="F9" t="s">
        <v>20</v>
      </c>
      <c r="G9">
        <v>227</v>
      </c>
      <c r="H9" t="s">
        <v>35</v>
      </c>
      <c r="I9" t="s">
        <v>36</v>
      </c>
      <c r="J9">
        <v>1439442000</v>
      </c>
      <c r="K9">
        <v>1439614800</v>
      </c>
      <c r="L9" t="b">
        <v>0</v>
      </c>
      <c r="M9" t="b">
        <v>0</v>
      </c>
      <c r="N9" t="s">
        <v>32</v>
      </c>
      <c r="O9" s="4">
        <f t="shared" si="0"/>
        <v>327.57777777777778</v>
      </c>
      <c r="P9" s="5">
        <f t="shared" si="3"/>
        <v>64.93832599118943</v>
      </c>
      <c r="Q9" t="s">
        <v>2038</v>
      </c>
      <c r="R9" t="s">
        <v>2039</v>
      </c>
      <c r="S9" s="9">
        <f t="shared" si="1"/>
        <v>42229.208333333328</v>
      </c>
      <c r="T9" s="9">
        <f t="shared" si="2"/>
        <v>42231.208333333328</v>
      </c>
    </row>
    <row r="10" spans="1:20" x14ac:dyDescent="0.25">
      <c r="A10">
        <v>8</v>
      </c>
      <c r="B10" t="s">
        <v>44</v>
      </c>
      <c r="C10" s="3" t="s">
        <v>45</v>
      </c>
      <c r="D10">
        <v>110100</v>
      </c>
      <c r="E10">
        <v>21946</v>
      </c>
      <c r="F10" t="s">
        <v>46</v>
      </c>
      <c r="G10">
        <v>708</v>
      </c>
      <c r="H10" t="s">
        <v>35</v>
      </c>
      <c r="I10" t="s">
        <v>36</v>
      </c>
      <c r="J10">
        <v>1281330000</v>
      </c>
      <c r="K10">
        <v>1281502800</v>
      </c>
      <c r="L10" t="b">
        <v>0</v>
      </c>
      <c r="M10" t="b">
        <v>0</v>
      </c>
      <c r="N10" t="s">
        <v>32</v>
      </c>
      <c r="O10" s="4">
        <f t="shared" si="0"/>
        <v>19.932788374205266</v>
      </c>
      <c r="P10" s="5">
        <f t="shared" si="3"/>
        <v>30.997175141242938</v>
      </c>
      <c r="Q10" t="s">
        <v>2038</v>
      </c>
      <c r="R10" t="s">
        <v>2039</v>
      </c>
      <c r="S10" s="9">
        <f t="shared" si="1"/>
        <v>40399.208333333336</v>
      </c>
      <c r="T10" s="9">
        <f t="shared" si="2"/>
        <v>40401.208333333336</v>
      </c>
    </row>
    <row r="11" spans="1:20" x14ac:dyDescent="0.25">
      <c r="A11">
        <v>9</v>
      </c>
      <c r="B11" t="s">
        <v>47</v>
      </c>
      <c r="C11" s="3" t="s">
        <v>48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49</v>
      </c>
      <c r="O11" s="4">
        <f t="shared" si="0"/>
        <v>51.741935483870968</v>
      </c>
      <c r="P11" s="5">
        <f t="shared" si="3"/>
        <v>72.909090909090907</v>
      </c>
      <c r="Q11" t="s">
        <v>2034</v>
      </c>
      <c r="R11" t="s">
        <v>2042</v>
      </c>
      <c r="S11" s="9">
        <f t="shared" si="1"/>
        <v>41536.208333333336</v>
      </c>
      <c r="T11" s="9">
        <f t="shared" si="2"/>
        <v>41585.25</v>
      </c>
    </row>
    <row r="12" spans="1:20" x14ac:dyDescent="0.25">
      <c r="A12">
        <v>10</v>
      </c>
      <c r="B12" t="s">
        <v>50</v>
      </c>
      <c r="C12" s="3" t="s">
        <v>51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52</v>
      </c>
      <c r="O12" s="4">
        <f t="shared" si="0"/>
        <v>266.11538461538464</v>
      </c>
      <c r="P12" s="5">
        <f t="shared" si="3"/>
        <v>62.9</v>
      </c>
      <c r="Q12" t="s">
        <v>2040</v>
      </c>
      <c r="R12" t="s">
        <v>2043</v>
      </c>
      <c r="S12" s="9">
        <f t="shared" si="1"/>
        <v>40404.208333333336</v>
      </c>
      <c r="T12" s="9">
        <f t="shared" si="2"/>
        <v>40452.208333333336</v>
      </c>
    </row>
    <row r="13" spans="1:20" ht="31.5" x14ac:dyDescent="0.25">
      <c r="A13">
        <v>11</v>
      </c>
      <c r="B13" t="s">
        <v>53</v>
      </c>
      <c r="C13" s="3" t="s">
        <v>54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32</v>
      </c>
      <c r="O13" s="4">
        <f>E13/D13*100</f>
        <v>48.095238095238095</v>
      </c>
      <c r="P13" s="5">
        <f>IF(G13=0,0,E13/G13)</f>
        <v>112.22222222222223</v>
      </c>
      <c r="Q13" t="s">
        <v>2038</v>
      </c>
      <c r="R13" t="s">
        <v>2039</v>
      </c>
      <c r="S13" s="9">
        <f t="shared" si="1"/>
        <v>40442.208333333336</v>
      </c>
      <c r="T13" s="9">
        <f t="shared" si="2"/>
        <v>40448.208333333336</v>
      </c>
    </row>
    <row r="14" spans="1:20" x14ac:dyDescent="0.25">
      <c r="A14">
        <v>12</v>
      </c>
      <c r="B14" t="s">
        <v>55</v>
      </c>
      <c r="C14" s="3" t="s">
        <v>56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52</v>
      </c>
      <c r="O14" s="4">
        <f t="shared" si="0"/>
        <v>89.349206349206341</v>
      </c>
      <c r="P14" s="5">
        <f t="shared" si="3"/>
        <v>102.34545454545454</v>
      </c>
      <c r="Q14" t="s">
        <v>2040</v>
      </c>
      <c r="R14" t="s">
        <v>2043</v>
      </c>
      <c r="S14" s="9">
        <f t="shared" si="1"/>
        <v>43760.208333333328</v>
      </c>
      <c r="T14" s="9">
        <f t="shared" si="2"/>
        <v>43768.208333333328</v>
      </c>
    </row>
    <row r="15" spans="1:20" ht="31.5" x14ac:dyDescent="0.25">
      <c r="A15">
        <v>13</v>
      </c>
      <c r="B15" t="s">
        <v>57</v>
      </c>
      <c r="C15" s="3" t="s">
        <v>58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59</v>
      </c>
      <c r="O15" s="4">
        <f t="shared" si="0"/>
        <v>245.11904761904765</v>
      </c>
      <c r="P15" s="5">
        <f t="shared" si="3"/>
        <v>105.05102040816327</v>
      </c>
      <c r="Q15" t="s">
        <v>2034</v>
      </c>
      <c r="R15" t="s">
        <v>2044</v>
      </c>
      <c r="S15" s="9">
        <f t="shared" si="1"/>
        <v>42532.208333333328</v>
      </c>
      <c r="T15" s="9">
        <f t="shared" si="2"/>
        <v>42544.208333333328</v>
      </c>
    </row>
    <row r="16" spans="1:20" x14ac:dyDescent="0.25">
      <c r="A16">
        <v>14</v>
      </c>
      <c r="B16" t="s">
        <v>60</v>
      </c>
      <c r="C16" s="3" t="s">
        <v>61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59</v>
      </c>
      <c r="O16" s="4">
        <f t="shared" si="0"/>
        <v>66.769503546099301</v>
      </c>
      <c r="P16" s="5">
        <f t="shared" si="3"/>
        <v>94.144999999999996</v>
      </c>
      <c r="Q16" t="s">
        <v>2034</v>
      </c>
      <c r="R16" t="s">
        <v>2044</v>
      </c>
      <c r="S16" s="9">
        <f t="shared" si="1"/>
        <v>40974.25</v>
      </c>
      <c r="T16" s="9">
        <f t="shared" si="2"/>
        <v>41001.208333333336</v>
      </c>
    </row>
    <row r="17" spans="1:20" x14ac:dyDescent="0.25">
      <c r="A17">
        <v>15</v>
      </c>
      <c r="B17" t="s">
        <v>62</v>
      </c>
      <c r="C17" s="3" t="s">
        <v>63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64</v>
      </c>
      <c r="O17" s="4">
        <f t="shared" si="0"/>
        <v>47.307881773399011</v>
      </c>
      <c r="P17" s="5">
        <f t="shared" si="3"/>
        <v>84.986725663716811</v>
      </c>
      <c r="Q17" t="s">
        <v>2036</v>
      </c>
      <c r="R17" t="s">
        <v>2045</v>
      </c>
      <c r="S17" s="9">
        <f t="shared" si="1"/>
        <v>43809.25</v>
      </c>
      <c r="T17" s="9">
        <f t="shared" si="2"/>
        <v>43813.25</v>
      </c>
    </row>
    <row r="18" spans="1:20" x14ac:dyDescent="0.25">
      <c r="A18">
        <v>16</v>
      </c>
      <c r="B18" t="s">
        <v>65</v>
      </c>
      <c r="C18" s="3" t="s">
        <v>66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67</v>
      </c>
      <c r="O18" s="4">
        <f t="shared" si="0"/>
        <v>649.47058823529414</v>
      </c>
      <c r="P18" s="5">
        <f t="shared" si="3"/>
        <v>110.41</v>
      </c>
      <c r="Q18" t="s">
        <v>2046</v>
      </c>
      <c r="R18" t="s">
        <v>2047</v>
      </c>
      <c r="S18" s="9">
        <f t="shared" si="1"/>
        <v>41661.25</v>
      </c>
      <c r="T18" s="9">
        <f t="shared" si="2"/>
        <v>41683.25</v>
      </c>
    </row>
    <row r="19" spans="1:20" x14ac:dyDescent="0.25">
      <c r="A19">
        <v>17</v>
      </c>
      <c r="B19" t="s">
        <v>68</v>
      </c>
      <c r="C19" s="3" t="s">
        <v>69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70</v>
      </c>
      <c r="O19" s="4">
        <f t="shared" si="0"/>
        <v>159.39125295508273</v>
      </c>
      <c r="P19" s="5">
        <f t="shared" si="3"/>
        <v>107.96236989591674</v>
      </c>
      <c r="Q19" t="s">
        <v>2040</v>
      </c>
      <c r="R19" t="s">
        <v>2048</v>
      </c>
      <c r="S19" s="9">
        <f t="shared" si="1"/>
        <v>40555.25</v>
      </c>
      <c r="T19" s="9">
        <f t="shared" si="2"/>
        <v>40556.25</v>
      </c>
    </row>
    <row r="20" spans="1:20" x14ac:dyDescent="0.25">
      <c r="A20">
        <v>18</v>
      </c>
      <c r="B20" t="s">
        <v>71</v>
      </c>
      <c r="C20" s="3" t="s">
        <v>72</v>
      </c>
      <c r="D20">
        <v>9100</v>
      </c>
      <c r="E20">
        <v>6089</v>
      </c>
      <c r="F20" t="s">
        <v>73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32</v>
      </c>
      <c r="O20" s="4">
        <f t="shared" si="0"/>
        <v>66.912087912087912</v>
      </c>
      <c r="P20" s="5">
        <f t="shared" si="3"/>
        <v>45.103703703703701</v>
      </c>
      <c r="Q20" t="s">
        <v>2038</v>
      </c>
      <c r="R20" t="s">
        <v>2039</v>
      </c>
      <c r="S20" s="9">
        <f t="shared" si="1"/>
        <v>43351.208333333328</v>
      </c>
      <c r="T20" s="9">
        <f t="shared" si="2"/>
        <v>43359.208333333328</v>
      </c>
    </row>
    <row r="21" spans="1:20" x14ac:dyDescent="0.25">
      <c r="A21">
        <v>19</v>
      </c>
      <c r="B21" t="s">
        <v>74</v>
      </c>
      <c r="C21" s="3" t="s">
        <v>75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32</v>
      </c>
      <c r="O21" s="4">
        <f t="shared" si="0"/>
        <v>48.529600000000002</v>
      </c>
      <c r="P21" s="5">
        <f t="shared" si="3"/>
        <v>45.001483679525222</v>
      </c>
      <c r="Q21" t="s">
        <v>2038</v>
      </c>
      <c r="R21" t="s">
        <v>2039</v>
      </c>
      <c r="S21" s="9">
        <f t="shared" si="1"/>
        <v>43528.25</v>
      </c>
      <c r="T21" s="9">
        <f t="shared" si="2"/>
        <v>43549.208333333328</v>
      </c>
    </row>
    <row r="22" spans="1:20" x14ac:dyDescent="0.25">
      <c r="A22">
        <v>20</v>
      </c>
      <c r="B22" t="s">
        <v>76</v>
      </c>
      <c r="C22" s="3" t="s">
        <v>77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52</v>
      </c>
      <c r="O22" s="4">
        <f t="shared" si="0"/>
        <v>112.24279210925646</v>
      </c>
      <c r="P22" s="5">
        <f t="shared" si="3"/>
        <v>105.97134670487107</v>
      </c>
      <c r="Q22" t="s">
        <v>2040</v>
      </c>
      <c r="R22" t="s">
        <v>2043</v>
      </c>
      <c r="S22" s="9">
        <f t="shared" si="1"/>
        <v>41848.208333333336</v>
      </c>
      <c r="T22" s="9">
        <f t="shared" si="2"/>
        <v>41848.208333333336</v>
      </c>
    </row>
    <row r="23" spans="1:20" x14ac:dyDescent="0.25">
      <c r="A23">
        <v>21</v>
      </c>
      <c r="B23" t="s">
        <v>78</v>
      </c>
      <c r="C23" s="3" t="s">
        <v>79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32</v>
      </c>
      <c r="O23" s="4">
        <f t="shared" si="0"/>
        <v>40.992553191489364</v>
      </c>
      <c r="P23" s="5">
        <f t="shared" si="3"/>
        <v>69.055555555555557</v>
      </c>
      <c r="Q23" t="s">
        <v>2038</v>
      </c>
      <c r="R23" t="s">
        <v>2039</v>
      </c>
      <c r="S23" s="9">
        <f t="shared" si="1"/>
        <v>40770.208333333336</v>
      </c>
      <c r="T23" s="9">
        <f t="shared" si="2"/>
        <v>40804.208333333336</v>
      </c>
    </row>
    <row r="24" spans="1:20" x14ac:dyDescent="0.25">
      <c r="A24">
        <v>22</v>
      </c>
      <c r="B24" t="s">
        <v>80</v>
      </c>
      <c r="C24" s="3" t="s">
        <v>81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32</v>
      </c>
      <c r="O24" s="4">
        <f t="shared" si="0"/>
        <v>128.07106598984771</v>
      </c>
      <c r="P24" s="5">
        <f t="shared" si="3"/>
        <v>85.044943820224717</v>
      </c>
      <c r="Q24" t="s">
        <v>2038</v>
      </c>
      <c r="R24" t="s">
        <v>2039</v>
      </c>
      <c r="S24" s="9">
        <f t="shared" si="1"/>
        <v>43193.208333333328</v>
      </c>
      <c r="T24" s="9">
        <f t="shared" si="2"/>
        <v>43208.208333333328</v>
      </c>
    </row>
    <row r="25" spans="1:20" x14ac:dyDescent="0.25">
      <c r="A25">
        <v>23</v>
      </c>
      <c r="B25" t="s">
        <v>82</v>
      </c>
      <c r="C25" s="3" t="s">
        <v>83</v>
      </c>
      <c r="D25">
        <v>4500</v>
      </c>
      <c r="E25">
        <v>14942</v>
      </c>
      <c r="F25" t="s">
        <v>20</v>
      </c>
      <c r="G25">
        <v>142</v>
      </c>
      <c r="H25" t="s">
        <v>39</v>
      </c>
      <c r="I25" t="s">
        <v>40</v>
      </c>
      <c r="J25">
        <v>1550124000</v>
      </c>
      <c r="K25">
        <v>1554699600</v>
      </c>
      <c r="L25" t="b">
        <v>0</v>
      </c>
      <c r="M25" t="b">
        <v>0</v>
      </c>
      <c r="N25" t="s">
        <v>41</v>
      </c>
      <c r="O25" s="4">
        <f t="shared" si="0"/>
        <v>332.04444444444448</v>
      </c>
      <c r="P25" s="5">
        <f t="shared" si="3"/>
        <v>105.22535211267606</v>
      </c>
      <c r="Q25" t="s">
        <v>2040</v>
      </c>
      <c r="R25" t="s">
        <v>2041</v>
      </c>
      <c r="S25" s="9">
        <f t="shared" si="1"/>
        <v>43510.25</v>
      </c>
      <c r="T25" s="9">
        <f t="shared" si="2"/>
        <v>43563.208333333328</v>
      </c>
    </row>
    <row r="26" spans="1:20" x14ac:dyDescent="0.25">
      <c r="A26">
        <v>24</v>
      </c>
      <c r="B26" t="s">
        <v>84</v>
      </c>
      <c r="C26" s="3" t="s">
        <v>85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64</v>
      </c>
      <c r="O26" s="4">
        <f t="shared" si="0"/>
        <v>112.83225108225108</v>
      </c>
      <c r="P26" s="5">
        <f t="shared" si="3"/>
        <v>39.003741114852225</v>
      </c>
      <c r="Q26" t="s">
        <v>2036</v>
      </c>
      <c r="R26" t="s">
        <v>2045</v>
      </c>
      <c r="S26" s="9">
        <f t="shared" si="1"/>
        <v>41811.208333333336</v>
      </c>
      <c r="T26" s="9">
        <f t="shared" si="2"/>
        <v>41813.208333333336</v>
      </c>
    </row>
    <row r="27" spans="1:20" x14ac:dyDescent="0.25">
      <c r="A27">
        <v>25</v>
      </c>
      <c r="B27" t="s">
        <v>86</v>
      </c>
      <c r="C27" s="3" t="s">
        <v>87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88</v>
      </c>
      <c r="O27" s="4">
        <f t="shared" si="0"/>
        <v>216.43636363636364</v>
      </c>
      <c r="P27" s="5">
        <f t="shared" si="3"/>
        <v>73.030674846625772</v>
      </c>
      <c r="Q27" t="s">
        <v>2049</v>
      </c>
      <c r="R27" t="s">
        <v>2050</v>
      </c>
      <c r="S27" s="9">
        <f t="shared" si="1"/>
        <v>40681.208333333336</v>
      </c>
      <c r="T27" s="9">
        <f t="shared" si="2"/>
        <v>40701.208333333336</v>
      </c>
    </row>
    <row r="28" spans="1:20" x14ac:dyDescent="0.25">
      <c r="A28">
        <v>26</v>
      </c>
      <c r="B28" t="s">
        <v>89</v>
      </c>
      <c r="C28" s="3" t="s">
        <v>90</v>
      </c>
      <c r="D28">
        <v>107500</v>
      </c>
      <c r="E28">
        <v>51814</v>
      </c>
      <c r="F28" t="s">
        <v>73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32</v>
      </c>
      <c r="O28" s="4">
        <f t="shared" si="0"/>
        <v>48.199069767441863</v>
      </c>
      <c r="P28" s="5">
        <f t="shared" si="3"/>
        <v>35.009459459459457</v>
      </c>
      <c r="Q28" t="s">
        <v>2038</v>
      </c>
      <c r="R28" t="s">
        <v>2039</v>
      </c>
      <c r="S28" s="9">
        <f t="shared" si="1"/>
        <v>43312.208333333328</v>
      </c>
      <c r="T28" s="9">
        <f t="shared" si="2"/>
        <v>43339.208333333328</v>
      </c>
    </row>
    <row r="29" spans="1:20" x14ac:dyDescent="0.25">
      <c r="A29">
        <v>27</v>
      </c>
      <c r="B29" t="s">
        <v>91</v>
      </c>
      <c r="C29" s="3" t="s">
        <v>92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0"/>
        <v>79.95</v>
      </c>
      <c r="P29" s="5">
        <f t="shared" si="3"/>
        <v>106.6</v>
      </c>
      <c r="Q29" t="s">
        <v>2034</v>
      </c>
      <c r="R29" t="s">
        <v>2035</v>
      </c>
      <c r="S29" s="9">
        <f t="shared" si="1"/>
        <v>42280.208333333328</v>
      </c>
      <c r="T29" s="9">
        <f t="shared" si="2"/>
        <v>42288.208333333328</v>
      </c>
    </row>
    <row r="30" spans="1:20" x14ac:dyDescent="0.25">
      <c r="A30">
        <v>28</v>
      </c>
      <c r="B30" t="s">
        <v>93</v>
      </c>
      <c r="C30" s="3" t="s">
        <v>94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32</v>
      </c>
      <c r="O30" s="4">
        <f t="shared" si="0"/>
        <v>105.22553516819573</v>
      </c>
      <c r="P30" s="5">
        <f t="shared" si="3"/>
        <v>61.997747747747745</v>
      </c>
      <c r="Q30" t="s">
        <v>2038</v>
      </c>
      <c r="R30" t="s">
        <v>2039</v>
      </c>
      <c r="S30" s="9">
        <f t="shared" si="1"/>
        <v>40218.25</v>
      </c>
      <c r="T30" s="9">
        <f t="shared" si="2"/>
        <v>40241.25</v>
      </c>
    </row>
    <row r="31" spans="1:20" x14ac:dyDescent="0.25">
      <c r="A31">
        <v>29</v>
      </c>
      <c r="B31" t="s">
        <v>95</v>
      </c>
      <c r="C31" s="3" t="s">
        <v>96</v>
      </c>
      <c r="D31">
        <v>45900</v>
      </c>
      <c r="E31">
        <v>150965</v>
      </c>
      <c r="F31" t="s">
        <v>20</v>
      </c>
      <c r="G31">
        <v>1606</v>
      </c>
      <c r="H31" t="s">
        <v>97</v>
      </c>
      <c r="I31" t="s">
        <v>98</v>
      </c>
      <c r="J31">
        <v>1532062800</v>
      </c>
      <c r="K31">
        <v>1535518800</v>
      </c>
      <c r="L31" t="b">
        <v>0</v>
      </c>
      <c r="M31" t="b">
        <v>0</v>
      </c>
      <c r="N31" t="s">
        <v>99</v>
      </c>
      <c r="O31" s="4">
        <f t="shared" si="0"/>
        <v>328.89978213507629</v>
      </c>
      <c r="P31" s="5">
        <f t="shared" si="3"/>
        <v>94.000622665006233</v>
      </c>
      <c r="Q31" t="s">
        <v>2040</v>
      </c>
      <c r="R31" t="s">
        <v>2051</v>
      </c>
      <c r="S31" s="9">
        <f t="shared" si="1"/>
        <v>43301.208333333328</v>
      </c>
      <c r="T31" s="9">
        <f t="shared" si="2"/>
        <v>43341.208333333328</v>
      </c>
    </row>
    <row r="32" spans="1:20" x14ac:dyDescent="0.25">
      <c r="A32">
        <v>30</v>
      </c>
      <c r="B32" t="s">
        <v>100</v>
      </c>
      <c r="C32" s="3" t="s">
        <v>101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70</v>
      </c>
      <c r="O32" s="4">
        <f t="shared" si="0"/>
        <v>160.61111111111111</v>
      </c>
      <c r="P32" s="5">
        <f t="shared" si="3"/>
        <v>112.05426356589147</v>
      </c>
      <c r="Q32" t="s">
        <v>2040</v>
      </c>
      <c r="R32" t="s">
        <v>2048</v>
      </c>
      <c r="S32" s="9">
        <f t="shared" si="1"/>
        <v>43609.208333333328</v>
      </c>
      <c r="T32" s="9">
        <f t="shared" si="2"/>
        <v>43614.208333333328</v>
      </c>
    </row>
    <row r="33" spans="1:20" x14ac:dyDescent="0.25">
      <c r="A33">
        <v>31</v>
      </c>
      <c r="B33" t="s">
        <v>102</v>
      </c>
      <c r="C33" s="3" t="s">
        <v>103</v>
      </c>
      <c r="D33">
        <v>3500</v>
      </c>
      <c r="E33">
        <v>10850</v>
      </c>
      <c r="F33" t="s">
        <v>20</v>
      </c>
      <c r="G33">
        <v>226</v>
      </c>
      <c r="H33" t="s">
        <v>39</v>
      </c>
      <c r="I33" t="s">
        <v>40</v>
      </c>
      <c r="J33">
        <v>1451973600</v>
      </c>
      <c r="K33">
        <v>1454392800</v>
      </c>
      <c r="L33" t="b">
        <v>0</v>
      </c>
      <c r="M33" t="b">
        <v>0</v>
      </c>
      <c r="N33" t="s">
        <v>88</v>
      </c>
      <c r="O33" s="4">
        <f t="shared" si="0"/>
        <v>310</v>
      </c>
      <c r="P33" s="5">
        <f t="shared" si="3"/>
        <v>48.008849557522126</v>
      </c>
      <c r="Q33" t="s">
        <v>2049</v>
      </c>
      <c r="R33" t="s">
        <v>2050</v>
      </c>
      <c r="S33" s="9">
        <f t="shared" si="1"/>
        <v>42374.25</v>
      </c>
      <c r="T33" s="9">
        <f t="shared" si="2"/>
        <v>42402.25</v>
      </c>
    </row>
    <row r="34" spans="1:20" x14ac:dyDescent="0.25">
      <c r="A34">
        <v>32</v>
      </c>
      <c r="B34" t="s">
        <v>104</v>
      </c>
      <c r="C34" s="3" t="s">
        <v>105</v>
      </c>
      <c r="D34">
        <v>101000</v>
      </c>
      <c r="E34">
        <v>87676</v>
      </c>
      <c r="F34" t="s">
        <v>14</v>
      </c>
      <c r="G34">
        <v>2307</v>
      </c>
      <c r="H34" t="s">
        <v>106</v>
      </c>
      <c r="I34" t="s">
        <v>107</v>
      </c>
      <c r="J34">
        <v>1515564000</v>
      </c>
      <c r="K34">
        <v>1517896800</v>
      </c>
      <c r="L34" t="b">
        <v>0</v>
      </c>
      <c r="M34" t="b">
        <v>0</v>
      </c>
      <c r="N34" t="s">
        <v>41</v>
      </c>
      <c r="O34" s="4">
        <f t="shared" si="0"/>
        <v>86.807920792079202</v>
      </c>
      <c r="P34" s="5">
        <f t="shared" si="3"/>
        <v>38.004334633723452</v>
      </c>
      <c r="Q34" t="s">
        <v>2040</v>
      </c>
      <c r="R34" t="s">
        <v>2041</v>
      </c>
      <c r="S34" s="9">
        <f t="shared" si="1"/>
        <v>43110.25</v>
      </c>
      <c r="T34" s="9">
        <f t="shared" si="2"/>
        <v>43137.25</v>
      </c>
    </row>
    <row r="35" spans="1:20" x14ac:dyDescent="0.25">
      <c r="A35">
        <v>33</v>
      </c>
      <c r="B35" t="s">
        <v>108</v>
      </c>
      <c r="C35" s="3" t="s">
        <v>109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32</v>
      </c>
      <c r="O35" s="4">
        <f t="shared" si="0"/>
        <v>377.82071713147411</v>
      </c>
      <c r="P35" s="5">
        <f t="shared" si="3"/>
        <v>35.000184535892231</v>
      </c>
      <c r="Q35" t="s">
        <v>2038</v>
      </c>
      <c r="R35" t="s">
        <v>2039</v>
      </c>
      <c r="S35" s="9">
        <f t="shared" si="1"/>
        <v>41917.208333333336</v>
      </c>
      <c r="T35" s="9">
        <f t="shared" si="2"/>
        <v>41954.25</v>
      </c>
    </row>
    <row r="36" spans="1:20" ht="31.5" x14ac:dyDescent="0.25">
      <c r="A36">
        <v>34</v>
      </c>
      <c r="B36" t="s">
        <v>110</v>
      </c>
      <c r="C36" s="3" t="s">
        <v>111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41</v>
      </c>
      <c r="O36" s="4">
        <f t="shared" si="0"/>
        <v>150.80645161290323</v>
      </c>
      <c r="P36" s="5">
        <f t="shared" si="3"/>
        <v>85</v>
      </c>
      <c r="Q36" t="s">
        <v>2040</v>
      </c>
      <c r="R36" t="s">
        <v>2041</v>
      </c>
      <c r="S36" s="9">
        <f t="shared" si="1"/>
        <v>42817.208333333328</v>
      </c>
      <c r="T36" s="9">
        <f t="shared" si="2"/>
        <v>42822.208333333328</v>
      </c>
    </row>
    <row r="37" spans="1:20" x14ac:dyDescent="0.25">
      <c r="A37">
        <v>35</v>
      </c>
      <c r="B37" t="s">
        <v>112</v>
      </c>
      <c r="C37" s="3" t="s">
        <v>113</v>
      </c>
      <c r="D37">
        <v>125500</v>
      </c>
      <c r="E37">
        <v>188628</v>
      </c>
      <c r="F37" t="s">
        <v>20</v>
      </c>
      <c r="G37">
        <v>1965</v>
      </c>
      <c r="H37" t="s">
        <v>35</v>
      </c>
      <c r="I37" t="s">
        <v>36</v>
      </c>
      <c r="J37">
        <v>1547877600</v>
      </c>
      <c r="K37">
        <v>1551506400</v>
      </c>
      <c r="L37" t="b">
        <v>0</v>
      </c>
      <c r="M37" t="b">
        <v>1</v>
      </c>
      <c r="N37" t="s">
        <v>52</v>
      </c>
      <c r="O37" s="4">
        <f t="shared" si="0"/>
        <v>150.30119521912351</v>
      </c>
      <c r="P37" s="5">
        <f t="shared" si="3"/>
        <v>95.993893129770996</v>
      </c>
      <c r="Q37" t="s">
        <v>2040</v>
      </c>
      <c r="R37" t="s">
        <v>2043</v>
      </c>
      <c r="S37" s="9">
        <f t="shared" si="1"/>
        <v>43484.25</v>
      </c>
      <c r="T37" s="9">
        <f t="shared" si="2"/>
        <v>43526.25</v>
      </c>
    </row>
    <row r="38" spans="1:20" x14ac:dyDescent="0.25">
      <c r="A38">
        <v>36</v>
      </c>
      <c r="B38" t="s">
        <v>114</v>
      </c>
      <c r="C38" s="3" t="s">
        <v>115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32</v>
      </c>
      <c r="O38" s="4">
        <f t="shared" si="0"/>
        <v>157.28571428571431</v>
      </c>
      <c r="P38" s="5">
        <f t="shared" si="3"/>
        <v>68.8125</v>
      </c>
      <c r="Q38" t="s">
        <v>2038</v>
      </c>
      <c r="R38" t="s">
        <v>2039</v>
      </c>
      <c r="S38" s="9">
        <f t="shared" si="1"/>
        <v>40600.25</v>
      </c>
      <c r="T38" s="9">
        <f t="shared" si="2"/>
        <v>40625.208333333336</v>
      </c>
    </row>
    <row r="39" spans="1:20" ht="31.5" x14ac:dyDescent="0.25">
      <c r="A39">
        <v>37</v>
      </c>
      <c r="B39" t="s">
        <v>116</v>
      </c>
      <c r="C39" s="3" t="s">
        <v>117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118</v>
      </c>
      <c r="O39" s="4">
        <f t="shared" si="0"/>
        <v>139.98765432098764</v>
      </c>
      <c r="P39" s="5">
        <f t="shared" si="3"/>
        <v>105.97196261682242</v>
      </c>
      <c r="Q39" t="s">
        <v>2046</v>
      </c>
      <c r="R39" t="s">
        <v>2052</v>
      </c>
      <c r="S39" s="9">
        <f t="shared" si="1"/>
        <v>43744.208333333328</v>
      </c>
      <c r="T39" s="9">
        <f t="shared" si="2"/>
        <v>43777.25</v>
      </c>
    </row>
    <row r="40" spans="1:20" x14ac:dyDescent="0.25">
      <c r="A40">
        <v>38</v>
      </c>
      <c r="B40" t="s">
        <v>119</v>
      </c>
      <c r="C40" s="3" t="s">
        <v>120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121</v>
      </c>
      <c r="O40" s="4">
        <f t="shared" si="0"/>
        <v>325.32258064516128</v>
      </c>
      <c r="P40" s="5">
        <f t="shared" si="3"/>
        <v>75.261194029850742</v>
      </c>
      <c r="Q40" t="s">
        <v>2053</v>
      </c>
      <c r="R40" t="s">
        <v>2054</v>
      </c>
      <c r="S40" s="9">
        <f t="shared" si="1"/>
        <v>40469.208333333336</v>
      </c>
      <c r="T40" s="9">
        <f t="shared" si="2"/>
        <v>40474.208333333336</v>
      </c>
    </row>
    <row r="41" spans="1:20" x14ac:dyDescent="0.25">
      <c r="A41">
        <v>39</v>
      </c>
      <c r="B41" t="s">
        <v>122</v>
      </c>
      <c r="C41" s="3" t="s">
        <v>123</v>
      </c>
      <c r="D41">
        <v>9900</v>
      </c>
      <c r="E41">
        <v>5027</v>
      </c>
      <c r="F41" t="s">
        <v>14</v>
      </c>
      <c r="G41">
        <v>88</v>
      </c>
      <c r="H41" t="s">
        <v>35</v>
      </c>
      <c r="I41" t="s">
        <v>36</v>
      </c>
      <c r="J41">
        <v>1361772000</v>
      </c>
      <c r="K41">
        <v>1362978000</v>
      </c>
      <c r="L41" t="b">
        <v>0</v>
      </c>
      <c r="M41" t="b">
        <v>0</v>
      </c>
      <c r="N41" t="s">
        <v>32</v>
      </c>
      <c r="O41" s="4">
        <f t="shared" si="0"/>
        <v>50.777777777777779</v>
      </c>
      <c r="P41" s="5">
        <f t="shared" si="3"/>
        <v>57.125</v>
      </c>
      <c r="Q41" t="s">
        <v>2038</v>
      </c>
      <c r="R41" t="s">
        <v>2039</v>
      </c>
      <c r="S41" s="9">
        <f t="shared" si="1"/>
        <v>41330.25</v>
      </c>
      <c r="T41" s="9">
        <f t="shared" si="2"/>
        <v>41344.208333333336</v>
      </c>
    </row>
    <row r="42" spans="1:20" x14ac:dyDescent="0.25">
      <c r="A42">
        <v>40</v>
      </c>
      <c r="B42" t="s">
        <v>124</v>
      </c>
      <c r="C42" s="3" t="s">
        <v>125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64</v>
      </c>
      <c r="O42" s="4">
        <f t="shared" si="0"/>
        <v>169.06818181818181</v>
      </c>
      <c r="P42" s="5">
        <f t="shared" si="3"/>
        <v>75.141414141414145</v>
      </c>
      <c r="Q42" t="s">
        <v>2036</v>
      </c>
      <c r="R42" t="s">
        <v>2045</v>
      </c>
      <c r="S42" s="9">
        <f t="shared" si="1"/>
        <v>40334.208333333336</v>
      </c>
      <c r="T42" s="9">
        <f t="shared" si="2"/>
        <v>40353.208333333336</v>
      </c>
    </row>
    <row r="43" spans="1:20" x14ac:dyDescent="0.25">
      <c r="A43">
        <v>41</v>
      </c>
      <c r="B43" t="s">
        <v>126</v>
      </c>
      <c r="C43" s="3" t="s">
        <v>127</v>
      </c>
      <c r="D43">
        <v>5600</v>
      </c>
      <c r="E43">
        <v>11924</v>
      </c>
      <c r="F43" t="s">
        <v>20</v>
      </c>
      <c r="G43">
        <v>111</v>
      </c>
      <c r="H43" t="s">
        <v>106</v>
      </c>
      <c r="I43" t="s">
        <v>107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0"/>
        <v>212.92857142857144</v>
      </c>
      <c r="P43" s="5">
        <f t="shared" si="3"/>
        <v>107.42342342342343</v>
      </c>
      <c r="Q43" t="s">
        <v>2034</v>
      </c>
      <c r="R43" t="s">
        <v>2035</v>
      </c>
      <c r="S43" s="9">
        <f t="shared" si="1"/>
        <v>41156.208333333336</v>
      </c>
      <c r="T43" s="9">
        <f t="shared" si="2"/>
        <v>41182.208333333336</v>
      </c>
    </row>
    <row r="44" spans="1:20" x14ac:dyDescent="0.25">
      <c r="A44">
        <v>42</v>
      </c>
      <c r="B44" t="s">
        <v>128</v>
      </c>
      <c r="C44" s="3" t="s">
        <v>129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0"/>
        <v>443.94444444444446</v>
      </c>
      <c r="P44" s="5">
        <f t="shared" si="3"/>
        <v>35.995495495495497</v>
      </c>
      <c r="Q44" t="s">
        <v>2032</v>
      </c>
      <c r="R44" t="s">
        <v>2033</v>
      </c>
      <c r="S44" s="9">
        <f t="shared" si="1"/>
        <v>40728.208333333336</v>
      </c>
      <c r="T44" s="9">
        <f t="shared" si="2"/>
        <v>40737.208333333336</v>
      </c>
    </row>
    <row r="45" spans="1:20" x14ac:dyDescent="0.25">
      <c r="A45">
        <v>43</v>
      </c>
      <c r="B45" t="s">
        <v>130</v>
      </c>
      <c r="C45" s="3" t="s">
        <v>131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132</v>
      </c>
      <c r="O45" s="4">
        <f t="shared" si="0"/>
        <v>185.9390243902439</v>
      </c>
      <c r="P45" s="5">
        <f t="shared" si="3"/>
        <v>26.998873148744366</v>
      </c>
      <c r="Q45" t="s">
        <v>2046</v>
      </c>
      <c r="R45" t="s">
        <v>2055</v>
      </c>
      <c r="S45" s="9">
        <f t="shared" si="1"/>
        <v>41844.208333333336</v>
      </c>
      <c r="T45" s="9">
        <f t="shared" si="2"/>
        <v>41860.208333333336</v>
      </c>
    </row>
    <row r="46" spans="1:20" x14ac:dyDescent="0.25">
      <c r="A46">
        <v>44</v>
      </c>
      <c r="B46" t="s">
        <v>133</v>
      </c>
      <c r="C46" s="3" t="s">
        <v>134</v>
      </c>
      <c r="D46">
        <v>1600</v>
      </c>
      <c r="E46">
        <v>10541</v>
      </c>
      <c r="F46" t="s">
        <v>20</v>
      </c>
      <c r="G46">
        <v>98</v>
      </c>
      <c r="H46" t="s">
        <v>35</v>
      </c>
      <c r="I46" t="s">
        <v>36</v>
      </c>
      <c r="J46">
        <v>1552798800</v>
      </c>
      <c r="K46">
        <v>1552885200</v>
      </c>
      <c r="L46" t="b">
        <v>0</v>
      </c>
      <c r="M46" t="b">
        <v>0</v>
      </c>
      <c r="N46" t="s">
        <v>118</v>
      </c>
      <c r="O46" s="4">
        <f t="shared" si="0"/>
        <v>658.8125</v>
      </c>
      <c r="P46" s="5">
        <f t="shared" si="3"/>
        <v>107.56122448979592</v>
      </c>
      <c r="Q46" t="s">
        <v>2046</v>
      </c>
      <c r="R46" t="s">
        <v>2052</v>
      </c>
      <c r="S46" s="9">
        <f t="shared" si="1"/>
        <v>43541.208333333328</v>
      </c>
      <c r="T46" s="9">
        <f t="shared" si="2"/>
        <v>43542.208333333328</v>
      </c>
    </row>
    <row r="47" spans="1:20" ht="31.5" x14ac:dyDescent="0.25">
      <c r="A47">
        <v>45</v>
      </c>
      <c r="B47" t="s">
        <v>135</v>
      </c>
      <c r="C47" s="3" t="s">
        <v>136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32</v>
      </c>
      <c r="O47" s="4">
        <f t="shared" si="0"/>
        <v>47.684210526315788</v>
      </c>
      <c r="P47" s="5">
        <f t="shared" si="3"/>
        <v>94.375</v>
      </c>
      <c r="Q47" t="s">
        <v>2038</v>
      </c>
      <c r="R47" t="s">
        <v>2039</v>
      </c>
      <c r="S47" s="9">
        <f t="shared" si="1"/>
        <v>42676.208333333328</v>
      </c>
      <c r="T47" s="9">
        <f t="shared" si="2"/>
        <v>42691.25</v>
      </c>
    </row>
    <row r="48" spans="1:20" x14ac:dyDescent="0.25">
      <c r="A48">
        <v>46</v>
      </c>
      <c r="B48" t="s">
        <v>137</v>
      </c>
      <c r="C48" s="3" t="s">
        <v>138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0"/>
        <v>114.78378378378378</v>
      </c>
      <c r="P48" s="5">
        <f t="shared" si="3"/>
        <v>46.163043478260867</v>
      </c>
      <c r="Q48" t="s">
        <v>2034</v>
      </c>
      <c r="R48" t="s">
        <v>2035</v>
      </c>
      <c r="S48" s="9">
        <f t="shared" si="1"/>
        <v>40367.208333333336</v>
      </c>
      <c r="T48" s="9">
        <f t="shared" si="2"/>
        <v>40390.208333333336</v>
      </c>
    </row>
    <row r="49" spans="1:20" x14ac:dyDescent="0.25">
      <c r="A49">
        <v>47</v>
      </c>
      <c r="B49" t="s">
        <v>139</v>
      </c>
      <c r="C49" s="3" t="s">
        <v>140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32</v>
      </c>
      <c r="O49" s="4">
        <f t="shared" si="0"/>
        <v>475.26666666666665</v>
      </c>
      <c r="P49" s="5">
        <f t="shared" si="3"/>
        <v>47.845637583892618</v>
      </c>
      <c r="Q49" t="s">
        <v>2038</v>
      </c>
      <c r="R49" t="s">
        <v>2039</v>
      </c>
      <c r="S49" s="9">
        <f t="shared" si="1"/>
        <v>41727.208333333336</v>
      </c>
      <c r="T49" s="9">
        <f t="shared" si="2"/>
        <v>41757.208333333336</v>
      </c>
    </row>
    <row r="50" spans="1:20" x14ac:dyDescent="0.25">
      <c r="A50">
        <v>48</v>
      </c>
      <c r="B50" t="s">
        <v>141</v>
      </c>
      <c r="C50" s="3" t="s">
        <v>142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32</v>
      </c>
      <c r="O50" s="4">
        <f t="shared" si="0"/>
        <v>386.97297297297297</v>
      </c>
      <c r="P50" s="5">
        <f t="shared" si="3"/>
        <v>53.007815713698065</v>
      </c>
      <c r="Q50" t="s">
        <v>2038</v>
      </c>
      <c r="R50" t="s">
        <v>2039</v>
      </c>
      <c r="S50" s="9">
        <f t="shared" si="1"/>
        <v>42180.208333333328</v>
      </c>
      <c r="T50" s="9">
        <f t="shared" si="2"/>
        <v>42192.208333333328</v>
      </c>
    </row>
    <row r="51" spans="1:20" x14ac:dyDescent="0.25">
      <c r="A51">
        <v>49</v>
      </c>
      <c r="B51" t="s">
        <v>143</v>
      </c>
      <c r="C51" s="3" t="s">
        <v>144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0"/>
        <v>189.625</v>
      </c>
      <c r="P51" s="5">
        <f t="shared" si="3"/>
        <v>45.059405940594061</v>
      </c>
      <c r="Q51" t="s">
        <v>2034</v>
      </c>
      <c r="R51" t="s">
        <v>2035</v>
      </c>
      <c r="S51" s="9">
        <f t="shared" si="1"/>
        <v>43758.208333333328</v>
      </c>
      <c r="T51" s="9">
        <f t="shared" si="2"/>
        <v>43803.25</v>
      </c>
    </row>
    <row r="52" spans="1:20" ht="31.5" x14ac:dyDescent="0.25">
      <c r="A52">
        <v>50</v>
      </c>
      <c r="B52" t="s">
        <v>145</v>
      </c>
      <c r="C52" s="3" t="s">
        <v>146</v>
      </c>
      <c r="D52">
        <v>100</v>
      </c>
      <c r="E52">
        <v>2</v>
      </c>
      <c r="F52" t="s">
        <v>14</v>
      </c>
      <c r="G52">
        <v>1</v>
      </c>
      <c r="H52" t="s">
        <v>106</v>
      </c>
      <c r="I52" t="s">
        <v>107</v>
      </c>
      <c r="J52">
        <v>1375333200</v>
      </c>
      <c r="K52">
        <v>1377752400</v>
      </c>
      <c r="L52" t="b">
        <v>0</v>
      </c>
      <c r="M52" t="b">
        <v>0</v>
      </c>
      <c r="N52" t="s">
        <v>147</v>
      </c>
      <c r="O52" s="4">
        <f t="shared" si="0"/>
        <v>2</v>
      </c>
      <c r="P52" s="5">
        <f t="shared" si="3"/>
        <v>2</v>
      </c>
      <c r="Q52" t="s">
        <v>2034</v>
      </c>
      <c r="R52" t="s">
        <v>2056</v>
      </c>
      <c r="S52" s="9">
        <f t="shared" si="1"/>
        <v>41487.208333333336</v>
      </c>
      <c r="T52" s="9">
        <f t="shared" si="2"/>
        <v>41515.208333333336</v>
      </c>
    </row>
    <row r="53" spans="1:20" x14ac:dyDescent="0.25">
      <c r="A53">
        <v>51</v>
      </c>
      <c r="B53" t="s">
        <v>148</v>
      </c>
      <c r="C53" s="3" t="s">
        <v>149</v>
      </c>
      <c r="D53">
        <v>158100</v>
      </c>
      <c r="E53">
        <v>145243</v>
      </c>
      <c r="F53" t="s">
        <v>14</v>
      </c>
      <c r="G53">
        <v>1467</v>
      </c>
      <c r="H53" t="s">
        <v>39</v>
      </c>
      <c r="I53" t="s">
        <v>40</v>
      </c>
      <c r="J53">
        <v>1332824400</v>
      </c>
      <c r="K53">
        <v>1334206800</v>
      </c>
      <c r="L53" t="b">
        <v>0</v>
      </c>
      <c r="M53" t="b">
        <v>1</v>
      </c>
      <c r="N53" t="s">
        <v>64</v>
      </c>
      <c r="O53" s="4">
        <f t="shared" si="0"/>
        <v>91.867805186590772</v>
      </c>
      <c r="P53" s="5">
        <f t="shared" si="3"/>
        <v>99.006816632583508</v>
      </c>
      <c r="Q53" t="s">
        <v>2036</v>
      </c>
      <c r="R53" t="s">
        <v>2045</v>
      </c>
      <c r="S53" s="9">
        <f t="shared" si="1"/>
        <v>40995.208333333336</v>
      </c>
      <c r="T53" s="9">
        <f t="shared" si="2"/>
        <v>41011.208333333336</v>
      </c>
    </row>
    <row r="54" spans="1:20" x14ac:dyDescent="0.25">
      <c r="A54">
        <v>52</v>
      </c>
      <c r="B54" t="s">
        <v>150</v>
      </c>
      <c r="C54" s="3" t="s">
        <v>151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32</v>
      </c>
      <c r="O54" s="4">
        <f t="shared" si="0"/>
        <v>34.152777777777779</v>
      </c>
      <c r="P54" s="5">
        <f t="shared" si="3"/>
        <v>32.786666666666669</v>
      </c>
      <c r="Q54" t="s">
        <v>2038</v>
      </c>
      <c r="R54" t="s">
        <v>2039</v>
      </c>
      <c r="S54" s="9">
        <f t="shared" si="1"/>
        <v>40436.208333333336</v>
      </c>
      <c r="T54" s="9">
        <f t="shared" si="2"/>
        <v>40440.208333333336</v>
      </c>
    </row>
    <row r="55" spans="1:20" x14ac:dyDescent="0.25">
      <c r="A55">
        <v>53</v>
      </c>
      <c r="B55" t="s">
        <v>152</v>
      </c>
      <c r="C55" s="3" t="s">
        <v>153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52</v>
      </c>
      <c r="O55" s="4">
        <f t="shared" si="0"/>
        <v>140.40909090909091</v>
      </c>
      <c r="P55" s="5">
        <f t="shared" si="3"/>
        <v>59.119617224880386</v>
      </c>
      <c r="Q55" t="s">
        <v>2040</v>
      </c>
      <c r="R55" t="s">
        <v>2043</v>
      </c>
      <c r="S55" s="9">
        <f t="shared" si="1"/>
        <v>41779.208333333336</v>
      </c>
      <c r="T55" s="9">
        <f t="shared" si="2"/>
        <v>41818.208333333336</v>
      </c>
    </row>
    <row r="56" spans="1:20" ht="31.5" x14ac:dyDescent="0.25">
      <c r="A56">
        <v>54</v>
      </c>
      <c r="B56" t="s">
        <v>154</v>
      </c>
      <c r="C56" s="3" t="s">
        <v>155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64</v>
      </c>
      <c r="O56" s="4">
        <f t="shared" si="0"/>
        <v>89.86666666666666</v>
      </c>
      <c r="P56" s="5">
        <f t="shared" si="3"/>
        <v>44.93333333333333</v>
      </c>
      <c r="Q56" t="s">
        <v>2036</v>
      </c>
      <c r="R56" t="s">
        <v>2045</v>
      </c>
      <c r="S56" s="9">
        <f t="shared" si="1"/>
        <v>43170.25</v>
      </c>
      <c r="T56" s="9">
        <f t="shared" si="2"/>
        <v>43176.208333333328</v>
      </c>
    </row>
    <row r="57" spans="1:20" ht="31.5" x14ac:dyDescent="0.25">
      <c r="A57">
        <v>55</v>
      </c>
      <c r="B57" t="s">
        <v>156</v>
      </c>
      <c r="C57" s="3" t="s">
        <v>157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158</v>
      </c>
      <c r="O57" s="4">
        <f t="shared" si="0"/>
        <v>177.96969696969697</v>
      </c>
      <c r="P57" s="5">
        <f t="shared" si="3"/>
        <v>89.664122137404576</v>
      </c>
      <c r="Q57" t="s">
        <v>2034</v>
      </c>
      <c r="R57" t="s">
        <v>2057</v>
      </c>
      <c r="S57" s="9">
        <f t="shared" si="1"/>
        <v>43311.208333333328</v>
      </c>
      <c r="T57" s="9">
        <f t="shared" si="2"/>
        <v>43316.208333333328</v>
      </c>
    </row>
    <row r="58" spans="1:20" ht="31.5" x14ac:dyDescent="0.25">
      <c r="A58">
        <v>56</v>
      </c>
      <c r="B58" t="s">
        <v>159</v>
      </c>
      <c r="C58" s="3" t="s">
        <v>160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64</v>
      </c>
      <c r="O58" s="4">
        <f t="shared" si="0"/>
        <v>143.66249999999999</v>
      </c>
      <c r="P58" s="5">
        <f t="shared" si="3"/>
        <v>70.079268292682926</v>
      </c>
      <c r="Q58" t="s">
        <v>2036</v>
      </c>
      <c r="R58" t="s">
        <v>2045</v>
      </c>
      <c r="S58" s="9">
        <f t="shared" si="1"/>
        <v>42014.25</v>
      </c>
      <c r="T58" s="9">
        <f t="shared" si="2"/>
        <v>42021.25</v>
      </c>
    </row>
    <row r="59" spans="1:20" x14ac:dyDescent="0.25">
      <c r="A59">
        <v>57</v>
      </c>
      <c r="B59" t="s">
        <v>161</v>
      </c>
      <c r="C59" s="3" t="s">
        <v>162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88</v>
      </c>
      <c r="O59" s="4">
        <f t="shared" si="0"/>
        <v>215.27586206896552</v>
      </c>
      <c r="P59" s="5">
        <f t="shared" si="3"/>
        <v>31.059701492537314</v>
      </c>
      <c r="Q59" t="s">
        <v>2049</v>
      </c>
      <c r="R59" t="s">
        <v>2050</v>
      </c>
      <c r="S59" s="9">
        <f t="shared" si="1"/>
        <v>42979.208333333328</v>
      </c>
      <c r="T59" s="9">
        <f t="shared" si="2"/>
        <v>42991.208333333328</v>
      </c>
    </row>
    <row r="60" spans="1:20" x14ac:dyDescent="0.25">
      <c r="A60">
        <v>58</v>
      </c>
      <c r="B60" t="s">
        <v>163</v>
      </c>
      <c r="C60" s="3" t="s">
        <v>164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32</v>
      </c>
      <c r="O60" s="4">
        <f t="shared" si="0"/>
        <v>227.11111111111114</v>
      </c>
      <c r="P60" s="5">
        <f t="shared" si="3"/>
        <v>29.061611374407583</v>
      </c>
      <c r="Q60" t="s">
        <v>2038</v>
      </c>
      <c r="R60" t="s">
        <v>2039</v>
      </c>
      <c r="S60" s="9">
        <f t="shared" si="1"/>
        <v>42268.208333333328</v>
      </c>
      <c r="T60" s="9">
        <f t="shared" si="2"/>
        <v>42281.208333333328</v>
      </c>
    </row>
    <row r="61" spans="1:20" x14ac:dyDescent="0.25">
      <c r="A61">
        <v>59</v>
      </c>
      <c r="B61" t="s">
        <v>165</v>
      </c>
      <c r="C61" s="3" t="s">
        <v>166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32</v>
      </c>
      <c r="O61" s="4">
        <f t="shared" si="0"/>
        <v>275.07142857142861</v>
      </c>
      <c r="P61" s="5">
        <f t="shared" si="3"/>
        <v>30.0859375</v>
      </c>
      <c r="Q61" t="s">
        <v>2038</v>
      </c>
      <c r="R61" t="s">
        <v>2039</v>
      </c>
      <c r="S61" s="9">
        <f t="shared" si="1"/>
        <v>42898.208333333328</v>
      </c>
      <c r="T61" s="9">
        <f t="shared" si="2"/>
        <v>42913.208333333328</v>
      </c>
    </row>
    <row r="62" spans="1:20" x14ac:dyDescent="0.25">
      <c r="A62">
        <v>60</v>
      </c>
      <c r="B62" t="s">
        <v>167</v>
      </c>
      <c r="C62" s="3" t="s">
        <v>168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32</v>
      </c>
      <c r="O62" s="4">
        <f t="shared" si="0"/>
        <v>144.37048832271762</v>
      </c>
      <c r="P62" s="5">
        <f t="shared" si="3"/>
        <v>84.998125000000002</v>
      </c>
      <c r="Q62" t="s">
        <v>2038</v>
      </c>
      <c r="R62" t="s">
        <v>2039</v>
      </c>
      <c r="S62" s="9">
        <f t="shared" si="1"/>
        <v>41107.208333333336</v>
      </c>
      <c r="T62" s="9">
        <f t="shared" si="2"/>
        <v>41110.208333333336</v>
      </c>
    </row>
    <row r="63" spans="1:20" ht="31.5" x14ac:dyDescent="0.25">
      <c r="A63">
        <v>61</v>
      </c>
      <c r="B63" t="s">
        <v>169</v>
      </c>
      <c r="C63" s="3" t="s">
        <v>170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32</v>
      </c>
      <c r="O63" s="4">
        <f t="shared" si="0"/>
        <v>92.74598393574297</v>
      </c>
      <c r="P63" s="5">
        <f t="shared" si="3"/>
        <v>82.001775410563695</v>
      </c>
      <c r="Q63" t="s">
        <v>2038</v>
      </c>
      <c r="R63" t="s">
        <v>2039</v>
      </c>
      <c r="S63" s="9">
        <f t="shared" si="1"/>
        <v>40595.25</v>
      </c>
      <c r="T63" s="9">
        <f t="shared" si="2"/>
        <v>40635.208333333336</v>
      </c>
    </row>
    <row r="64" spans="1:20" x14ac:dyDescent="0.25">
      <c r="A64">
        <v>62</v>
      </c>
      <c r="B64" t="s">
        <v>171</v>
      </c>
      <c r="C64" s="3" t="s">
        <v>172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0"/>
        <v>722.6</v>
      </c>
      <c r="P64" s="5">
        <f t="shared" si="3"/>
        <v>58.040160642570278</v>
      </c>
      <c r="Q64" t="s">
        <v>2036</v>
      </c>
      <c r="R64" t="s">
        <v>2037</v>
      </c>
      <c r="S64" s="9">
        <f t="shared" si="1"/>
        <v>42160.208333333328</v>
      </c>
      <c r="T64" s="9">
        <f t="shared" si="2"/>
        <v>42161.208333333328</v>
      </c>
    </row>
    <row r="65" spans="1:20" x14ac:dyDescent="0.25">
      <c r="A65">
        <v>63</v>
      </c>
      <c r="B65" t="s">
        <v>173</v>
      </c>
      <c r="C65" s="3" t="s">
        <v>174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32</v>
      </c>
      <c r="O65" s="4">
        <f t="shared" si="0"/>
        <v>11.851063829787234</v>
      </c>
      <c r="P65" s="5">
        <f t="shared" si="3"/>
        <v>111.4</v>
      </c>
      <c r="Q65" t="s">
        <v>2038</v>
      </c>
      <c r="R65" t="s">
        <v>2039</v>
      </c>
      <c r="S65" s="9">
        <f t="shared" si="1"/>
        <v>42853.208333333328</v>
      </c>
      <c r="T65" s="9">
        <f t="shared" si="2"/>
        <v>42859.208333333328</v>
      </c>
    </row>
    <row r="66" spans="1:20" x14ac:dyDescent="0.25">
      <c r="A66">
        <v>64</v>
      </c>
      <c r="B66" t="s">
        <v>175</v>
      </c>
      <c r="C66" s="3" t="s">
        <v>176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0"/>
        <v>97.642857142857139</v>
      </c>
      <c r="P66" s="5">
        <f t="shared" si="3"/>
        <v>71.94736842105263</v>
      </c>
      <c r="Q66" t="s">
        <v>2036</v>
      </c>
      <c r="R66" t="s">
        <v>2037</v>
      </c>
      <c r="S66" s="9">
        <f t="shared" si="1"/>
        <v>43283.208333333328</v>
      </c>
      <c r="T66" s="9">
        <f t="shared" si="2"/>
        <v>43298.208333333328</v>
      </c>
    </row>
    <row r="67" spans="1:20" x14ac:dyDescent="0.25">
      <c r="A67">
        <v>65</v>
      </c>
      <c r="B67" t="s">
        <v>177</v>
      </c>
      <c r="C67" s="3" t="s">
        <v>178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32</v>
      </c>
      <c r="O67" s="4">
        <f t="shared" ref="O67:O130" si="4">E67/D67*100</f>
        <v>236.14754098360655</v>
      </c>
      <c r="P67" s="5">
        <f t="shared" ref="P67:P130" si="5">IF(G67=0,0,E67/G67)</f>
        <v>61.038135593220339</v>
      </c>
      <c r="Q67" t="s">
        <v>2038</v>
      </c>
      <c r="R67" t="s">
        <v>2039</v>
      </c>
      <c r="S67" s="9">
        <f t="shared" ref="S67:S130" si="6">(((J67/60)/60)/24)+DATE(1970,1,1)</f>
        <v>40570.25</v>
      </c>
      <c r="T67" s="9">
        <f t="shared" ref="T67:T130" si="7">(((K67/60)/60)/24)+DATE(1970,1,1)</f>
        <v>40577.25</v>
      </c>
    </row>
    <row r="68" spans="1:20" x14ac:dyDescent="0.25">
      <c r="A68">
        <v>66</v>
      </c>
      <c r="B68" t="s">
        <v>179</v>
      </c>
      <c r="C68" s="3" t="s">
        <v>180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32</v>
      </c>
      <c r="O68" s="4">
        <f t="shared" si="4"/>
        <v>45.068965517241381</v>
      </c>
      <c r="P68" s="5">
        <f t="shared" si="5"/>
        <v>108.91666666666667</v>
      </c>
      <c r="Q68" t="s">
        <v>2038</v>
      </c>
      <c r="R68" t="s">
        <v>2039</v>
      </c>
      <c r="S68" s="9">
        <f t="shared" si="6"/>
        <v>42102.208333333328</v>
      </c>
      <c r="T68" s="9">
        <f t="shared" si="7"/>
        <v>42107.208333333328</v>
      </c>
    </row>
    <row r="69" spans="1:20" ht="31.5" x14ac:dyDescent="0.25">
      <c r="A69">
        <v>67</v>
      </c>
      <c r="B69" t="s">
        <v>181</v>
      </c>
      <c r="C69" s="3" t="s">
        <v>182</v>
      </c>
      <c r="D69">
        <v>72600</v>
      </c>
      <c r="E69">
        <v>117892</v>
      </c>
      <c r="F69" t="s">
        <v>20</v>
      </c>
      <c r="G69">
        <v>4065</v>
      </c>
      <c r="H69" t="s">
        <v>39</v>
      </c>
      <c r="I69" t="s">
        <v>40</v>
      </c>
      <c r="J69">
        <v>1264399200</v>
      </c>
      <c r="K69">
        <v>1264831200</v>
      </c>
      <c r="L69" t="b">
        <v>0</v>
      </c>
      <c r="M69" t="b">
        <v>1</v>
      </c>
      <c r="N69" t="s">
        <v>64</v>
      </c>
      <c r="O69" s="4">
        <f t="shared" si="4"/>
        <v>162.38567493112947</v>
      </c>
      <c r="P69" s="5">
        <f t="shared" si="5"/>
        <v>29.001722017220171</v>
      </c>
      <c r="Q69" t="s">
        <v>2036</v>
      </c>
      <c r="R69" t="s">
        <v>2045</v>
      </c>
      <c r="S69" s="9">
        <f t="shared" si="6"/>
        <v>40203.25</v>
      </c>
      <c r="T69" s="9">
        <f t="shared" si="7"/>
        <v>40208.25</v>
      </c>
    </row>
    <row r="70" spans="1:20" x14ac:dyDescent="0.25">
      <c r="A70">
        <v>68</v>
      </c>
      <c r="B70" t="s">
        <v>183</v>
      </c>
      <c r="C70" s="3" t="s">
        <v>184</v>
      </c>
      <c r="D70">
        <v>5700</v>
      </c>
      <c r="E70">
        <v>14508</v>
      </c>
      <c r="F70" t="s">
        <v>20</v>
      </c>
      <c r="G70">
        <v>246</v>
      </c>
      <c r="H70" t="s">
        <v>106</v>
      </c>
      <c r="I70" t="s">
        <v>107</v>
      </c>
      <c r="J70">
        <v>1501131600</v>
      </c>
      <c r="K70">
        <v>1505192400</v>
      </c>
      <c r="L70" t="b">
        <v>0</v>
      </c>
      <c r="M70" t="b">
        <v>1</v>
      </c>
      <c r="N70" t="s">
        <v>32</v>
      </c>
      <c r="O70" s="4">
        <f t="shared" si="4"/>
        <v>254.52631578947367</v>
      </c>
      <c r="P70" s="5">
        <f t="shared" si="5"/>
        <v>58.975609756097562</v>
      </c>
      <c r="Q70" t="s">
        <v>2038</v>
      </c>
      <c r="R70" t="s">
        <v>2039</v>
      </c>
      <c r="S70" s="9">
        <f t="shared" si="6"/>
        <v>42943.208333333328</v>
      </c>
      <c r="T70" s="9">
        <f t="shared" si="7"/>
        <v>42990.208333333328</v>
      </c>
    </row>
    <row r="71" spans="1:20" x14ac:dyDescent="0.25">
      <c r="A71">
        <v>69</v>
      </c>
      <c r="B71" t="s">
        <v>185</v>
      </c>
      <c r="C71" s="3" t="s">
        <v>186</v>
      </c>
      <c r="D71">
        <v>7900</v>
      </c>
      <c r="E71">
        <v>1901</v>
      </c>
      <c r="F71" t="s">
        <v>73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32</v>
      </c>
      <c r="O71" s="4">
        <f t="shared" si="4"/>
        <v>24.063291139240505</v>
      </c>
      <c r="P71" s="5">
        <f t="shared" si="5"/>
        <v>111.82352941176471</v>
      </c>
      <c r="Q71" t="s">
        <v>2038</v>
      </c>
      <c r="R71" t="s">
        <v>2039</v>
      </c>
      <c r="S71" s="9">
        <f t="shared" si="6"/>
        <v>40531.25</v>
      </c>
      <c r="T71" s="9">
        <f t="shared" si="7"/>
        <v>40565.25</v>
      </c>
    </row>
    <row r="72" spans="1:20" x14ac:dyDescent="0.25">
      <c r="A72">
        <v>70</v>
      </c>
      <c r="B72" t="s">
        <v>187</v>
      </c>
      <c r="C72" s="3" t="s">
        <v>188</v>
      </c>
      <c r="D72">
        <v>128000</v>
      </c>
      <c r="E72">
        <v>158389</v>
      </c>
      <c r="F72" t="s">
        <v>20</v>
      </c>
      <c r="G72">
        <v>2475</v>
      </c>
      <c r="H72" t="s">
        <v>106</v>
      </c>
      <c r="I72" t="s">
        <v>107</v>
      </c>
      <c r="J72">
        <v>1288674000</v>
      </c>
      <c r="K72">
        <v>1292911200</v>
      </c>
      <c r="L72" t="b">
        <v>0</v>
      </c>
      <c r="M72" t="b">
        <v>1</v>
      </c>
      <c r="N72" t="s">
        <v>32</v>
      </c>
      <c r="O72" s="4">
        <f t="shared" si="4"/>
        <v>123.74140625000001</v>
      </c>
      <c r="P72" s="5">
        <f t="shared" si="5"/>
        <v>63.995555555555555</v>
      </c>
      <c r="Q72" t="s">
        <v>2038</v>
      </c>
      <c r="R72" t="s">
        <v>2039</v>
      </c>
      <c r="S72" s="9">
        <f t="shared" si="6"/>
        <v>40484.208333333336</v>
      </c>
      <c r="T72" s="9">
        <f t="shared" si="7"/>
        <v>40533.25</v>
      </c>
    </row>
    <row r="73" spans="1:20" ht="31.5" x14ac:dyDescent="0.25">
      <c r="A73">
        <v>71</v>
      </c>
      <c r="B73" t="s">
        <v>189</v>
      </c>
      <c r="C73" s="3" t="s">
        <v>190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32</v>
      </c>
      <c r="O73" s="4">
        <f t="shared" si="4"/>
        <v>108.06666666666666</v>
      </c>
      <c r="P73" s="5">
        <f t="shared" si="5"/>
        <v>85.315789473684205</v>
      </c>
      <c r="Q73" t="s">
        <v>2038</v>
      </c>
      <c r="R73" t="s">
        <v>2039</v>
      </c>
      <c r="S73" s="9">
        <f t="shared" si="6"/>
        <v>43799.25</v>
      </c>
      <c r="T73" s="9">
        <f t="shared" si="7"/>
        <v>43803.25</v>
      </c>
    </row>
    <row r="74" spans="1:20" x14ac:dyDescent="0.25">
      <c r="A74">
        <v>72</v>
      </c>
      <c r="B74" t="s">
        <v>191</v>
      </c>
      <c r="C74" s="3" t="s">
        <v>192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70</v>
      </c>
      <c r="O74" s="4">
        <f t="shared" si="4"/>
        <v>670.33333333333326</v>
      </c>
      <c r="P74" s="5">
        <f t="shared" si="5"/>
        <v>74.481481481481481</v>
      </c>
      <c r="Q74" t="s">
        <v>2040</v>
      </c>
      <c r="R74" t="s">
        <v>2048</v>
      </c>
      <c r="S74" s="9">
        <f t="shared" si="6"/>
        <v>42186.208333333328</v>
      </c>
      <c r="T74" s="9">
        <f t="shared" si="7"/>
        <v>42222.208333333328</v>
      </c>
    </row>
    <row r="75" spans="1:20" x14ac:dyDescent="0.25">
      <c r="A75">
        <v>73</v>
      </c>
      <c r="B75" t="s">
        <v>193</v>
      </c>
      <c r="C75" s="3" t="s">
        <v>194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158</v>
      </c>
      <c r="O75" s="4">
        <f t="shared" si="4"/>
        <v>660.92857142857144</v>
      </c>
      <c r="P75" s="5">
        <f t="shared" si="5"/>
        <v>105.14772727272727</v>
      </c>
      <c r="Q75" t="s">
        <v>2034</v>
      </c>
      <c r="R75" t="s">
        <v>2057</v>
      </c>
      <c r="S75" s="9">
        <f t="shared" si="6"/>
        <v>42701.25</v>
      </c>
      <c r="T75" s="9">
        <f t="shared" si="7"/>
        <v>42704.25</v>
      </c>
    </row>
    <row r="76" spans="1:20" x14ac:dyDescent="0.25">
      <c r="A76">
        <v>74</v>
      </c>
      <c r="B76" t="s">
        <v>195</v>
      </c>
      <c r="C76" s="3" t="s">
        <v>196</v>
      </c>
      <c r="D76">
        <v>3900</v>
      </c>
      <c r="E76">
        <v>4776</v>
      </c>
      <c r="F76" t="s">
        <v>20</v>
      </c>
      <c r="G76">
        <v>85</v>
      </c>
      <c r="H76" t="s">
        <v>39</v>
      </c>
      <c r="I76" t="s">
        <v>40</v>
      </c>
      <c r="J76">
        <v>1459054800</v>
      </c>
      <c r="K76">
        <v>1459141200</v>
      </c>
      <c r="L76" t="b">
        <v>0</v>
      </c>
      <c r="M76" t="b">
        <v>0</v>
      </c>
      <c r="N76" t="s">
        <v>147</v>
      </c>
      <c r="O76" s="4">
        <f t="shared" si="4"/>
        <v>122.46153846153847</v>
      </c>
      <c r="P76" s="5">
        <f t="shared" si="5"/>
        <v>56.188235294117646</v>
      </c>
      <c r="Q76" t="s">
        <v>2034</v>
      </c>
      <c r="R76" t="s">
        <v>2056</v>
      </c>
      <c r="S76" s="9">
        <f t="shared" si="6"/>
        <v>42456.208333333328</v>
      </c>
      <c r="T76" s="9">
        <f t="shared" si="7"/>
        <v>42457.208333333328</v>
      </c>
    </row>
    <row r="77" spans="1:20" x14ac:dyDescent="0.25">
      <c r="A77">
        <v>75</v>
      </c>
      <c r="B77" t="s">
        <v>197</v>
      </c>
      <c r="C77" s="3" t="s">
        <v>198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121</v>
      </c>
      <c r="O77" s="4">
        <f t="shared" si="4"/>
        <v>150.57731958762886</v>
      </c>
      <c r="P77" s="5">
        <f t="shared" si="5"/>
        <v>85.917647058823533</v>
      </c>
      <c r="Q77" t="s">
        <v>2053</v>
      </c>
      <c r="R77" t="s">
        <v>2054</v>
      </c>
      <c r="S77" s="9">
        <f t="shared" si="6"/>
        <v>43296.208333333328</v>
      </c>
      <c r="T77" s="9">
        <f t="shared" si="7"/>
        <v>43304.208333333328</v>
      </c>
    </row>
    <row r="78" spans="1:20" x14ac:dyDescent="0.25">
      <c r="A78">
        <v>76</v>
      </c>
      <c r="B78" t="s">
        <v>199</v>
      </c>
      <c r="C78" s="3" t="s">
        <v>200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32</v>
      </c>
      <c r="O78" s="4">
        <f t="shared" si="4"/>
        <v>78.106590724165997</v>
      </c>
      <c r="P78" s="5">
        <f t="shared" si="5"/>
        <v>57.00296912114014</v>
      </c>
      <c r="Q78" t="s">
        <v>2038</v>
      </c>
      <c r="R78" t="s">
        <v>2039</v>
      </c>
      <c r="S78" s="9">
        <f t="shared" si="6"/>
        <v>42027.25</v>
      </c>
      <c r="T78" s="9">
        <f t="shared" si="7"/>
        <v>42076.208333333328</v>
      </c>
    </row>
    <row r="79" spans="1:20" x14ac:dyDescent="0.25">
      <c r="A79">
        <v>77</v>
      </c>
      <c r="B79" t="s">
        <v>201</v>
      </c>
      <c r="C79" s="3" t="s">
        <v>202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70</v>
      </c>
      <c r="O79" s="4">
        <f t="shared" si="4"/>
        <v>46.94736842105263</v>
      </c>
      <c r="P79" s="5">
        <f t="shared" si="5"/>
        <v>79.642857142857139</v>
      </c>
      <c r="Q79" t="s">
        <v>2040</v>
      </c>
      <c r="R79" t="s">
        <v>2048</v>
      </c>
      <c r="S79" s="9">
        <f t="shared" si="6"/>
        <v>40448.208333333336</v>
      </c>
      <c r="T79" s="9">
        <f t="shared" si="7"/>
        <v>40462.208333333336</v>
      </c>
    </row>
    <row r="80" spans="1:20" x14ac:dyDescent="0.25">
      <c r="A80">
        <v>78</v>
      </c>
      <c r="B80" t="s">
        <v>203</v>
      </c>
      <c r="C80" s="3" t="s">
        <v>204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205</v>
      </c>
      <c r="O80" s="4">
        <f t="shared" si="4"/>
        <v>300.8</v>
      </c>
      <c r="P80" s="5">
        <f t="shared" si="5"/>
        <v>41.018181818181816</v>
      </c>
      <c r="Q80" t="s">
        <v>2046</v>
      </c>
      <c r="R80" t="s">
        <v>2058</v>
      </c>
      <c r="S80" s="9">
        <f t="shared" si="6"/>
        <v>43206.208333333328</v>
      </c>
      <c r="T80" s="9">
        <f t="shared" si="7"/>
        <v>43207.208333333328</v>
      </c>
    </row>
    <row r="81" spans="1:20" x14ac:dyDescent="0.25">
      <c r="A81">
        <v>79</v>
      </c>
      <c r="B81" t="s">
        <v>206</v>
      </c>
      <c r="C81" s="3" t="s">
        <v>207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32</v>
      </c>
      <c r="O81" s="4">
        <f t="shared" si="4"/>
        <v>69.598615916955026</v>
      </c>
      <c r="P81" s="5">
        <f t="shared" si="5"/>
        <v>48.004773269689736</v>
      </c>
      <c r="Q81" t="s">
        <v>2038</v>
      </c>
      <c r="R81" t="s">
        <v>2039</v>
      </c>
      <c r="S81" s="9">
        <f t="shared" si="6"/>
        <v>43267.208333333328</v>
      </c>
      <c r="T81" s="9">
        <f t="shared" si="7"/>
        <v>43272.208333333328</v>
      </c>
    </row>
    <row r="82" spans="1:20" x14ac:dyDescent="0.25">
      <c r="A82">
        <v>80</v>
      </c>
      <c r="B82" t="s">
        <v>208</v>
      </c>
      <c r="C82" s="3" t="s">
        <v>209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88</v>
      </c>
      <c r="O82" s="4">
        <f t="shared" si="4"/>
        <v>637.4545454545455</v>
      </c>
      <c r="P82" s="5">
        <f t="shared" si="5"/>
        <v>55.212598425196852</v>
      </c>
      <c r="Q82" t="s">
        <v>2049</v>
      </c>
      <c r="R82" t="s">
        <v>2050</v>
      </c>
      <c r="S82" s="9">
        <f t="shared" si="6"/>
        <v>42976.208333333328</v>
      </c>
      <c r="T82" s="9">
        <f t="shared" si="7"/>
        <v>43006.208333333328</v>
      </c>
    </row>
    <row r="83" spans="1:20" x14ac:dyDescent="0.25">
      <c r="A83">
        <v>81</v>
      </c>
      <c r="B83" t="s">
        <v>210</v>
      </c>
      <c r="C83" s="3" t="s">
        <v>211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4"/>
        <v>225.33928571428569</v>
      </c>
      <c r="P83" s="5">
        <f t="shared" si="5"/>
        <v>92.109489051094897</v>
      </c>
      <c r="Q83" t="s">
        <v>2034</v>
      </c>
      <c r="R83" t="s">
        <v>2035</v>
      </c>
      <c r="S83" s="9">
        <f t="shared" si="6"/>
        <v>43062.25</v>
      </c>
      <c r="T83" s="9">
        <f t="shared" si="7"/>
        <v>43087.25</v>
      </c>
    </row>
    <row r="84" spans="1:20" x14ac:dyDescent="0.25">
      <c r="A84">
        <v>82</v>
      </c>
      <c r="B84" t="s">
        <v>212</v>
      </c>
      <c r="C84" s="3" t="s">
        <v>213</v>
      </c>
      <c r="D84">
        <v>1000</v>
      </c>
      <c r="E84">
        <v>14973</v>
      </c>
      <c r="F84" t="s">
        <v>20</v>
      </c>
      <c r="G84">
        <v>180</v>
      </c>
      <c r="H84" t="s">
        <v>39</v>
      </c>
      <c r="I84" t="s">
        <v>40</v>
      </c>
      <c r="J84">
        <v>1547704800</v>
      </c>
      <c r="K84">
        <v>1548309600</v>
      </c>
      <c r="L84" t="b">
        <v>0</v>
      </c>
      <c r="M84" t="b">
        <v>1</v>
      </c>
      <c r="N84" t="s">
        <v>88</v>
      </c>
      <c r="O84" s="4">
        <f t="shared" si="4"/>
        <v>1497.3000000000002</v>
      </c>
      <c r="P84" s="5">
        <f t="shared" si="5"/>
        <v>83.183333333333337</v>
      </c>
      <c r="Q84" t="s">
        <v>2049</v>
      </c>
      <c r="R84" t="s">
        <v>2050</v>
      </c>
      <c r="S84" s="9">
        <f t="shared" si="6"/>
        <v>43482.25</v>
      </c>
      <c r="T84" s="9">
        <f t="shared" si="7"/>
        <v>43489.25</v>
      </c>
    </row>
    <row r="85" spans="1:20" x14ac:dyDescent="0.25">
      <c r="A85">
        <v>83</v>
      </c>
      <c r="B85" t="s">
        <v>214</v>
      </c>
      <c r="C85" s="3" t="s">
        <v>215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49</v>
      </c>
      <c r="O85" s="4">
        <f t="shared" si="4"/>
        <v>37.590225563909776</v>
      </c>
      <c r="P85" s="5">
        <f t="shared" si="5"/>
        <v>39.996000000000002</v>
      </c>
      <c r="Q85" t="s">
        <v>2034</v>
      </c>
      <c r="R85" t="s">
        <v>2042</v>
      </c>
      <c r="S85" s="9">
        <f t="shared" si="6"/>
        <v>42579.208333333328</v>
      </c>
      <c r="T85" s="9">
        <f t="shared" si="7"/>
        <v>42601.208333333328</v>
      </c>
    </row>
    <row r="86" spans="1:20" x14ac:dyDescent="0.25">
      <c r="A86">
        <v>84</v>
      </c>
      <c r="B86" t="s">
        <v>216</v>
      </c>
      <c r="C86" s="3" t="s">
        <v>217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64</v>
      </c>
      <c r="O86" s="4">
        <f t="shared" si="4"/>
        <v>132.36942675159236</v>
      </c>
      <c r="P86" s="5">
        <f t="shared" si="5"/>
        <v>111.1336898395722</v>
      </c>
      <c r="Q86" t="s">
        <v>2036</v>
      </c>
      <c r="R86" t="s">
        <v>2045</v>
      </c>
      <c r="S86" s="9">
        <f t="shared" si="6"/>
        <v>41118.208333333336</v>
      </c>
      <c r="T86" s="9">
        <f t="shared" si="7"/>
        <v>41128.208333333336</v>
      </c>
    </row>
    <row r="87" spans="1:20" x14ac:dyDescent="0.25">
      <c r="A87">
        <v>85</v>
      </c>
      <c r="B87" t="s">
        <v>218</v>
      </c>
      <c r="C87" s="3" t="s">
        <v>219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59</v>
      </c>
      <c r="O87" s="4">
        <f t="shared" si="4"/>
        <v>131.22448979591837</v>
      </c>
      <c r="P87" s="5">
        <f t="shared" si="5"/>
        <v>90.563380281690144</v>
      </c>
      <c r="Q87" t="s">
        <v>2034</v>
      </c>
      <c r="R87" t="s">
        <v>2044</v>
      </c>
      <c r="S87" s="9">
        <f t="shared" si="6"/>
        <v>40797.208333333336</v>
      </c>
      <c r="T87" s="9">
        <f t="shared" si="7"/>
        <v>40805.208333333336</v>
      </c>
    </row>
    <row r="88" spans="1:20" x14ac:dyDescent="0.25">
      <c r="A88">
        <v>86</v>
      </c>
      <c r="B88" t="s">
        <v>220</v>
      </c>
      <c r="C88" s="3" t="s">
        <v>221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32</v>
      </c>
      <c r="O88" s="4">
        <f t="shared" si="4"/>
        <v>167.63513513513513</v>
      </c>
      <c r="P88" s="5">
        <f t="shared" si="5"/>
        <v>61.108374384236456</v>
      </c>
      <c r="Q88" t="s">
        <v>2038</v>
      </c>
      <c r="R88" t="s">
        <v>2039</v>
      </c>
      <c r="S88" s="9">
        <f t="shared" si="6"/>
        <v>42128.208333333328</v>
      </c>
      <c r="T88" s="9">
        <f t="shared" si="7"/>
        <v>42141.208333333328</v>
      </c>
    </row>
    <row r="89" spans="1:20" ht="31.5" x14ac:dyDescent="0.25">
      <c r="A89">
        <v>87</v>
      </c>
      <c r="B89" t="s">
        <v>222</v>
      </c>
      <c r="C89" s="3" t="s">
        <v>223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4"/>
        <v>61.984886649874063</v>
      </c>
      <c r="P89" s="5">
        <f t="shared" si="5"/>
        <v>83.022941970310384</v>
      </c>
      <c r="Q89" t="s">
        <v>2034</v>
      </c>
      <c r="R89" t="s">
        <v>2035</v>
      </c>
      <c r="S89" s="9">
        <f t="shared" si="6"/>
        <v>40610.25</v>
      </c>
      <c r="T89" s="9">
        <f t="shared" si="7"/>
        <v>40621.208333333336</v>
      </c>
    </row>
    <row r="90" spans="1:20" x14ac:dyDescent="0.25">
      <c r="A90">
        <v>88</v>
      </c>
      <c r="B90" t="s">
        <v>224</v>
      </c>
      <c r="C90" s="3" t="s">
        <v>225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205</v>
      </c>
      <c r="O90" s="4">
        <f t="shared" si="4"/>
        <v>260.75</v>
      </c>
      <c r="P90" s="5">
        <f t="shared" si="5"/>
        <v>110.76106194690266</v>
      </c>
      <c r="Q90" t="s">
        <v>2046</v>
      </c>
      <c r="R90" t="s">
        <v>2058</v>
      </c>
      <c r="S90" s="9">
        <f t="shared" si="6"/>
        <v>42110.208333333328</v>
      </c>
      <c r="T90" s="9">
        <f t="shared" si="7"/>
        <v>42132.208333333328</v>
      </c>
    </row>
    <row r="91" spans="1:20" x14ac:dyDescent="0.25">
      <c r="A91">
        <v>89</v>
      </c>
      <c r="B91" t="s">
        <v>226</v>
      </c>
      <c r="C91" s="3" t="s">
        <v>227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32</v>
      </c>
      <c r="O91" s="4">
        <f t="shared" si="4"/>
        <v>252.58823529411765</v>
      </c>
      <c r="P91" s="5">
        <f t="shared" si="5"/>
        <v>89.458333333333329</v>
      </c>
      <c r="Q91" t="s">
        <v>2038</v>
      </c>
      <c r="R91" t="s">
        <v>2039</v>
      </c>
      <c r="S91" s="9">
        <f t="shared" si="6"/>
        <v>40283.208333333336</v>
      </c>
      <c r="T91" s="9">
        <f t="shared" si="7"/>
        <v>40285.208333333336</v>
      </c>
    </row>
    <row r="92" spans="1:20" x14ac:dyDescent="0.25">
      <c r="A92">
        <v>90</v>
      </c>
      <c r="B92" t="s">
        <v>228</v>
      </c>
      <c r="C92" s="3" t="s">
        <v>229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32</v>
      </c>
      <c r="O92" s="4">
        <f t="shared" si="4"/>
        <v>78.615384615384613</v>
      </c>
      <c r="P92" s="5">
        <f t="shared" si="5"/>
        <v>57.849056603773583</v>
      </c>
      <c r="Q92" t="s">
        <v>2038</v>
      </c>
      <c r="R92" t="s">
        <v>2039</v>
      </c>
      <c r="S92" s="9">
        <f t="shared" si="6"/>
        <v>42425.25</v>
      </c>
      <c r="T92" s="9">
        <f t="shared" si="7"/>
        <v>42425.25</v>
      </c>
    </row>
    <row r="93" spans="1:20" x14ac:dyDescent="0.25">
      <c r="A93">
        <v>91</v>
      </c>
      <c r="B93" t="s">
        <v>230</v>
      </c>
      <c r="C93" s="3" t="s">
        <v>231</v>
      </c>
      <c r="D93">
        <v>154300</v>
      </c>
      <c r="E93">
        <v>74688</v>
      </c>
      <c r="F93" t="s">
        <v>14</v>
      </c>
      <c r="G93">
        <v>679</v>
      </c>
      <c r="H93" t="s">
        <v>106</v>
      </c>
      <c r="I93" t="s">
        <v>107</v>
      </c>
      <c r="J93">
        <v>1470459600</v>
      </c>
      <c r="K93">
        <v>1472878800</v>
      </c>
      <c r="L93" t="b">
        <v>0</v>
      </c>
      <c r="M93" t="b">
        <v>0</v>
      </c>
      <c r="N93" t="s">
        <v>205</v>
      </c>
      <c r="O93" s="4">
        <f t="shared" si="4"/>
        <v>48.404406999351913</v>
      </c>
      <c r="P93" s="5">
        <f t="shared" si="5"/>
        <v>109.99705449189985</v>
      </c>
      <c r="Q93" t="s">
        <v>2046</v>
      </c>
      <c r="R93" t="s">
        <v>2058</v>
      </c>
      <c r="S93" s="9">
        <f t="shared" si="6"/>
        <v>42588.208333333328</v>
      </c>
      <c r="T93" s="9">
        <f t="shared" si="7"/>
        <v>42616.208333333328</v>
      </c>
    </row>
    <row r="94" spans="1:20" ht="31.5" x14ac:dyDescent="0.25">
      <c r="A94">
        <v>92</v>
      </c>
      <c r="B94" t="s">
        <v>232</v>
      </c>
      <c r="C94" s="3" t="s">
        <v>233</v>
      </c>
      <c r="D94">
        <v>20000</v>
      </c>
      <c r="E94">
        <v>51775</v>
      </c>
      <c r="F94" t="s">
        <v>20</v>
      </c>
      <c r="G94">
        <v>498</v>
      </c>
      <c r="H94" t="s">
        <v>97</v>
      </c>
      <c r="I94" t="s">
        <v>98</v>
      </c>
      <c r="J94">
        <v>1277269200</v>
      </c>
      <c r="K94">
        <v>1277355600</v>
      </c>
      <c r="L94" t="b">
        <v>0</v>
      </c>
      <c r="M94" t="b">
        <v>1</v>
      </c>
      <c r="N94" t="s">
        <v>88</v>
      </c>
      <c r="O94" s="4">
        <f t="shared" si="4"/>
        <v>258.875</v>
      </c>
      <c r="P94" s="5">
        <f t="shared" si="5"/>
        <v>103.96586345381526</v>
      </c>
      <c r="Q94" t="s">
        <v>2049</v>
      </c>
      <c r="R94" t="s">
        <v>2050</v>
      </c>
      <c r="S94" s="9">
        <f t="shared" si="6"/>
        <v>40352.208333333336</v>
      </c>
      <c r="T94" s="9">
        <f t="shared" si="7"/>
        <v>40353.208333333336</v>
      </c>
    </row>
    <row r="95" spans="1:20" x14ac:dyDescent="0.25">
      <c r="A95">
        <v>93</v>
      </c>
      <c r="B95" t="s">
        <v>234</v>
      </c>
      <c r="C95" s="3" t="s">
        <v>235</v>
      </c>
      <c r="D95">
        <v>108800</v>
      </c>
      <c r="E95">
        <v>65877</v>
      </c>
      <c r="F95" t="s">
        <v>73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32</v>
      </c>
      <c r="O95" s="4">
        <f t="shared" si="4"/>
        <v>60.548713235294116</v>
      </c>
      <c r="P95" s="5">
        <f t="shared" si="5"/>
        <v>107.99508196721311</v>
      </c>
      <c r="Q95" t="s">
        <v>2038</v>
      </c>
      <c r="R95" t="s">
        <v>2039</v>
      </c>
      <c r="S95" s="9">
        <f t="shared" si="6"/>
        <v>41202.208333333336</v>
      </c>
      <c r="T95" s="9">
        <f t="shared" si="7"/>
        <v>41206.208333333336</v>
      </c>
    </row>
    <row r="96" spans="1:20" x14ac:dyDescent="0.25">
      <c r="A96">
        <v>94</v>
      </c>
      <c r="B96" t="s">
        <v>236</v>
      </c>
      <c r="C96" s="3" t="s">
        <v>237</v>
      </c>
      <c r="D96">
        <v>2900</v>
      </c>
      <c r="E96">
        <v>8807</v>
      </c>
      <c r="F96" t="s">
        <v>20</v>
      </c>
      <c r="G96">
        <v>180</v>
      </c>
      <c r="H96" t="s">
        <v>39</v>
      </c>
      <c r="I96" t="s">
        <v>40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4"/>
        <v>303.68965517241378</v>
      </c>
      <c r="P96" s="5">
        <f t="shared" si="5"/>
        <v>48.927777777777777</v>
      </c>
      <c r="Q96" t="s">
        <v>2036</v>
      </c>
      <c r="R96" t="s">
        <v>2037</v>
      </c>
      <c r="S96" s="9">
        <f t="shared" si="6"/>
        <v>43562.208333333328</v>
      </c>
      <c r="T96" s="9">
        <f t="shared" si="7"/>
        <v>43573.208333333328</v>
      </c>
    </row>
    <row r="97" spans="1:20" ht="31.5" x14ac:dyDescent="0.25">
      <c r="A97">
        <v>95</v>
      </c>
      <c r="B97" t="s">
        <v>238</v>
      </c>
      <c r="C97" s="3" t="s">
        <v>239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41</v>
      </c>
      <c r="O97" s="4">
        <f t="shared" si="4"/>
        <v>112.99999999999999</v>
      </c>
      <c r="P97" s="5">
        <f t="shared" si="5"/>
        <v>37.666666666666664</v>
      </c>
      <c r="Q97" t="s">
        <v>2040</v>
      </c>
      <c r="R97" t="s">
        <v>2041</v>
      </c>
      <c r="S97" s="9">
        <f t="shared" si="6"/>
        <v>43752.208333333328</v>
      </c>
      <c r="T97" s="9">
        <f t="shared" si="7"/>
        <v>43759.208333333328</v>
      </c>
    </row>
    <row r="98" spans="1:20" x14ac:dyDescent="0.25">
      <c r="A98">
        <v>96</v>
      </c>
      <c r="B98" t="s">
        <v>240</v>
      </c>
      <c r="C98" s="3" t="s">
        <v>241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32</v>
      </c>
      <c r="O98" s="4">
        <f t="shared" si="4"/>
        <v>217.37876614060258</v>
      </c>
      <c r="P98" s="5">
        <f t="shared" si="5"/>
        <v>64.999141999141997</v>
      </c>
      <c r="Q98" t="s">
        <v>2038</v>
      </c>
      <c r="R98" t="s">
        <v>2039</v>
      </c>
      <c r="S98" s="9">
        <f t="shared" si="6"/>
        <v>40612.25</v>
      </c>
      <c r="T98" s="9">
        <f t="shared" si="7"/>
        <v>40625.208333333336</v>
      </c>
    </row>
    <row r="99" spans="1:20" x14ac:dyDescent="0.25">
      <c r="A99">
        <v>97</v>
      </c>
      <c r="B99" t="s">
        <v>242</v>
      </c>
      <c r="C99" s="3" t="s">
        <v>243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4"/>
        <v>926.69230769230762</v>
      </c>
      <c r="P99" s="5">
        <f t="shared" si="5"/>
        <v>106.61061946902655</v>
      </c>
      <c r="Q99" t="s">
        <v>2032</v>
      </c>
      <c r="R99" t="s">
        <v>2033</v>
      </c>
      <c r="S99" s="9">
        <f t="shared" si="6"/>
        <v>42180.208333333328</v>
      </c>
      <c r="T99" s="9">
        <f t="shared" si="7"/>
        <v>42234.208333333328</v>
      </c>
    </row>
    <row r="100" spans="1:20" x14ac:dyDescent="0.25">
      <c r="A100">
        <v>98</v>
      </c>
      <c r="B100" t="s">
        <v>244</v>
      </c>
      <c r="C100" s="3" t="s">
        <v>245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88</v>
      </c>
      <c r="O100" s="4">
        <f t="shared" si="4"/>
        <v>33.692229038854805</v>
      </c>
      <c r="P100" s="5">
        <f t="shared" si="5"/>
        <v>27.009016393442622</v>
      </c>
      <c r="Q100" t="s">
        <v>2049</v>
      </c>
      <c r="R100" t="s">
        <v>2050</v>
      </c>
      <c r="S100" s="9">
        <f t="shared" si="6"/>
        <v>42212.208333333328</v>
      </c>
      <c r="T100" s="9">
        <f t="shared" si="7"/>
        <v>42216.208333333328</v>
      </c>
    </row>
    <row r="101" spans="1:20" x14ac:dyDescent="0.25">
      <c r="A101">
        <v>99</v>
      </c>
      <c r="B101" t="s">
        <v>246</v>
      </c>
      <c r="C101" s="3" t="s">
        <v>247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32</v>
      </c>
      <c r="O101" s="4">
        <f t="shared" si="4"/>
        <v>196.7236842105263</v>
      </c>
      <c r="P101" s="5">
        <f t="shared" si="5"/>
        <v>91.16463414634147</v>
      </c>
      <c r="Q101" t="s">
        <v>2038</v>
      </c>
      <c r="R101" t="s">
        <v>2039</v>
      </c>
      <c r="S101" s="9">
        <f t="shared" si="6"/>
        <v>41968.25</v>
      </c>
      <c r="T101" s="9">
        <f t="shared" si="7"/>
        <v>41997.25</v>
      </c>
    </row>
    <row r="102" spans="1:20" x14ac:dyDescent="0.25">
      <c r="A102">
        <v>100</v>
      </c>
      <c r="B102" t="s">
        <v>248</v>
      </c>
      <c r="C102" s="3" t="s">
        <v>249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32</v>
      </c>
      <c r="O102" s="4">
        <f t="shared" si="4"/>
        <v>1</v>
      </c>
      <c r="P102" s="5">
        <f t="shared" si="5"/>
        <v>1</v>
      </c>
      <c r="Q102" t="s">
        <v>2038</v>
      </c>
      <c r="R102" t="s">
        <v>2039</v>
      </c>
      <c r="S102" s="9">
        <f t="shared" si="6"/>
        <v>40835.208333333336</v>
      </c>
      <c r="T102" s="9">
        <f t="shared" si="7"/>
        <v>40853.208333333336</v>
      </c>
    </row>
    <row r="103" spans="1:20" x14ac:dyDescent="0.25">
      <c r="A103">
        <v>101</v>
      </c>
      <c r="B103" t="s">
        <v>250</v>
      </c>
      <c r="C103" s="3" t="s">
        <v>251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49</v>
      </c>
      <c r="O103" s="4">
        <f t="shared" si="4"/>
        <v>1021.4444444444445</v>
      </c>
      <c r="P103" s="5">
        <f t="shared" si="5"/>
        <v>56.054878048780488</v>
      </c>
      <c r="Q103" t="s">
        <v>2034</v>
      </c>
      <c r="R103" t="s">
        <v>2042</v>
      </c>
      <c r="S103" s="9">
        <f t="shared" si="6"/>
        <v>42056.25</v>
      </c>
      <c r="T103" s="9">
        <f t="shared" si="7"/>
        <v>42063.25</v>
      </c>
    </row>
    <row r="104" spans="1:20" x14ac:dyDescent="0.25">
      <c r="A104">
        <v>102</v>
      </c>
      <c r="B104" t="s">
        <v>252</v>
      </c>
      <c r="C104" s="3" t="s">
        <v>253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64</v>
      </c>
      <c r="O104" s="4">
        <f t="shared" si="4"/>
        <v>281.67567567567568</v>
      </c>
      <c r="P104" s="5">
        <f t="shared" si="5"/>
        <v>31.017857142857142</v>
      </c>
      <c r="Q104" t="s">
        <v>2036</v>
      </c>
      <c r="R104" t="s">
        <v>2045</v>
      </c>
      <c r="S104" s="9">
        <f t="shared" si="6"/>
        <v>43234.208333333328</v>
      </c>
      <c r="T104" s="9">
        <f t="shared" si="7"/>
        <v>43241.208333333328</v>
      </c>
    </row>
    <row r="105" spans="1:20" x14ac:dyDescent="0.25">
      <c r="A105">
        <v>103</v>
      </c>
      <c r="B105" t="s">
        <v>254</v>
      </c>
      <c r="C105" s="3" t="s">
        <v>255</v>
      </c>
      <c r="D105">
        <v>10000</v>
      </c>
      <c r="E105">
        <v>2461</v>
      </c>
      <c r="F105" t="s">
        <v>14</v>
      </c>
      <c r="G105">
        <v>37</v>
      </c>
      <c r="H105" t="s">
        <v>106</v>
      </c>
      <c r="I105" t="s">
        <v>107</v>
      </c>
      <c r="J105">
        <v>1287896400</v>
      </c>
      <c r="K105">
        <v>1288674000</v>
      </c>
      <c r="L105" t="b">
        <v>0</v>
      </c>
      <c r="M105" t="b">
        <v>0</v>
      </c>
      <c r="N105" t="s">
        <v>49</v>
      </c>
      <c r="O105" s="4">
        <f t="shared" si="4"/>
        <v>24.610000000000003</v>
      </c>
      <c r="P105" s="5">
        <f t="shared" si="5"/>
        <v>66.513513513513516</v>
      </c>
      <c r="Q105" t="s">
        <v>2034</v>
      </c>
      <c r="R105" t="s">
        <v>2042</v>
      </c>
      <c r="S105" s="9">
        <f t="shared" si="6"/>
        <v>40475.208333333336</v>
      </c>
      <c r="T105" s="9">
        <f t="shared" si="7"/>
        <v>40484.208333333336</v>
      </c>
    </row>
    <row r="106" spans="1:20" x14ac:dyDescent="0.25">
      <c r="A106">
        <v>104</v>
      </c>
      <c r="B106" t="s">
        <v>256</v>
      </c>
      <c r="C106" s="3" t="s">
        <v>257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59</v>
      </c>
      <c r="O106" s="4">
        <f t="shared" si="4"/>
        <v>143.14010067114094</v>
      </c>
      <c r="P106" s="5">
        <f t="shared" si="5"/>
        <v>89.005216484089729</v>
      </c>
      <c r="Q106" t="s">
        <v>2034</v>
      </c>
      <c r="R106" t="s">
        <v>2044</v>
      </c>
      <c r="S106" s="9">
        <f t="shared" si="6"/>
        <v>42878.208333333328</v>
      </c>
      <c r="T106" s="9">
        <f t="shared" si="7"/>
        <v>42879.208333333328</v>
      </c>
    </row>
    <row r="107" spans="1:20" x14ac:dyDescent="0.25">
      <c r="A107">
        <v>105</v>
      </c>
      <c r="B107" t="s">
        <v>258</v>
      </c>
      <c r="C107" s="3" t="s">
        <v>259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4"/>
        <v>144.54411764705884</v>
      </c>
      <c r="P107" s="5">
        <f t="shared" si="5"/>
        <v>103.46315789473684</v>
      </c>
      <c r="Q107" t="s">
        <v>2036</v>
      </c>
      <c r="R107" t="s">
        <v>2037</v>
      </c>
      <c r="S107" s="9">
        <f t="shared" si="6"/>
        <v>41366.208333333336</v>
      </c>
      <c r="T107" s="9">
        <f t="shared" si="7"/>
        <v>41384.208333333336</v>
      </c>
    </row>
    <row r="108" spans="1:20" x14ac:dyDescent="0.25">
      <c r="A108">
        <v>106</v>
      </c>
      <c r="B108" t="s">
        <v>260</v>
      </c>
      <c r="C108" s="3" t="s">
        <v>261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32</v>
      </c>
      <c r="O108" s="4">
        <f t="shared" si="4"/>
        <v>359.12820512820514</v>
      </c>
      <c r="P108" s="5">
        <f t="shared" si="5"/>
        <v>95.278911564625844</v>
      </c>
      <c r="Q108" t="s">
        <v>2038</v>
      </c>
      <c r="R108" t="s">
        <v>2039</v>
      </c>
      <c r="S108" s="9">
        <f t="shared" si="6"/>
        <v>43716.208333333328</v>
      </c>
      <c r="T108" s="9">
        <f t="shared" si="7"/>
        <v>43721.208333333328</v>
      </c>
    </row>
    <row r="109" spans="1:20" ht="31.5" x14ac:dyDescent="0.25">
      <c r="A109">
        <v>107</v>
      </c>
      <c r="B109" t="s">
        <v>262</v>
      </c>
      <c r="C109" s="3" t="s">
        <v>263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32</v>
      </c>
      <c r="O109" s="4">
        <f t="shared" si="4"/>
        <v>186.48571428571427</v>
      </c>
      <c r="P109" s="5">
        <f t="shared" si="5"/>
        <v>75.895348837209298</v>
      </c>
      <c r="Q109" t="s">
        <v>2038</v>
      </c>
      <c r="R109" t="s">
        <v>2039</v>
      </c>
      <c r="S109" s="9">
        <f t="shared" si="6"/>
        <v>43213.208333333328</v>
      </c>
      <c r="T109" s="9">
        <f t="shared" si="7"/>
        <v>43230.208333333328</v>
      </c>
    </row>
    <row r="110" spans="1:20" ht="31.5" x14ac:dyDescent="0.25">
      <c r="A110">
        <v>108</v>
      </c>
      <c r="B110" t="s">
        <v>264</v>
      </c>
      <c r="C110" s="3" t="s">
        <v>265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41</v>
      </c>
      <c r="O110" s="4">
        <f t="shared" si="4"/>
        <v>595.26666666666665</v>
      </c>
      <c r="P110" s="5">
        <f t="shared" si="5"/>
        <v>107.57831325301204</v>
      </c>
      <c r="Q110" t="s">
        <v>2040</v>
      </c>
      <c r="R110" t="s">
        <v>2041</v>
      </c>
      <c r="S110" s="9">
        <f t="shared" si="6"/>
        <v>41005.208333333336</v>
      </c>
      <c r="T110" s="9">
        <f t="shared" si="7"/>
        <v>41042.208333333336</v>
      </c>
    </row>
    <row r="111" spans="1:20" x14ac:dyDescent="0.25">
      <c r="A111">
        <v>109</v>
      </c>
      <c r="B111" t="s">
        <v>266</v>
      </c>
      <c r="C111" s="3" t="s">
        <v>267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268</v>
      </c>
      <c r="O111" s="4">
        <f t="shared" si="4"/>
        <v>59.21153846153846</v>
      </c>
      <c r="P111" s="5">
        <f t="shared" si="5"/>
        <v>51.31666666666667</v>
      </c>
      <c r="Q111" t="s">
        <v>2040</v>
      </c>
      <c r="R111" t="s">
        <v>2059</v>
      </c>
      <c r="S111" s="9">
        <f t="shared" si="6"/>
        <v>41651.25</v>
      </c>
      <c r="T111" s="9">
        <f t="shared" si="7"/>
        <v>41653.25</v>
      </c>
    </row>
    <row r="112" spans="1:20" ht="31.5" x14ac:dyDescent="0.25">
      <c r="A112">
        <v>110</v>
      </c>
      <c r="B112" t="s">
        <v>269</v>
      </c>
      <c r="C112" s="3" t="s">
        <v>270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4"/>
        <v>14.962780898876405</v>
      </c>
      <c r="P112" s="5">
        <f t="shared" si="5"/>
        <v>71.983108108108112</v>
      </c>
      <c r="Q112" t="s">
        <v>2032</v>
      </c>
      <c r="R112" t="s">
        <v>2033</v>
      </c>
      <c r="S112" s="9">
        <f t="shared" si="6"/>
        <v>43354.208333333328</v>
      </c>
      <c r="T112" s="9">
        <f t="shared" si="7"/>
        <v>43373.208333333328</v>
      </c>
    </row>
    <row r="113" spans="1:20" x14ac:dyDescent="0.25">
      <c r="A113">
        <v>111</v>
      </c>
      <c r="B113" t="s">
        <v>271</v>
      </c>
      <c r="C113" s="3" t="s">
        <v>272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132</v>
      </c>
      <c r="O113" s="4">
        <f t="shared" si="4"/>
        <v>119.95602605863192</v>
      </c>
      <c r="P113" s="5">
        <f t="shared" si="5"/>
        <v>108.95414201183432</v>
      </c>
      <c r="Q113" t="s">
        <v>2046</v>
      </c>
      <c r="R113" t="s">
        <v>2055</v>
      </c>
      <c r="S113" s="9">
        <f t="shared" si="6"/>
        <v>41174.208333333336</v>
      </c>
      <c r="T113" s="9">
        <f t="shared" si="7"/>
        <v>41180.208333333336</v>
      </c>
    </row>
    <row r="114" spans="1:20" x14ac:dyDescent="0.25">
      <c r="A114">
        <v>112</v>
      </c>
      <c r="B114" t="s">
        <v>273</v>
      </c>
      <c r="C114" s="3" t="s">
        <v>274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4"/>
        <v>268.82978723404256</v>
      </c>
      <c r="P114" s="5">
        <f t="shared" si="5"/>
        <v>35</v>
      </c>
      <c r="Q114" t="s">
        <v>2036</v>
      </c>
      <c r="R114" t="s">
        <v>2037</v>
      </c>
      <c r="S114" s="9">
        <f t="shared" si="6"/>
        <v>41875.208333333336</v>
      </c>
      <c r="T114" s="9">
        <f t="shared" si="7"/>
        <v>41890.208333333336</v>
      </c>
    </row>
    <row r="115" spans="1:20" x14ac:dyDescent="0.25">
      <c r="A115">
        <v>113</v>
      </c>
      <c r="B115" t="s">
        <v>275</v>
      </c>
      <c r="C115" s="3" t="s">
        <v>276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4"/>
        <v>376.87878787878788</v>
      </c>
      <c r="P115" s="5">
        <f t="shared" si="5"/>
        <v>94.938931297709928</v>
      </c>
      <c r="Q115" t="s">
        <v>2032</v>
      </c>
      <c r="R115" t="s">
        <v>2033</v>
      </c>
      <c r="S115" s="9">
        <f t="shared" si="6"/>
        <v>42990.208333333328</v>
      </c>
      <c r="T115" s="9">
        <f t="shared" si="7"/>
        <v>42997.208333333328</v>
      </c>
    </row>
    <row r="116" spans="1:20" x14ac:dyDescent="0.25">
      <c r="A116">
        <v>114</v>
      </c>
      <c r="B116" t="s">
        <v>277</v>
      </c>
      <c r="C116" s="3" t="s">
        <v>278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64</v>
      </c>
      <c r="O116" s="4">
        <f t="shared" si="4"/>
        <v>727.15789473684208</v>
      </c>
      <c r="P116" s="5">
        <f t="shared" si="5"/>
        <v>109.65079365079364</v>
      </c>
      <c r="Q116" t="s">
        <v>2036</v>
      </c>
      <c r="R116" t="s">
        <v>2045</v>
      </c>
      <c r="S116" s="9">
        <f t="shared" si="6"/>
        <v>43564.208333333328</v>
      </c>
      <c r="T116" s="9">
        <f t="shared" si="7"/>
        <v>43565.208333333328</v>
      </c>
    </row>
    <row r="117" spans="1:20" x14ac:dyDescent="0.25">
      <c r="A117">
        <v>115</v>
      </c>
      <c r="B117" t="s">
        <v>279</v>
      </c>
      <c r="C117" s="3" t="s">
        <v>280</v>
      </c>
      <c r="D117">
        <v>166700</v>
      </c>
      <c r="E117">
        <v>145382</v>
      </c>
      <c r="F117" t="s">
        <v>14</v>
      </c>
      <c r="G117">
        <v>3304</v>
      </c>
      <c r="H117" t="s">
        <v>106</v>
      </c>
      <c r="I117" t="s">
        <v>107</v>
      </c>
      <c r="J117">
        <v>1510898400</v>
      </c>
      <c r="K117">
        <v>1513922400</v>
      </c>
      <c r="L117" t="b">
        <v>0</v>
      </c>
      <c r="M117" t="b">
        <v>0</v>
      </c>
      <c r="N117" t="s">
        <v>118</v>
      </c>
      <c r="O117" s="4">
        <f t="shared" si="4"/>
        <v>87.211757648470297</v>
      </c>
      <c r="P117" s="5">
        <f t="shared" si="5"/>
        <v>44.001815980629537</v>
      </c>
      <c r="Q117" t="s">
        <v>2046</v>
      </c>
      <c r="R117" t="s">
        <v>2052</v>
      </c>
      <c r="S117" s="9">
        <f t="shared" si="6"/>
        <v>43056.25</v>
      </c>
      <c r="T117" s="9">
        <f t="shared" si="7"/>
        <v>43091.25</v>
      </c>
    </row>
    <row r="118" spans="1:20" ht="31.5" x14ac:dyDescent="0.25">
      <c r="A118">
        <v>116</v>
      </c>
      <c r="B118" t="s">
        <v>281</v>
      </c>
      <c r="C118" s="3" t="s">
        <v>282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32</v>
      </c>
      <c r="O118" s="4">
        <f t="shared" si="4"/>
        <v>88</v>
      </c>
      <c r="P118" s="5">
        <f t="shared" si="5"/>
        <v>86.794520547945211</v>
      </c>
      <c r="Q118" t="s">
        <v>2038</v>
      </c>
      <c r="R118" t="s">
        <v>2039</v>
      </c>
      <c r="S118" s="9">
        <f t="shared" si="6"/>
        <v>42265.208333333328</v>
      </c>
      <c r="T118" s="9">
        <f t="shared" si="7"/>
        <v>42266.208333333328</v>
      </c>
    </row>
    <row r="119" spans="1:20" x14ac:dyDescent="0.25">
      <c r="A119">
        <v>117</v>
      </c>
      <c r="B119" t="s">
        <v>283</v>
      </c>
      <c r="C119" s="3" t="s">
        <v>284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268</v>
      </c>
      <c r="O119" s="4">
        <f t="shared" si="4"/>
        <v>173.9387755102041</v>
      </c>
      <c r="P119" s="5">
        <f t="shared" si="5"/>
        <v>30.992727272727272</v>
      </c>
      <c r="Q119" t="s">
        <v>2040</v>
      </c>
      <c r="R119" t="s">
        <v>2059</v>
      </c>
      <c r="S119" s="9">
        <f t="shared" si="6"/>
        <v>40808.208333333336</v>
      </c>
      <c r="T119" s="9">
        <f t="shared" si="7"/>
        <v>40814.208333333336</v>
      </c>
    </row>
    <row r="120" spans="1:20" x14ac:dyDescent="0.25">
      <c r="A120">
        <v>118</v>
      </c>
      <c r="B120" t="s">
        <v>285</v>
      </c>
      <c r="C120" s="3" t="s">
        <v>286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121</v>
      </c>
      <c r="O120" s="4">
        <f t="shared" si="4"/>
        <v>117.61111111111111</v>
      </c>
      <c r="P120" s="5">
        <f t="shared" si="5"/>
        <v>94.791044776119406</v>
      </c>
      <c r="Q120" t="s">
        <v>2053</v>
      </c>
      <c r="R120" t="s">
        <v>2054</v>
      </c>
      <c r="S120" s="9">
        <f t="shared" si="6"/>
        <v>41665.25</v>
      </c>
      <c r="T120" s="9">
        <f t="shared" si="7"/>
        <v>41671.25</v>
      </c>
    </row>
    <row r="121" spans="1:20" ht="31.5" x14ac:dyDescent="0.25">
      <c r="A121">
        <v>119</v>
      </c>
      <c r="B121" t="s">
        <v>287</v>
      </c>
      <c r="C121" s="3" t="s">
        <v>288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41</v>
      </c>
      <c r="O121" s="4">
        <f t="shared" si="4"/>
        <v>214.96</v>
      </c>
      <c r="P121" s="5">
        <f t="shared" si="5"/>
        <v>69.79220779220779</v>
      </c>
      <c r="Q121" t="s">
        <v>2040</v>
      </c>
      <c r="R121" t="s">
        <v>2041</v>
      </c>
      <c r="S121" s="9">
        <f t="shared" si="6"/>
        <v>41806.208333333336</v>
      </c>
      <c r="T121" s="9">
        <f t="shared" si="7"/>
        <v>41823.208333333336</v>
      </c>
    </row>
    <row r="122" spans="1:20" x14ac:dyDescent="0.25">
      <c r="A122">
        <v>120</v>
      </c>
      <c r="B122" t="s">
        <v>289</v>
      </c>
      <c r="C122" s="3" t="s">
        <v>290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291</v>
      </c>
      <c r="O122" s="4">
        <f t="shared" si="4"/>
        <v>149.49667110519306</v>
      </c>
      <c r="P122" s="5">
        <f t="shared" si="5"/>
        <v>63.003367003367003</v>
      </c>
      <c r="Q122" t="s">
        <v>2049</v>
      </c>
      <c r="R122" t="s">
        <v>2060</v>
      </c>
      <c r="S122" s="9">
        <f t="shared" si="6"/>
        <v>42111.208333333328</v>
      </c>
      <c r="T122" s="9">
        <f t="shared" si="7"/>
        <v>42115.208333333328</v>
      </c>
    </row>
    <row r="123" spans="1:20" x14ac:dyDescent="0.25">
      <c r="A123">
        <v>121</v>
      </c>
      <c r="B123" t="s">
        <v>292</v>
      </c>
      <c r="C123" s="3" t="s">
        <v>293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88</v>
      </c>
      <c r="O123" s="4">
        <f t="shared" si="4"/>
        <v>219.33995584988963</v>
      </c>
      <c r="P123" s="5">
        <f t="shared" si="5"/>
        <v>110.0343300110742</v>
      </c>
      <c r="Q123" t="s">
        <v>2049</v>
      </c>
      <c r="R123" t="s">
        <v>2050</v>
      </c>
      <c r="S123" s="9">
        <f t="shared" si="6"/>
        <v>41917.208333333336</v>
      </c>
      <c r="T123" s="9">
        <f t="shared" si="7"/>
        <v>41930.208333333336</v>
      </c>
    </row>
    <row r="124" spans="1:20" x14ac:dyDescent="0.25">
      <c r="A124">
        <v>122</v>
      </c>
      <c r="B124" t="s">
        <v>294</v>
      </c>
      <c r="C124" s="3" t="s">
        <v>295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118</v>
      </c>
      <c r="O124" s="4">
        <f t="shared" si="4"/>
        <v>64.367690058479525</v>
      </c>
      <c r="P124" s="5">
        <f t="shared" si="5"/>
        <v>25.997933274284026</v>
      </c>
      <c r="Q124" t="s">
        <v>2046</v>
      </c>
      <c r="R124" t="s">
        <v>2052</v>
      </c>
      <c r="S124" s="9">
        <f t="shared" si="6"/>
        <v>41970.25</v>
      </c>
      <c r="T124" s="9">
        <f t="shared" si="7"/>
        <v>41997.25</v>
      </c>
    </row>
    <row r="125" spans="1:20" x14ac:dyDescent="0.25">
      <c r="A125">
        <v>123</v>
      </c>
      <c r="B125" t="s">
        <v>296</v>
      </c>
      <c r="C125" s="3" t="s">
        <v>297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32</v>
      </c>
      <c r="O125" s="4">
        <f t="shared" si="4"/>
        <v>18.622397298818232</v>
      </c>
      <c r="P125" s="5">
        <f t="shared" si="5"/>
        <v>49.987915407854985</v>
      </c>
      <c r="Q125" t="s">
        <v>2038</v>
      </c>
      <c r="R125" t="s">
        <v>2039</v>
      </c>
      <c r="S125" s="9">
        <f t="shared" si="6"/>
        <v>42332.25</v>
      </c>
      <c r="T125" s="9">
        <f t="shared" si="7"/>
        <v>42335.25</v>
      </c>
    </row>
    <row r="126" spans="1:20" x14ac:dyDescent="0.25">
      <c r="A126">
        <v>124</v>
      </c>
      <c r="B126" t="s">
        <v>298</v>
      </c>
      <c r="C126" s="3" t="s">
        <v>299</v>
      </c>
      <c r="D126">
        <v>2600</v>
      </c>
      <c r="E126">
        <v>9562</v>
      </c>
      <c r="F126" t="s">
        <v>20</v>
      </c>
      <c r="G126">
        <v>94</v>
      </c>
      <c r="H126" t="s">
        <v>106</v>
      </c>
      <c r="I126" t="s">
        <v>107</v>
      </c>
      <c r="J126">
        <v>1557723600</v>
      </c>
      <c r="K126">
        <v>1562302800</v>
      </c>
      <c r="L126" t="b">
        <v>0</v>
      </c>
      <c r="M126" t="b">
        <v>0</v>
      </c>
      <c r="N126" t="s">
        <v>121</v>
      </c>
      <c r="O126" s="4">
        <f t="shared" si="4"/>
        <v>367.76923076923077</v>
      </c>
      <c r="P126" s="5">
        <f t="shared" si="5"/>
        <v>101.72340425531915</v>
      </c>
      <c r="Q126" t="s">
        <v>2053</v>
      </c>
      <c r="R126" t="s">
        <v>2054</v>
      </c>
      <c r="S126" s="9">
        <f t="shared" si="6"/>
        <v>43598.208333333328</v>
      </c>
      <c r="T126" s="9">
        <f t="shared" si="7"/>
        <v>43651.208333333328</v>
      </c>
    </row>
    <row r="127" spans="1:20" x14ac:dyDescent="0.25">
      <c r="A127">
        <v>125</v>
      </c>
      <c r="B127" t="s">
        <v>300</v>
      </c>
      <c r="C127" s="3" t="s">
        <v>301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32</v>
      </c>
      <c r="O127" s="4">
        <f t="shared" si="4"/>
        <v>159.90566037735849</v>
      </c>
      <c r="P127" s="5">
        <f t="shared" si="5"/>
        <v>47.083333333333336</v>
      </c>
      <c r="Q127" t="s">
        <v>2038</v>
      </c>
      <c r="R127" t="s">
        <v>2039</v>
      </c>
      <c r="S127" s="9">
        <f t="shared" si="6"/>
        <v>43362.208333333328</v>
      </c>
      <c r="T127" s="9">
        <f t="shared" si="7"/>
        <v>43366.208333333328</v>
      </c>
    </row>
    <row r="128" spans="1:20" x14ac:dyDescent="0.25">
      <c r="A128">
        <v>126</v>
      </c>
      <c r="B128" t="s">
        <v>302</v>
      </c>
      <c r="C128" s="3" t="s">
        <v>303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32</v>
      </c>
      <c r="O128" s="4">
        <f t="shared" si="4"/>
        <v>38.633185349611544</v>
      </c>
      <c r="P128" s="5">
        <f t="shared" si="5"/>
        <v>89.944444444444443</v>
      </c>
      <c r="Q128" t="s">
        <v>2038</v>
      </c>
      <c r="R128" t="s">
        <v>2039</v>
      </c>
      <c r="S128" s="9">
        <f t="shared" si="6"/>
        <v>42596.208333333328</v>
      </c>
      <c r="T128" s="9">
        <f t="shared" si="7"/>
        <v>42624.208333333328</v>
      </c>
    </row>
    <row r="129" spans="1:20" x14ac:dyDescent="0.25">
      <c r="A129">
        <v>127</v>
      </c>
      <c r="B129" t="s">
        <v>304</v>
      </c>
      <c r="C129" s="3" t="s">
        <v>305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32</v>
      </c>
      <c r="O129" s="4">
        <f t="shared" si="4"/>
        <v>51.42151162790698</v>
      </c>
      <c r="P129" s="5">
        <f t="shared" si="5"/>
        <v>78.96875</v>
      </c>
      <c r="Q129" t="s">
        <v>2038</v>
      </c>
      <c r="R129" t="s">
        <v>2039</v>
      </c>
      <c r="S129" s="9">
        <f t="shared" si="6"/>
        <v>40310.208333333336</v>
      </c>
      <c r="T129" s="9">
        <f t="shared" si="7"/>
        <v>40313.208333333336</v>
      </c>
    </row>
    <row r="130" spans="1:20" x14ac:dyDescent="0.25">
      <c r="A130">
        <v>128</v>
      </c>
      <c r="B130" t="s">
        <v>306</v>
      </c>
      <c r="C130" s="3" t="s">
        <v>307</v>
      </c>
      <c r="D130">
        <v>70600</v>
      </c>
      <c r="E130">
        <v>42596</v>
      </c>
      <c r="F130" t="s">
        <v>73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4"/>
        <v>60.334277620396605</v>
      </c>
      <c r="P130" s="5">
        <f t="shared" si="5"/>
        <v>80.067669172932327</v>
      </c>
      <c r="Q130" t="s">
        <v>2034</v>
      </c>
      <c r="R130" t="s">
        <v>2035</v>
      </c>
      <c r="S130" s="9">
        <f t="shared" si="6"/>
        <v>40417.208333333336</v>
      </c>
      <c r="T130" s="9">
        <f t="shared" si="7"/>
        <v>40430.208333333336</v>
      </c>
    </row>
    <row r="131" spans="1:20" x14ac:dyDescent="0.25">
      <c r="A131">
        <v>129</v>
      </c>
      <c r="B131" t="s">
        <v>308</v>
      </c>
      <c r="C131" s="3" t="s">
        <v>309</v>
      </c>
      <c r="D131">
        <v>148500</v>
      </c>
      <c r="E131">
        <v>4756</v>
      </c>
      <c r="F131" t="s">
        <v>73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ref="O131:O194" si="8">E131/D131*100</f>
        <v>3.202693602693603</v>
      </c>
      <c r="P131" s="5">
        <f t="shared" ref="P131:P194" si="9">IF(G131=0,0,E131/G131)</f>
        <v>86.472727272727269</v>
      </c>
      <c r="Q131" t="s">
        <v>2032</v>
      </c>
      <c r="R131" t="s">
        <v>2033</v>
      </c>
      <c r="S131" s="9">
        <f t="shared" ref="S131:S194" si="10">(((J131/60)/60)/24)+DATE(1970,1,1)</f>
        <v>42038.25</v>
      </c>
      <c r="T131" s="9">
        <f t="shared" ref="T131:T194" si="11">(((K131/60)/60)/24)+DATE(1970,1,1)</f>
        <v>42063.25</v>
      </c>
    </row>
    <row r="132" spans="1:20" x14ac:dyDescent="0.25">
      <c r="A132">
        <v>130</v>
      </c>
      <c r="B132" t="s">
        <v>310</v>
      </c>
      <c r="C132" s="3" t="s">
        <v>311</v>
      </c>
      <c r="D132">
        <v>9600</v>
      </c>
      <c r="E132">
        <v>14925</v>
      </c>
      <c r="F132" t="s">
        <v>20</v>
      </c>
      <c r="G132">
        <v>533</v>
      </c>
      <c r="H132" t="s">
        <v>35</v>
      </c>
      <c r="I132" t="s">
        <v>36</v>
      </c>
      <c r="J132">
        <v>1319605200</v>
      </c>
      <c r="K132">
        <v>1320991200</v>
      </c>
      <c r="L132" t="b">
        <v>0</v>
      </c>
      <c r="M132" t="b">
        <v>0</v>
      </c>
      <c r="N132" t="s">
        <v>52</v>
      </c>
      <c r="O132" s="4">
        <f t="shared" si="8"/>
        <v>155.46875</v>
      </c>
      <c r="P132" s="5">
        <f t="shared" si="9"/>
        <v>28.001876172607879</v>
      </c>
      <c r="Q132" t="s">
        <v>2040</v>
      </c>
      <c r="R132" t="s">
        <v>2043</v>
      </c>
      <c r="S132" s="9">
        <f t="shared" si="10"/>
        <v>40842.208333333336</v>
      </c>
      <c r="T132" s="9">
        <f t="shared" si="11"/>
        <v>40858.25</v>
      </c>
    </row>
    <row r="133" spans="1:20" ht="31.5" x14ac:dyDescent="0.25">
      <c r="A133">
        <v>131</v>
      </c>
      <c r="B133" t="s">
        <v>312</v>
      </c>
      <c r="C133" s="3" t="s">
        <v>313</v>
      </c>
      <c r="D133">
        <v>164700</v>
      </c>
      <c r="E133">
        <v>166116</v>
      </c>
      <c r="F133" t="s">
        <v>20</v>
      </c>
      <c r="G133">
        <v>2443</v>
      </c>
      <c r="H133" t="s">
        <v>39</v>
      </c>
      <c r="I133" t="s">
        <v>40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8"/>
        <v>100.85974499089254</v>
      </c>
      <c r="P133" s="5">
        <f t="shared" si="9"/>
        <v>67.996725337699544</v>
      </c>
      <c r="Q133" t="s">
        <v>2036</v>
      </c>
      <c r="R133" t="s">
        <v>2037</v>
      </c>
      <c r="S133" s="9">
        <f t="shared" si="10"/>
        <v>41607.25</v>
      </c>
      <c r="T133" s="9">
        <f t="shared" si="11"/>
        <v>41620.25</v>
      </c>
    </row>
    <row r="134" spans="1:20" x14ac:dyDescent="0.25">
      <c r="A134">
        <v>132</v>
      </c>
      <c r="B134" t="s">
        <v>314</v>
      </c>
      <c r="C134" s="3" t="s">
        <v>315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32</v>
      </c>
      <c r="O134" s="4">
        <f t="shared" si="8"/>
        <v>116.18181818181819</v>
      </c>
      <c r="P134" s="5">
        <f t="shared" si="9"/>
        <v>43.078651685393261</v>
      </c>
      <c r="Q134" t="s">
        <v>2038</v>
      </c>
      <c r="R134" t="s">
        <v>2039</v>
      </c>
      <c r="S134" s="9">
        <f t="shared" si="10"/>
        <v>43112.25</v>
      </c>
      <c r="T134" s="9">
        <f t="shared" si="11"/>
        <v>43128.25</v>
      </c>
    </row>
    <row r="135" spans="1:20" x14ac:dyDescent="0.25">
      <c r="A135">
        <v>133</v>
      </c>
      <c r="B135" t="s">
        <v>316</v>
      </c>
      <c r="C135" s="3" t="s">
        <v>317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318</v>
      </c>
      <c r="O135" s="4">
        <f t="shared" si="8"/>
        <v>310.77777777777777</v>
      </c>
      <c r="P135" s="5">
        <f t="shared" si="9"/>
        <v>87.95597484276729</v>
      </c>
      <c r="Q135" t="s">
        <v>2034</v>
      </c>
      <c r="R135" t="s">
        <v>2061</v>
      </c>
      <c r="S135" s="9">
        <f t="shared" si="10"/>
        <v>40767.208333333336</v>
      </c>
      <c r="T135" s="9">
        <f t="shared" si="11"/>
        <v>40789.208333333336</v>
      </c>
    </row>
    <row r="136" spans="1:20" x14ac:dyDescent="0.25">
      <c r="A136">
        <v>134</v>
      </c>
      <c r="B136" t="s">
        <v>319</v>
      </c>
      <c r="C136" s="3" t="s">
        <v>320</v>
      </c>
      <c r="D136">
        <v>99500</v>
      </c>
      <c r="E136">
        <v>89288</v>
      </c>
      <c r="F136" t="s">
        <v>14</v>
      </c>
      <c r="G136">
        <v>940</v>
      </c>
      <c r="H136" t="s">
        <v>97</v>
      </c>
      <c r="I136" t="s">
        <v>98</v>
      </c>
      <c r="J136">
        <v>1308459600</v>
      </c>
      <c r="K136">
        <v>1312693200</v>
      </c>
      <c r="L136" t="b">
        <v>0</v>
      </c>
      <c r="M136" t="b">
        <v>1</v>
      </c>
      <c r="N136" t="s">
        <v>41</v>
      </c>
      <c r="O136" s="4">
        <f t="shared" si="8"/>
        <v>89.73668341708543</v>
      </c>
      <c r="P136" s="5">
        <f t="shared" si="9"/>
        <v>94.987234042553197</v>
      </c>
      <c r="Q136" t="s">
        <v>2040</v>
      </c>
      <c r="R136" t="s">
        <v>2041</v>
      </c>
      <c r="S136" s="9">
        <f t="shared" si="10"/>
        <v>40713.208333333336</v>
      </c>
      <c r="T136" s="9">
        <f t="shared" si="11"/>
        <v>40762.208333333336</v>
      </c>
    </row>
    <row r="137" spans="1:20" x14ac:dyDescent="0.25">
      <c r="A137">
        <v>135</v>
      </c>
      <c r="B137" t="s">
        <v>321</v>
      </c>
      <c r="C137" s="3" t="s">
        <v>322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32</v>
      </c>
      <c r="O137" s="4">
        <f t="shared" si="8"/>
        <v>71.27272727272728</v>
      </c>
      <c r="P137" s="5">
        <f t="shared" si="9"/>
        <v>46.905982905982903</v>
      </c>
      <c r="Q137" t="s">
        <v>2038</v>
      </c>
      <c r="R137" t="s">
        <v>2039</v>
      </c>
      <c r="S137" s="9">
        <f t="shared" si="10"/>
        <v>41340.25</v>
      </c>
      <c r="T137" s="9">
        <f t="shared" si="11"/>
        <v>41345.208333333336</v>
      </c>
    </row>
    <row r="138" spans="1:20" x14ac:dyDescent="0.25">
      <c r="A138">
        <v>136</v>
      </c>
      <c r="B138" t="s">
        <v>323</v>
      </c>
      <c r="C138" s="3" t="s">
        <v>324</v>
      </c>
      <c r="D138">
        <v>82800</v>
      </c>
      <c r="E138">
        <v>2721</v>
      </c>
      <c r="F138" t="s">
        <v>73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52</v>
      </c>
      <c r="O138" s="4">
        <f t="shared" si="8"/>
        <v>3.2862318840579712</v>
      </c>
      <c r="P138" s="5">
        <f t="shared" si="9"/>
        <v>46.913793103448278</v>
      </c>
      <c r="Q138" t="s">
        <v>2040</v>
      </c>
      <c r="R138" t="s">
        <v>2043</v>
      </c>
      <c r="S138" s="9">
        <f t="shared" si="10"/>
        <v>41797.208333333336</v>
      </c>
      <c r="T138" s="9">
        <f t="shared" si="11"/>
        <v>41809.208333333336</v>
      </c>
    </row>
    <row r="139" spans="1:20" x14ac:dyDescent="0.25">
      <c r="A139">
        <v>137</v>
      </c>
      <c r="B139" t="s">
        <v>325</v>
      </c>
      <c r="C139" s="3" t="s">
        <v>326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67</v>
      </c>
      <c r="O139" s="4">
        <f t="shared" si="8"/>
        <v>261.77777777777777</v>
      </c>
      <c r="P139" s="5">
        <f t="shared" si="9"/>
        <v>94.24</v>
      </c>
      <c r="Q139" t="s">
        <v>2046</v>
      </c>
      <c r="R139" t="s">
        <v>2047</v>
      </c>
      <c r="S139" s="9">
        <f t="shared" si="10"/>
        <v>40457.208333333336</v>
      </c>
      <c r="T139" s="9">
        <f t="shared" si="11"/>
        <v>40463.208333333336</v>
      </c>
    </row>
    <row r="140" spans="1:20" ht="31.5" x14ac:dyDescent="0.25">
      <c r="A140">
        <v>138</v>
      </c>
      <c r="B140" t="s">
        <v>327</v>
      </c>
      <c r="C140" s="3" t="s">
        <v>328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291</v>
      </c>
      <c r="O140" s="4">
        <f t="shared" si="8"/>
        <v>96</v>
      </c>
      <c r="P140" s="5">
        <f t="shared" si="9"/>
        <v>80.139130434782615</v>
      </c>
      <c r="Q140" t="s">
        <v>2049</v>
      </c>
      <c r="R140" t="s">
        <v>2060</v>
      </c>
      <c r="S140" s="9">
        <f t="shared" si="10"/>
        <v>41180.208333333336</v>
      </c>
      <c r="T140" s="9">
        <f t="shared" si="11"/>
        <v>41186.208333333336</v>
      </c>
    </row>
    <row r="141" spans="1:20" x14ac:dyDescent="0.25">
      <c r="A141">
        <v>139</v>
      </c>
      <c r="B141" t="s">
        <v>329</v>
      </c>
      <c r="C141" s="3" t="s">
        <v>330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64</v>
      </c>
      <c r="O141" s="4">
        <f t="shared" si="8"/>
        <v>20.896851248642779</v>
      </c>
      <c r="P141" s="5">
        <f t="shared" si="9"/>
        <v>59.036809815950917</v>
      </c>
      <c r="Q141" t="s">
        <v>2036</v>
      </c>
      <c r="R141" t="s">
        <v>2045</v>
      </c>
      <c r="S141" s="9">
        <f t="shared" si="10"/>
        <v>42115.208333333328</v>
      </c>
      <c r="T141" s="9">
        <f t="shared" si="11"/>
        <v>42131.208333333328</v>
      </c>
    </row>
    <row r="142" spans="1:20" ht="31.5" x14ac:dyDescent="0.25">
      <c r="A142">
        <v>140</v>
      </c>
      <c r="B142" t="s">
        <v>331</v>
      </c>
      <c r="C142" s="3" t="s">
        <v>332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41</v>
      </c>
      <c r="O142" s="4">
        <f t="shared" si="8"/>
        <v>223.16363636363636</v>
      </c>
      <c r="P142" s="5">
        <f t="shared" si="9"/>
        <v>65.989247311827953</v>
      </c>
      <c r="Q142" t="s">
        <v>2040</v>
      </c>
      <c r="R142" t="s">
        <v>2041</v>
      </c>
      <c r="S142" s="9">
        <f t="shared" si="10"/>
        <v>43156.25</v>
      </c>
      <c r="T142" s="9">
        <f t="shared" si="11"/>
        <v>43161.25</v>
      </c>
    </row>
    <row r="143" spans="1:20" x14ac:dyDescent="0.25">
      <c r="A143">
        <v>141</v>
      </c>
      <c r="B143" t="s">
        <v>333</v>
      </c>
      <c r="C143" s="3" t="s">
        <v>334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8"/>
        <v>101.59097978227061</v>
      </c>
      <c r="P143" s="5">
        <f t="shared" si="9"/>
        <v>60.992530345471522</v>
      </c>
      <c r="Q143" t="s">
        <v>2036</v>
      </c>
      <c r="R143" t="s">
        <v>2037</v>
      </c>
      <c r="S143" s="9">
        <f t="shared" si="10"/>
        <v>42167.208333333328</v>
      </c>
      <c r="T143" s="9">
        <f t="shared" si="11"/>
        <v>42173.208333333328</v>
      </c>
    </row>
    <row r="144" spans="1:20" x14ac:dyDescent="0.25">
      <c r="A144">
        <v>142</v>
      </c>
      <c r="B144" t="s">
        <v>335</v>
      </c>
      <c r="C144" s="3" t="s">
        <v>336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8"/>
        <v>230.03999999999996</v>
      </c>
      <c r="P144" s="5">
        <f t="shared" si="9"/>
        <v>98.307692307692307</v>
      </c>
      <c r="Q144" t="s">
        <v>2036</v>
      </c>
      <c r="R144" t="s">
        <v>2037</v>
      </c>
      <c r="S144" s="9">
        <f t="shared" si="10"/>
        <v>41005.208333333336</v>
      </c>
      <c r="T144" s="9">
        <f t="shared" si="11"/>
        <v>41046.208333333336</v>
      </c>
    </row>
    <row r="145" spans="1:20" x14ac:dyDescent="0.25">
      <c r="A145">
        <v>143</v>
      </c>
      <c r="B145" t="s">
        <v>337</v>
      </c>
      <c r="C145" s="3" t="s">
        <v>338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59</v>
      </c>
      <c r="O145" s="4">
        <f t="shared" si="8"/>
        <v>135.59259259259261</v>
      </c>
      <c r="P145" s="5">
        <f t="shared" si="9"/>
        <v>104.6</v>
      </c>
      <c r="Q145" t="s">
        <v>2034</v>
      </c>
      <c r="R145" t="s">
        <v>2044</v>
      </c>
      <c r="S145" s="9">
        <f t="shared" si="10"/>
        <v>40357.208333333336</v>
      </c>
      <c r="T145" s="9">
        <f t="shared" si="11"/>
        <v>40377.208333333336</v>
      </c>
    </row>
    <row r="146" spans="1:20" x14ac:dyDescent="0.25">
      <c r="A146">
        <v>144</v>
      </c>
      <c r="B146" t="s">
        <v>339</v>
      </c>
      <c r="C146" s="3" t="s">
        <v>340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32</v>
      </c>
      <c r="O146" s="4">
        <f t="shared" si="8"/>
        <v>129.1</v>
      </c>
      <c r="P146" s="5">
        <f t="shared" si="9"/>
        <v>86.066666666666663</v>
      </c>
      <c r="Q146" t="s">
        <v>2038</v>
      </c>
      <c r="R146" t="s">
        <v>2039</v>
      </c>
      <c r="S146" s="9">
        <f t="shared" si="10"/>
        <v>43633.208333333328</v>
      </c>
      <c r="T146" s="9">
        <f t="shared" si="11"/>
        <v>43641.208333333328</v>
      </c>
    </row>
    <row r="147" spans="1:20" x14ac:dyDescent="0.25">
      <c r="A147">
        <v>145</v>
      </c>
      <c r="B147" t="s">
        <v>341</v>
      </c>
      <c r="C147" s="3" t="s">
        <v>342</v>
      </c>
      <c r="D147">
        <v>25000</v>
      </c>
      <c r="E147">
        <v>59128</v>
      </c>
      <c r="F147" t="s">
        <v>20</v>
      </c>
      <c r="G147">
        <v>768</v>
      </c>
      <c r="H147" t="s">
        <v>97</v>
      </c>
      <c r="I147" t="s">
        <v>98</v>
      </c>
      <c r="J147">
        <v>1410066000</v>
      </c>
      <c r="K147">
        <v>1410498000</v>
      </c>
      <c r="L147" t="b">
        <v>0</v>
      </c>
      <c r="M147" t="b">
        <v>0</v>
      </c>
      <c r="N147" t="s">
        <v>64</v>
      </c>
      <c r="O147" s="4">
        <f t="shared" si="8"/>
        <v>236.512</v>
      </c>
      <c r="P147" s="5">
        <f t="shared" si="9"/>
        <v>76.989583333333329</v>
      </c>
      <c r="Q147" t="s">
        <v>2036</v>
      </c>
      <c r="R147" t="s">
        <v>2045</v>
      </c>
      <c r="S147" s="9">
        <f t="shared" si="10"/>
        <v>41889.208333333336</v>
      </c>
      <c r="T147" s="9">
        <f t="shared" si="11"/>
        <v>41894.208333333336</v>
      </c>
    </row>
    <row r="148" spans="1:20" ht="31.5" x14ac:dyDescent="0.25">
      <c r="A148">
        <v>146</v>
      </c>
      <c r="B148" t="s">
        <v>343</v>
      </c>
      <c r="C148" s="3" t="s">
        <v>344</v>
      </c>
      <c r="D148">
        <v>8800</v>
      </c>
      <c r="E148">
        <v>1518</v>
      </c>
      <c r="F148" t="s">
        <v>73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32</v>
      </c>
      <c r="O148" s="4">
        <f t="shared" si="8"/>
        <v>17.25</v>
      </c>
      <c r="P148" s="5">
        <f t="shared" si="9"/>
        <v>29.764705882352942</v>
      </c>
      <c r="Q148" t="s">
        <v>2038</v>
      </c>
      <c r="R148" t="s">
        <v>2039</v>
      </c>
      <c r="S148" s="9">
        <f t="shared" si="10"/>
        <v>40855.25</v>
      </c>
      <c r="T148" s="9">
        <f t="shared" si="11"/>
        <v>40875.25</v>
      </c>
    </row>
    <row r="149" spans="1:20" x14ac:dyDescent="0.25">
      <c r="A149">
        <v>147</v>
      </c>
      <c r="B149" t="s">
        <v>345</v>
      </c>
      <c r="C149" s="3" t="s">
        <v>346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32</v>
      </c>
      <c r="O149" s="4">
        <f t="shared" si="8"/>
        <v>112.49397590361446</v>
      </c>
      <c r="P149" s="5">
        <f t="shared" si="9"/>
        <v>46.91959798994975</v>
      </c>
      <c r="Q149" t="s">
        <v>2038</v>
      </c>
      <c r="R149" t="s">
        <v>2039</v>
      </c>
      <c r="S149" s="9">
        <f t="shared" si="10"/>
        <v>42534.208333333328</v>
      </c>
      <c r="T149" s="9">
        <f t="shared" si="11"/>
        <v>42540.208333333328</v>
      </c>
    </row>
    <row r="150" spans="1:20" x14ac:dyDescent="0.25">
      <c r="A150">
        <v>148</v>
      </c>
      <c r="B150" t="s">
        <v>347</v>
      </c>
      <c r="C150" s="3" t="s">
        <v>348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64</v>
      </c>
      <c r="O150" s="4">
        <f t="shared" si="8"/>
        <v>121.02150537634408</v>
      </c>
      <c r="P150" s="5">
        <f t="shared" si="9"/>
        <v>105.18691588785046</v>
      </c>
      <c r="Q150" t="s">
        <v>2036</v>
      </c>
      <c r="R150" t="s">
        <v>2045</v>
      </c>
      <c r="S150" s="9">
        <f t="shared" si="10"/>
        <v>42941.208333333328</v>
      </c>
      <c r="T150" s="9">
        <f t="shared" si="11"/>
        <v>42950.208333333328</v>
      </c>
    </row>
    <row r="151" spans="1:20" x14ac:dyDescent="0.25">
      <c r="A151">
        <v>149</v>
      </c>
      <c r="B151" t="s">
        <v>349</v>
      </c>
      <c r="C151" s="3" t="s">
        <v>350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59</v>
      </c>
      <c r="O151" s="4">
        <f t="shared" si="8"/>
        <v>219.87096774193549</v>
      </c>
      <c r="P151" s="5">
        <f t="shared" si="9"/>
        <v>69.907692307692301</v>
      </c>
      <c r="Q151" t="s">
        <v>2034</v>
      </c>
      <c r="R151" t="s">
        <v>2044</v>
      </c>
      <c r="S151" s="9">
        <f t="shared" si="10"/>
        <v>41275.25</v>
      </c>
      <c r="T151" s="9">
        <f t="shared" si="11"/>
        <v>41327.25</v>
      </c>
    </row>
    <row r="152" spans="1:20" x14ac:dyDescent="0.25">
      <c r="A152">
        <v>150</v>
      </c>
      <c r="B152" t="s">
        <v>351</v>
      </c>
      <c r="C152" s="3" t="s">
        <v>352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8"/>
        <v>1</v>
      </c>
      <c r="P152" s="5">
        <f t="shared" si="9"/>
        <v>1</v>
      </c>
      <c r="Q152" t="s">
        <v>2034</v>
      </c>
      <c r="R152" t="s">
        <v>2035</v>
      </c>
      <c r="S152" s="9">
        <f t="shared" si="10"/>
        <v>43450.25</v>
      </c>
      <c r="T152" s="9">
        <f t="shared" si="11"/>
        <v>43451.25</v>
      </c>
    </row>
    <row r="153" spans="1:20" x14ac:dyDescent="0.25">
      <c r="A153">
        <v>151</v>
      </c>
      <c r="B153" t="s">
        <v>353</v>
      </c>
      <c r="C153" s="3" t="s">
        <v>354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49</v>
      </c>
      <c r="O153" s="4">
        <f t="shared" si="8"/>
        <v>64.166909620991248</v>
      </c>
      <c r="P153" s="5">
        <f t="shared" si="9"/>
        <v>60.011588275391958</v>
      </c>
      <c r="Q153" t="s">
        <v>2034</v>
      </c>
      <c r="R153" t="s">
        <v>2042</v>
      </c>
      <c r="S153" s="9">
        <f t="shared" si="10"/>
        <v>41799.208333333336</v>
      </c>
      <c r="T153" s="9">
        <f t="shared" si="11"/>
        <v>41850.208333333336</v>
      </c>
    </row>
    <row r="154" spans="1:20" x14ac:dyDescent="0.25">
      <c r="A154">
        <v>152</v>
      </c>
      <c r="B154" t="s">
        <v>355</v>
      </c>
      <c r="C154" s="3" t="s">
        <v>356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59</v>
      </c>
      <c r="O154" s="4">
        <f t="shared" si="8"/>
        <v>423.06746987951806</v>
      </c>
      <c r="P154" s="5">
        <f t="shared" si="9"/>
        <v>52.006220379146917</v>
      </c>
      <c r="Q154" t="s">
        <v>2034</v>
      </c>
      <c r="R154" t="s">
        <v>2044</v>
      </c>
      <c r="S154" s="9">
        <f t="shared" si="10"/>
        <v>42783.25</v>
      </c>
      <c r="T154" s="9">
        <f t="shared" si="11"/>
        <v>42790.25</v>
      </c>
    </row>
    <row r="155" spans="1:20" x14ac:dyDescent="0.25">
      <c r="A155">
        <v>153</v>
      </c>
      <c r="B155" t="s">
        <v>357</v>
      </c>
      <c r="C155" s="3" t="s">
        <v>358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32</v>
      </c>
      <c r="O155" s="4">
        <f t="shared" si="8"/>
        <v>92.984160506863773</v>
      </c>
      <c r="P155" s="5">
        <f t="shared" si="9"/>
        <v>31.000176025347649</v>
      </c>
      <c r="Q155" t="s">
        <v>2038</v>
      </c>
      <c r="R155" t="s">
        <v>2039</v>
      </c>
      <c r="S155" s="9">
        <f t="shared" si="10"/>
        <v>41201.208333333336</v>
      </c>
      <c r="T155" s="9">
        <f t="shared" si="11"/>
        <v>41207.208333333336</v>
      </c>
    </row>
    <row r="156" spans="1:20" x14ac:dyDescent="0.25">
      <c r="A156">
        <v>154</v>
      </c>
      <c r="B156" t="s">
        <v>359</v>
      </c>
      <c r="C156" s="3" t="s">
        <v>360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59</v>
      </c>
      <c r="O156" s="4">
        <f t="shared" si="8"/>
        <v>58.756567425569173</v>
      </c>
      <c r="P156" s="5">
        <f t="shared" si="9"/>
        <v>95.042492917847028</v>
      </c>
      <c r="Q156" t="s">
        <v>2034</v>
      </c>
      <c r="R156" t="s">
        <v>2044</v>
      </c>
      <c r="S156" s="9">
        <f t="shared" si="10"/>
        <v>42502.208333333328</v>
      </c>
      <c r="T156" s="9">
        <f t="shared" si="11"/>
        <v>42525.208333333328</v>
      </c>
    </row>
    <row r="157" spans="1:20" x14ac:dyDescent="0.25">
      <c r="A157">
        <v>155</v>
      </c>
      <c r="B157" t="s">
        <v>361</v>
      </c>
      <c r="C157" s="3" t="s">
        <v>362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32</v>
      </c>
      <c r="O157" s="4">
        <f t="shared" si="8"/>
        <v>65.022222222222226</v>
      </c>
      <c r="P157" s="5">
        <f t="shared" si="9"/>
        <v>75.968174204355108</v>
      </c>
      <c r="Q157" t="s">
        <v>2038</v>
      </c>
      <c r="R157" t="s">
        <v>2039</v>
      </c>
      <c r="S157" s="9">
        <f t="shared" si="10"/>
        <v>40262.208333333336</v>
      </c>
      <c r="T157" s="9">
        <f t="shared" si="11"/>
        <v>40277.208333333336</v>
      </c>
    </row>
    <row r="158" spans="1:20" x14ac:dyDescent="0.25">
      <c r="A158">
        <v>156</v>
      </c>
      <c r="B158" t="s">
        <v>363</v>
      </c>
      <c r="C158" s="3" t="s">
        <v>364</v>
      </c>
      <c r="D158">
        <v>36400</v>
      </c>
      <c r="E158">
        <v>26914</v>
      </c>
      <c r="F158" t="s">
        <v>73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8"/>
        <v>73.939560439560438</v>
      </c>
      <c r="P158" s="5">
        <f t="shared" si="9"/>
        <v>71.013192612137203</v>
      </c>
      <c r="Q158" t="s">
        <v>2034</v>
      </c>
      <c r="R158" t="s">
        <v>2035</v>
      </c>
      <c r="S158" s="9">
        <f t="shared" si="10"/>
        <v>43743.208333333328</v>
      </c>
      <c r="T158" s="9">
        <f t="shared" si="11"/>
        <v>43767.208333333328</v>
      </c>
    </row>
    <row r="159" spans="1:20" x14ac:dyDescent="0.25">
      <c r="A159">
        <v>157</v>
      </c>
      <c r="B159" t="s">
        <v>365</v>
      </c>
      <c r="C159" s="3" t="s">
        <v>366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121</v>
      </c>
      <c r="O159" s="4">
        <f t="shared" si="8"/>
        <v>52.666666666666664</v>
      </c>
      <c r="P159" s="5">
        <f t="shared" si="9"/>
        <v>73.733333333333334</v>
      </c>
      <c r="Q159" t="s">
        <v>2053</v>
      </c>
      <c r="R159" t="s">
        <v>2054</v>
      </c>
      <c r="S159" s="9">
        <f t="shared" si="10"/>
        <v>41638.25</v>
      </c>
      <c r="T159" s="9">
        <f t="shared" si="11"/>
        <v>41650.25</v>
      </c>
    </row>
    <row r="160" spans="1:20" x14ac:dyDescent="0.25">
      <c r="A160">
        <v>158</v>
      </c>
      <c r="B160" t="s">
        <v>367</v>
      </c>
      <c r="C160" s="3" t="s">
        <v>368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8"/>
        <v>220.95238095238096</v>
      </c>
      <c r="P160" s="5">
        <f t="shared" si="9"/>
        <v>113.17073170731707</v>
      </c>
      <c r="Q160" t="s">
        <v>2034</v>
      </c>
      <c r="R160" t="s">
        <v>2035</v>
      </c>
      <c r="S160" s="9">
        <f t="shared" si="10"/>
        <v>42346.25</v>
      </c>
      <c r="T160" s="9">
        <f t="shared" si="11"/>
        <v>42347.25</v>
      </c>
    </row>
    <row r="161" spans="1:20" x14ac:dyDescent="0.25">
      <c r="A161">
        <v>159</v>
      </c>
      <c r="B161" t="s">
        <v>369</v>
      </c>
      <c r="C161" s="3" t="s">
        <v>370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32</v>
      </c>
      <c r="O161" s="4">
        <f t="shared" si="8"/>
        <v>100.01150627615063</v>
      </c>
      <c r="P161" s="5">
        <f t="shared" si="9"/>
        <v>105.00933552992861</v>
      </c>
      <c r="Q161" t="s">
        <v>2038</v>
      </c>
      <c r="R161" t="s">
        <v>2039</v>
      </c>
      <c r="S161" s="9">
        <f t="shared" si="10"/>
        <v>43551.208333333328</v>
      </c>
      <c r="T161" s="9">
        <f t="shared" si="11"/>
        <v>43569.208333333328</v>
      </c>
    </row>
    <row r="162" spans="1:20" x14ac:dyDescent="0.25">
      <c r="A162">
        <v>160</v>
      </c>
      <c r="B162" t="s">
        <v>371</v>
      </c>
      <c r="C162" s="3" t="s">
        <v>372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64</v>
      </c>
      <c r="O162" s="4">
        <f t="shared" si="8"/>
        <v>162.3125</v>
      </c>
      <c r="P162" s="5">
        <f t="shared" si="9"/>
        <v>79.176829268292678</v>
      </c>
      <c r="Q162" t="s">
        <v>2036</v>
      </c>
      <c r="R162" t="s">
        <v>2045</v>
      </c>
      <c r="S162" s="9">
        <f t="shared" si="10"/>
        <v>43582.208333333328</v>
      </c>
      <c r="T162" s="9">
        <f t="shared" si="11"/>
        <v>43598.208333333328</v>
      </c>
    </row>
    <row r="163" spans="1:20" ht="31.5" x14ac:dyDescent="0.25">
      <c r="A163">
        <v>161</v>
      </c>
      <c r="B163" t="s">
        <v>373</v>
      </c>
      <c r="C163" s="3" t="s">
        <v>374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8"/>
        <v>78.181818181818187</v>
      </c>
      <c r="P163" s="5">
        <f t="shared" si="9"/>
        <v>57.333333333333336</v>
      </c>
      <c r="Q163" t="s">
        <v>2036</v>
      </c>
      <c r="R163" t="s">
        <v>2037</v>
      </c>
      <c r="S163" s="9">
        <f t="shared" si="10"/>
        <v>42270.208333333328</v>
      </c>
      <c r="T163" s="9">
        <f t="shared" si="11"/>
        <v>42276.208333333328</v>
      </c>
    </row>
    <row r="164" spans="1:20" ht="31.5" x14ac:dyDescent="0.25">
      <c r="A164">
        <v>162</v>
      </c>
      <c r="B164" t="s">
        <v>375</v>
      </c>
      <c r="C164" s="3" t="s">
        <v>376</v>
      </c>
      <c r="D164">
        <v>6100</v>
      </c>
      <c r="E164">
        <v>9134</v>
      </c>
      <c r="F164" t="s">
        <v>20</v>
      </c>
      <c r="G164">
        <v>157</v>
      </c>
      <c r="H164" t="s">
        <v>97</v>
      </c>
      <c r="I164" t="s">
        <v>98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8"/>
        <v>149.73770491803279</v>
      </c>
      <c r="P164" s="5">
        <f t="shared" si="9"/>
        <v>58.178343949044589</v>
      </c>
      <c r="Q164" t="s">
        <v>2034</v>
      </c>
      <c r="R164" t="s">
        <v>2035</v>
      </c>
      <c r="S164" s="9">
        <f t="shared" si="10"/>
        <v>43442.25</v>
      </c>
      <c r="T164" s="9">
        <f t="shared" si="11"/>
        <v>43472.25</v>
      </c>
    </row>
    <row r="165" spans="1:20" x14ac:dyDescent="0.25">
      <c r="A165">
        <v>163</v>
      </c>
      <c r="B165" t="s">
        <v>377</v>
      </c>
      <c r="C165" s="3" t="s">
        <v>378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121</v>
      </c>
      <c r="O165" s="4">
        <f t="shared" si="8"/>
        <v>253.25714285714284</v>
      </c>
      <c r="P165" s="5">
        <f t="shared" si="9"/>
        <v>36.032520325203251</v>
      </c>
      <c r="Q165" t="s">
        <v>2053</v>
      </c>
      <c r="R165" t="s">
        <v>2054</v>
      </c>
      <c r="S165" s="9">
        <f t="shared" si="10"/>
        <v>43028.208333333328</v>
      </c>
      <c r="T165" s="9">
        <f t="shared" si="11"/>
        <v>43077.25</v>
      </c>
    </row>
    <row r="166" spans="1:20" x14ac:dyDescent="0.25">
      <c r="A166">
        <v>164</v>
      </c>
      <c r="B166" t="s">
        <v>379</v>
      </c>
      <c r="C166" s="3" t="s">
        <v>380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32</v>
      </c>
      <c r="O166" s="4">
        <f t="shared" si="8"/>
        <v>100.16943521594683</v>
      </c>
      <c r="P166" s="5">
        <f t="shared" si="9"/>
        <v>107.99068767908309</v>
      </c>
      <c r="Q166" t="s">
        <v>2038</v>
      </c>
      <c r="R166" t="s">
        <v>2039</v>
      </c>
      <c r="S166" s="9">
        <f t="shared" si="10"/>
        <v>43016.208333333328</v>
      </c>
      <c r="T166" s="9">
        <f t="shared" si="11"/>
        <v>43017.208333333328</v>
      </c>
    </row>
    <row r="167" spans="1:20" x14ac:dyDescent="0.25">
      <c r="A167">
        <v>165</v>
      </c>
      <c r="B167" t="s">
        <v>381</v>
      </c>
      <c r="C167" s="3" t="s">
        <v>382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8"/>
        <v>121.99004424778761</v>
      </c>
      <c r="P167" s="5">
        <f t="shared" si="9"/>
        <v>44.005985634477256</v>
      </c>
      <c r="Q167" t="s">
        <v>2036</v>
      </c>
      <c r="R167" t="s">
        <v>2037</v>
      </c>
      <c r="S167" s="9">
        <f t="shared" si="10"/>
        <v>42948.208333333328</v>
      </c>
      <c r="T167" s="9">
        <f t="shared" si="11"/>
        <v>42980.208333333328</v>
      </c>
    </row>
    <row r="168" spans="1:20" x14ac:dyDescent="0.25">
      <c r="A168">
        <v>166</v>
      </c>
      <c r="B168" t="s">
        <v>383</v>
      </c>
      <c r="C168" s="3" t="s">
        <v>384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121</v>
      </c>
      <c r="O168" s="4">
        <f t="shared" si="8"/>
        <v>137.13265306122449</v>
      </c>
      <c r="P168" s="5">
        <f t="shared" si="9"/>
        <v>55.077868852459019</v>
      </c>
      <c r="Q168" t="s">
        <v>2053</v>
      </c>
      <c r="R168" t="s">
        <v>2054</v>
      </c>
      <c r="S168" s="9">
        <f t="shared" si="10"/>
        <v>40534.25</v>
      </c>
      <c r="T168" s="9">
        <f t="shared" si="11"/>
        <v>40538.25</v>
      </c>
    </row>
    <row r="169" spans="1:20" x14ac:dyDescent="0.25">
      <c r="A169">
        <v>167</v>
      </c>
      <c r="B169" t="s">
        <v>385</v>
      </c>
      <c r="C169" s="3" t="s">
        <v>386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32</v>
      </c>
      <c r="O169" s="4">
        <f t="shared" si="8"/>
        <v>415.53846153846149</v>
      </c>
      <c r="P169" s="5">
        <f t="shared" si="9"/>
        <v>74</v>
      </c>
      <c r="Q169" t="s">
        <v>2038</v>
      </c>
      <c r="R169" t="s">
        <v>2039</v>
      </c>
      <c r="S169" s="9">
        <f t="shared" si="10"/>
        <v>41435.208333333336</v>
      </c>
      <c r="T169" s="9">
        <f t="shared" si="11"/>
        <v>41445.208333333336</v>
      </c>
    </row>
    <row r="170" spans="1:20" x14ac:dyDescent="0.25">
      <c r="A170">
        <v>168</v>
      </c>
      <c r="B170" t="s">
        <v>387</v>
      </c>
      <c r="C170" s="3" t="s">
        <v>388</v>
      </c>
      <c r="D170">
        <v>128100</v>
      </c>
      <c r="E170">
        <v>40107</v>
      </c>
      <c r="F170" t="s">
        <v>14</v>
      </c>
      <c r="G170">
        <v>955</v>
      </c>
      <c r="H170" t="s">
        <v>35</v>
      </c>
      <c r="I170" t="s">
        <v>36</v>
      </c>
      <c r="J170">
        <v>1550815200</v>
      </c>
      <c r="K170">
        <v>1552798800</v>
      </c>
      <c r="L170" t="b">
        <v>0</v>
      </c>
      <c r="M170" t="b">
        <v>1</v>
      </c>
      <c r="N170" t="s">
        <v>59</v>
      </c>
      <c r="O170" s="4">
        <f t="shared" si="8"/>
        <v>31.30913348946136</v>
      </c>
      <c r="P170" s="5">
        <f t="shared" si="9"/>
        <v>41.996858638743454</v>
      </c>
      <c r="Q170" t="s">
        <v>2034</v>
      </c>
      <c r="R170" t="s">
        <v>2044</v>
      </c>
      <c r="S170" s="9">
        <f t="shared" si="10"/>
        <v>43518.25</v>
      </c>
      <c r="T170" s="9">
        <f t="shared" si="11"/>
        <v>43541.208333333328</v>
      </c>
    </row>
    <row r="171" spans="1:20" x14ac:dyDescent="0.25">
      <c r="A171">
        <v>169</v>
      </c>
      <c r="B171" t="s">
        <v>389</v>
      </c>
      <c r="C171" s="3" t="s">
        <v>390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99</v>
      </c>
      <c r="O171" s="4">
        <f t="shared" si="8"/>
        <v>424.08154506437768</v>
      </c>
      <c r="P171" s="5">
        <f t="shared" si="9"/>
        <v>77.988161010260455</v>
      </c>
      <c r="Q171" t="s">
        <v>2040</v>
      </c>
      <c r="R171" t="s">
        <v>2051</v>
      </c>
      <c r="S171" s="9">
        <f t="shared" si="10"/>
        <v>41077.208333333336</v>
      </c>
      <c r="T171" s="9">
        <f t="shared" si="11"/>
        <v>41105.208333333336</v>
      </c>
    </row>
    <row r="172" spans="1:20" x14ac:dyDescent="0.25">
      <c r="A172">
        <v>170</v>
      </c>
      <c r="B172" t="s">
        <v>391</v>
      </c>
      <c r="C172" s="3" t="s">
        <v>392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59</v>
      </c>
      <c r="O172" s="4">
        <f t="shared" si="8"/>
        <v>2.93886230728336</v>
      </c>
      <c r="P172" s="5">
        <f t="shared" si="9"/>
        <v>82.507462686567166</v>
      </c>
      <c r="Q172" t="s">
        <v>2034</v>
      </c>
      <c r="R172" t="s">
        <v>2044</v>
      </c>
      <c r="S172" s="9">
        <f t="shared" si="10"/>
        <v>42950.208333333328</v>
      </c>
      <c r="T172" s="9">
        <f t="shared" si="11"/>
        <v>42957.208333333328</v>
      </c>
    </row>
    <row r="173" spans="1:20" ht="31.5" x14ac:dyDescent="0.25">
      <c r="A173">
        <v>171</v>
      </c>
      <c r="B173" t="s">
        <v>393</v>
      </c>
      <c r="C173" s="3" t="s">
        <v>394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205</v>
      </c>
      <c r="O173" s="4">
        <f t="shared" si="8"/>
        <v>10.63265306122449</v>
      </c>
      <c r="P173" s="5">
        <f t="shared" si="9"/>
        <v>104.2</v>
      </c>
      <c r="Q173" t="s">
        <v>2046</v>
      </c>
      <c r="R173" t="s">
        <v>2058</v>
      </c>
      <c r="S173" s="9">
        <f t="shared" si="10"/>
        <v>41718.208333333336</v>
      </c>
      <c r="T173" s="9">
        <f t="shared" si="11"/>
        <v>41740.208333333336</v>
      </c>
    </row>
    <row r="174" spans="1:20" x14ac:dyDescent="0.25">
      <c r="A174">
        <v>172</v>
      </c>
      <c r="B174" t="s">
        <v>395</v>
      </c>
      <c r="C174" s="3" t="s">
        <v>396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41</v>
      </c>
      <c r="O174" s="4">
        <f t="shared" si="8"/>
        <v>82.875</v>
      </c>
      <c r="P174" s="5">
        <f t="shared" si="9"/>
        <v>25.5</v>
      </c>
      <c r="Q174" t="s">
        <v>2040</v>
      </c>
      <c r="R174" t="s">
        <v>2041</v>
      </c>
      <c r="S174" s="9">
        <f t="shared" si="10"/>
        <v>41839.208333333336</v>
      </c>
      <c r="T174" s="9">
        <f t="shared" si="11"/>
        <v>41854.208333333336</v>
      </c>
    </row>
    <row r="175" spans="1:20" x14ac:dyDescent="0.25">
      <c r="A175">
        <v>173</v>
      </c>
      <c r="B175" t="s">
        <v>397</v>
      </c>
      <c r="C175" s="3" t="s">
        <v>398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32</v>
      </c>
      <c r="O175" s="4">
        <f t="shared" si="8"/>
        <v>163.01447776628748</v>
      </c>
      <c r="P175" s="5">
        <f t="shared" si="9"/>
        <v>100.98334401024984</v>
      </c>
      <c r="Q175" t="s">
        <v>2038</v>
      </c>
      <c r="R175" t="s">
        <v>2039</v>
      </c>
      <c r="S175" s="9">
        <f t="shared" si="10"/>
        <v>41412.208333333336</v>
      </c>
      <c r="T175" s="9">
        <f t="shared" si="11"/>
        <v>41418.208333333336</v>
      </c>
    </row>
    <row r="176" spans="1:20" x14ac:dyDescent="0.25">
      <c r="A176">
        <v>174</v>
      </c>
      <c r="B176" t="s">
        <v>399</v>
      </c>
      <c r="C176" s="3" t="s">
        <v>400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64</v>
      </c>
      <c r="O176" s="4">
        <f t="shared" si="8"/>
        <v>894.66666666666674</v>
      </c>
      <c r="P176" s="5">
        <f t="shared" si="9"/>
        <v>111.83333333333333</v>
      </c>
      <c r="Q176" t="s">
        <v>2036</v>
      </c>
      <c r="R176" t="s">
        <v>2045</v>
      </c>
      <c r="S176" s="9">
        <f t="shared" si="10"/>
        <v>42282.208333333328</v>
      </c>
      <c r="T176" s="9">
        <f t="shared" si="11"/>
        <v>42283.208333333328</v>
      </c>
    </row>
    <row r="177" spans="1:20" x14ac:dyDescent="0.25">
      <c r="A177">
        <v>175</v>
      </c>
      <c r="B177" t="s">
        <v>401</v>
      </c>
      <c r="C177" s="3" t="s">
        <v>402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32</v>
      </c>
      <c r="O177" s="4">
        <f t="shared" si="8"/>
        <v>26.191501103752756</v>
      </c>
      <c r="P177" s="5">
        <f t="shared" si="9"/>
        <v>41.999115044247787</v>
      </c>
      <c r="Q177" t="s">
        <v>2038</v>
      </c>
      <c r="R177" t="s">
        <v>2039</v>
      </c>
      <c r="S177" s="9">
        <f t="shared" si="10"/>
        <v>42613.208333333328</v>
      </c>
      <c r="T177" s="9">
        <f t="shared" si="11"/>
        <v>42632.208333333328</v>
      </c>
    </row>
    <row r="178" spans="1:20" ht="31.5" x14ac:dyDescent="0.25">
      <c r="A178">
        <v>176</v>
      </c>
      <c r="B178" t="s">
        <v>403</v>
      </c>
      <c r="C178" s="3" t="s">
        <v>404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32</v>
      </c>
      <c r="O178" s="4">
        <f t="shared" si="8"/>
        <v>74.834782608695647</v>
      </c>
      <c r="P178" s="5">
        <f t="shared" si="9"/>
        <v>110.05115089514067</v>
      </c>
      <c r="Q178" t="s">
        <v>2038</v>
      </c>
      <c r="R178" t="s">
        <v>2039</v>
      </c>
      <c r="S178" s="9">
        <f t="shared" si="10"/>
        <v>42616.208333333328</v>
      </c>
      <c r="T178" s="9">
        <f t="shared" si="11"/>
        <v>42625.208333333328</v>
      </c>
    </row>
    <row r="179" spans="1:20" x14ac:dyDescent="0.25">
      <c r="A179">
        <v>177</v>
      </c>
      <c r="B179" t="s">
        <v>405</v>
      </c>
      <c r="C179" s="3" t="s">
        <v>406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32</v>
      </c>
      <c r="O179" s="4">
        <f t="shared" si="8"/>
        <v>416.47680412371136</v>
      </c>
      <c r="P179" s="5">
        <f t="shared" si="9"/>
        <v>58.997079225994888</v>
      </c>
      <c r="Q179" t="s">
        <v>2038</v>
      </c>
      <c r="R179" t="s">
        <v>2039</v>
      </c>
      <c r="S179" s="9">
        <f t="shared" si="10"/>
        <v>40497.25</v>
      </c>
      <c r="T179" s="9">
        <f t="shared" si="11"/>
        <v>40522.25</v>
      </c>
    </row>
    <row r="180" spans="1:20" x14ac:dyDescent="0.25">
      <c r="A180">
        <v>178</v>
      </c>
      <c r="B180" t="s">
        <v>407</v>
      </c>
      <c r="C180" s="3" t="s">
        <v>408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8"/>
        <v>96.208333333333329</v>
      </c>
      <c r="P180" s="5">
        <f t="shared" si="9"/>
        <v>32.985714285714288</v>
      </c>
      <c r="Q180" t="s">
        <v>2032</v>
      </c>
      <c r="R180" t="s">
        <v>2033</v>
      </c>
      <c r="S180" s="9">
        <f t="shared" si="10"/>
        <v>42999.208333333328</v>
      </c>
      <c r="T180" s="9">
        <f t="shared" si="11"/>
        <v>43008.208333333328</v>
      </c>
    </row>
    <row r="181" spans="1:20" ht="31.5" x14ac:dyDescent="0.25">
      <c r="A181">
        <v>179</v>
      </c>
      <c r="B181" t="s">
        <v>409</v>
      </c>
      <c r="C181" s="3" t="s">
        <v>410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32</v>
      </c>
      <c r="O181" s="4">
        <f t="shared" si="8"/>
        <v>357.71910112359546</v>
      </c>
      <c r="P181" s="5">
        <f t="shared" si="9"/>
        <v>45.005654509471306</v>
      </c>
      <c r="Q181" t="s">
        <v>2038</v>
      </c>
      <c r="R181" t="s">
        <v>2039</v>
      </c>
      <c r="S181" s="9">
        <f t="shared" si="10"/>
        <v>41350.208333333336</v>
      </c>
      <c r="T181" s="9">
        <f t="shared" si="11"/>
        <v>41351.208333333336</v>
      </c>
    </row>
    <row r="182" spans="1:20" x14ac:dyDescent="0.25">
      <c r="A182">
        <v>180</v>
      </c>
      <c r="B182" t="s">
        <v>411</v>
      </c>
      <c r="C182" s="3" t="s">
        <v>412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64</v>
      </c>
      <c r="O182" s="4">
        <f t="shared" si="8"/>
        <v>308.45714285714286</v>
      </c>
      <c r="P182" s="5">
        <f t="shared" si="9"/>
        <v>81.98196487897485</v>
      </c>
      <c r="Q182" t="s">
        <v>2036</v>
      </c>
      <c r="R182" t="s">
        <v>2045</v>
      </c>
      <c r="S182" s="9">
        <f t="shared" si="10"/>
        <v>40259.208333333336</v>
      </c>
      <c r="T182" s="9">
        <f t="shared" si="11"/>
        <v>40264.208333333336</v>
      </c>
    </row>
    <row r="183" spans="1:20" x14ac:dyDescent="0.25">
      <c r="A183">
        <v>181</v>
      </c>
      <c r="B183" t="s">
        <v>413</v>
      </c>
      <c r="C183" s="3" t="s">
        <v>414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8"/>
        <v>61.802325581395344</v>
      </c>
      <c r="P183" s="5">
        <f t="shared" si="9"/>
        <v>39.080882352941174</v>
      </c>
      <c r="Q183" t="s">
        <v>2036</v>
      </c>
      <c r="R183" t="s">
        <v>2037</v>
      </c>
      <c r="S183" s="9">
        <f t="shared" si="10"/>
        <v>43012.208333333328</v>
      </c>
      <c r="T183" s="9">
        <f t="shared" si="11"/>
        <v>43030.208333333328</v>
      </c>
    </row>
    <row r="184" spans="1:20" ht="31.5" x14ac:dyDescent="0.25">
      <c r="A184">
        <v>182</v>
      </c>
      <c r="B184" t="s">
        <v>415</v>
      </c>
      <c r="C184" s="3" t="s">
        <v>416</v>
      </c>
      <c r="D184">
        <v>27100</v>
      </c>
      <c r="E184">
        <v>195750</v>
      </c>
      <c r="F184" t="s">
        <v>20</v>
      </c>
      <c r="G184">
        <v>3318</v>
      </c>
      <c r="H184" t="s">
        <v>35</v>
      </c>
      <c r="I184" t="s">
        <v>36</v>
      </c>
      <c r="J184">
        <v>1560574800</v>
      </c>
      <c r="K184">
        <v>1561957200</v>
      </c>
      <c r="L184" t="b">
        <v>0</v>
      </c>
      <c r="M184" t="b">
        <v>0</v>
      </c>
      <c r="N184" t="s">
        <v>32</v>
      </c>
      <c r="O184" s="4">
        <f t="shared" si="8"/>
        <v>722.32472324723244</v>
      </c>
      <c r="P184" s="5">
        <f t="shared" si="9"/>
        <v>58.996383363471971</v>
      </c>
      <c r="Q184" t="s">
        <v>2038</v>
      </c>
      <c r="R184" t="s">
        <v>2039</v>
      </c>
      <c r="S184" s="9">
        <f t="shared" si="10"/>
        <v>43631.208333333328</v>
      </c>
      <c r="T184" s="9">
        <f t="shared" si="11"/>
        <v>43647.208333333328</v>
      </c>
    </row>
    <row r="185" spans="1:20" ht="31.5" x14ac:dyDescent="0.25">
      <c r="A185">
        <v>183</v>
      </c>
      <c r="B185" t="s">
        <v>417</v>
      </c>
      <c r="C185" s="3" t="s">
        <v>418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8"/>
        <v>69.117647058823522</v>
      </c>
      <c r="P185" s="5">
        <f t="shared" si="9"/>
        <v>40.988372093023258</v>
      </c>
      <c r="Q185" t="s">
        <v>2034</v>
      </c>
      <c r="R185" t="s">
        <v>2035</v>
      </c>
      <c r="S185" s="9">
        <f t="shared" si="10"/>
        <v>40430.208333333336</v>
      </c>
      <c r="T185" s="9">
        <f t="shared" si="11"/>
        <v>40443.208333333336</v>
      </c>
    </row>
    <row r="186" spans="1:20" x14ac:dyDescent="0.25">
      <c r="A186">
        <v>184</v>
      </c>
      <c r="B186" t="s">
        <v>419</v>
      </c>
      <c r="C186" s="3" t="s">
        <v>420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32</v>
      </c>
      <c r="O186" s="4">
        <f t="shared" si="8"/>
        <v>293.05555555555554</v>
      </c>
      <c r="P186" s="5">
        <f t="shared" si="9"/>
        <v>31.029411764705884</v>
      </c>
      <c r="Q186" t="s">
        <v>2038</v>
      </c>
      <c r="R186" t="s">
        <v>2039</v>
      </c>
      <c r="S186" s="9">
        <f t="shared" si="10"/>
        <v>43588.208333333328</v>
      </c>
      <c r="T186" s="9">
        <f t="shared" si="11"/>
        <v>43589.208333333328</v>
      </c>
    </row>
    <row r="187" spans="1:20" x14ac:dyDescent="0.25">
      <c r="A187">
        <v>185</v>
      </c>
      <c r="B187" t="s">
        <v>421</v>
      </c>
      <c r="C187" s="3" t="s">
        <v>422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268</v>
      </c>
      <c r="O187" s="4">
        <f t="shared" si="8"/>
        <v>71.8</v>
      </c>
      <c r="P187" s="5">
        <f t="shared" si="9"/>
        <v>37.789473684210527</v>
      </c>
      <c r="Q187" t="s">
        <v>2040</v>
      </c>
      <c r="R187" t="s">
        <v>2059</v>
      </c>
      <c r="S187" s="9">
        <f t="shared" si="10"/>
        <v>43233.208333333328</v>
      </c>
      <c r="T187" s="9">
        <f t="shared" si="11"/>
        <v>43244.208333333328</v>
      </c>
    </row>
    <row r="188" spans="1:20" x14ac:dyDescent="0.25">
      <c r="A188">
        <v>186</v>
      </c>
      <c r="B188" t="s">
        <v>423</v>
      </c>
      <c r="C188" s="3" t="s">
        <v>424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32</v>
      </c>
      <c r="O188" s="4">
        <f t="shared" si="8"/>
        <v>31.934684684684683</v>
      </c>
      <c r="P188" s="5">
        <f t="shared" si="9"/>
        <v>32.006772009029348</v>
      </c>
      <c r="Q188" t="s">
        <v>2038</v>
      </c>
      <c r="R188" t="s">
        <v>2039</v>
      </c>
      <c r="S188" s="9">
        <f t="shared" si="10"/>
        <v>41782.208333333336</v>
      </c>
      <c r="T188" s="9">
        <f t="shared" si="11"/>
        <v>41797.208333333336</v>
      </c>
    </row>
    <row r="189" spans="1:20" x14ac:dyDescent="0.25">
      <c r="A189">
        <v>187</v>
      </c>
      <c r="B189" t="s">
        <v>425</v>
      </c>
      <c r="C189" s="3" t="s">
        <v>426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99</v>
      </c>
      <c r="O189" s="4">
        <f t="shared" si="8"/>
        <v>229.87375415282392</v>
      </c>
      <c r="P189" s="5">
        <f t="shared" si="9"/>
        <v>95.966712898751737</v>
      </c>
      <c r="Q189" t="s">
        <v>2040</v>
      </c>
      <c r="R189" t="s">
        <v>2051</v>
      </c>
      <c r="S189" s="9">
        <f t="shared" si="10"/>
        <v>41328.25</v>
      </c>
      <c r="T189" s="9">
        <f t="shared" si="11"/>
        <v>41356.208333333336</v>
      </c>
    </row>
    <row r="190" spans="1:20" x14ac:dyDescent="0.25">
      <c r="A190">
        <v>188</v>
      </c>
      <c r="B190" t="s">
        <v>427</v>
      </c>
      <c r="C190" s="3" t="s">
        <v>428</v>
      </c>
      <c r="D190">
        <v>8200</v>
      </c>
      <c r="E190">
        <v>2625</v>
      </c>
      <c r="F190" t="s">
        <v>14</v>
      </c>
      <c r="G190">
        <v>35</v>
      </c>
      <c r="H190" t="s">
        <v>106</v>
      </c>
      <c r="I190" t="s">
        <v>107</v>
      </c>
      <c r="J190">
        <v>1417500000</v>
      </c>
      <c r="K190">
        <v>1417586400</v>
      </c>
      <c r="L190" t="b">
        <v>0</v>
      </c>
      <c r="M190" t="b">
        <v>0</v>
      </c>
      <c r="N190" t="s">
        <v>32</v>
      </c>
      <c r="O190" s="4">
        <f t="shared" si="8"/>
        <v>32.012195121951223</v>
      </c>
      <c r="P190" s="5">
        <f t="shared" si="9"/>
        <v>75</v>
      </c>
      <c r="Q190" t="s">
        <v>2038</v>
      </c>
      <c r="R190" t="s">
        <v>2039</v>
      </c>
      <c r="S190" s="9">
        <f t="shared" si="10"/>
        <v>41975.25</v>
      </c>
      <c r="T190" s="9">
        <f t="shared" si="11"/>
        <v>41976.25</v>
      </c>
    </row>
    <row r="191" spans="1:20" x14ac:dyDescent="0.25">
      <c r="A191">
        <v>189</v>
      </c>
      <c r="B191" t="s">
        <v>429</v>
      </c>
      <c r="C191" s="3" t="s">
        <v>430</v>
      </c>
      <c r="D191">
        <v>191300</v>
      </c>
      <c r="E191">
        <v>45004</v>
      </c>
      <c r="F191" t="s">
        <v>73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32</v>
      </c>
      <c r="O191" s="4">
        <f t="shared" si="8"/>
        <v>23.525352848928385</v>
      </c>
      <c r="P191" s="5">
        <f t="shared" si="9"/>
        <v>102.0498866213152</v>
      </c>
      <c r="Q191" t="s">
        <v>2038</v>
      </c>
      <c r="R191" t="s">
        <v>2039</v>
      </c>
      <c r="S191" s="9">
        <f t="shared" si="10"/>
        <v>42433.25</v>
      </c>
      <c r="T191" s="9">
        <f t="shared" si="11"/>
        <v>42433.25</v>
      </c>
    </row>
    <row r="192" spans="1:20" x14ac:dyDescent="0.25">
      <c r="A192">
        <v>190</v>
      </c>
      <c r="B192" t="s">
        <v>431</v>
      </c>
      <c r="C192" s="3" t="s">
        <v>432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32</v>
      </c>
      <c r="O192" s="4">
        <f t="shared" si="8"/>
        <v>68.594594594594597</v>
      </c>
      <c r="P192" s="5">
        <f t="shared" si="9"/>
        <v>105.75</v>
      </c>
      <c r="Q192" t="s">
        <v>2038</v>
      </c>
      <c r="R192" t="s">
        <v>2039</v>
      </c>
      <c r="S192" s="9">
        <f t="shared" si="10"/>
        <v>41429.208333333336</v>
      </c>
      <c r="T192" s="9">
        <f t="shared" si="11"/>
        <v>41430.208333333336</v>
      </c>
    </row>
    <row r="193" spans="1:20" x14ac:dyDescent="0.25">
      <c r="A193">
        <v>191</v>
      </c>
      <c r="B193" t="s">
        <v>433</v>
      </c>
      <c r="C193" s="3" t="s">
        <v>434</v>
      </c>
      <c r="D193">
        <v>8400</v>
      </c>
      <c r="E193">
        <v>3188</v>
      </c>
      <c r="F193" t="s">
        <v>14</v>
      </c>
      <c r="G193">
        <v>86</v>
      </c>
      <c r="H193" t="s">
        <v>106</v>
      </c>
      <c r="I193" t="s">
        <v>107</v>
      </c>
      <c r="J193">
        <v>1552366800</v>
      </c>
      <c r="K193">
        <v>1552626000</v>
      </c>
      <c r="L193" t="b">
        <v>0</v>
      </c>
      <c r="M193" t="b">
        <v>0</v>
      </c>
      <c r="N193" t="s">
        <v>32</v>
      </c>
      <c r="O193" s="4">
        <f t="shared" si="8"/>
        <v>37.952380952380956</v>
      </c>
      <c r="P193" s="5">
        <f t="shared" si="9"/>
        <v>37.069767441860463</v>
      </c>
      <c r="Q193" t="s">
        <v>2038</v>
      </c>
      <c r="R193" t="s">
        <v>2039</v>
      </c>
      <c r="S193" s="9">
        <f t="shared" si="10"/>
        <v>43536.208333333328</v>
      </c>
      <c r="T193" s="9">
        <f t="shared" si="11"/>
        <v>43539.208333333328</v>
      </c>
    </row>
    <row r="194" spans="1:20" x14ac:dyDescent="0.25">
      <c r="A194">
        <v>192</v>
      </c>
      <c r="B194" t="s">
        <v>435</v>
      </c>
      <c r="C194" s="3" t="s">
        <v>436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8"/>
        <v>19.992957746478872</v>
      </c>
      <c r="P194" s="5">
        <f t="shared" si="9"/>
        <v>35.049382716049379</v>
      </c>
      <c r="Q194" t="s">
        <v>2034</v>
      </c>
      <c r="R194" t="s">
        <v>2035</v>
      </c>
      <c r="S194" s="9">
        <f t="shared" si="10"/>
        <v>41817.208333333336</v>
      </c>
      <c r="T194" s="9">
        <f t="shared" si="11"/>
        <v>41821.208333333336</v>
      </c>
    </row>
    <row r="195" spans="1:20" x14ac:dyDescent="0.25">
      <c r="A195">
        <v>193</v>
      </c>
      <c r="B195" t="s">
        <v>437</v>
      </c>
      <c r="C195" s="3" t="s">
        <v>438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59</v>
      </c>
      <c r="O195" s="4">
        <f t="shared" ref="O195:O258" si="12">E195/D195*100</f>
        <v>45.636363636363633</v>
      </c>
      <c r="P195" s="5">
        <f t="shared" ref="P195:P258" si="13">IF(G195=0,0,E195/G195)</f>
        <v>46.338461538461537</v>
      </c>
      <c r="Q195" t="s">
        <v>2034</v>
      </c>
      <c r="R195" t="s">
        <v>2044</v>
      </c>
      <c r="S195" s="9">
        <f t="shared" ref="S195:S258" si="14">(((J195/60)/60)/24)+DATE(1970,1,1)</f>
        <v>43198.208333333328</v>
      </c>
      <c r="T195" s="9">
        <f t="shared" ref="T195:T258" si="15">(((K195/60)/60)/24)+DATE(1970,1,1)</f>
        <v>43202.208333333328</v>
      </c>
    </row>
    <row r="196" spans="1:20" x14ac:dyDescent="0.25">
      <c r="A196">
        <v>194</v>
      </c>
      <c r="B196" t="s">
        <v>439</v>
      </c>
      <c r="C196" s="3" t="s">
        <v>440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147</v>
      </c>
      <c r="O196" s="4">
        <f t="shared" si="12"/>
        <v>122.7605633802817</v>
      </c>
      <c r="P196" s="5">
        <f t="shared" si="13"/>
        <v>69.174603174603178</v>
      </c>
      <c r="Q196" t="s">
        <v>2034</v>
      </c>
      <c r="R196" t="s">
        <v>2056</v>
      </c>
      <c r="S196" s="9">
        <f t="shared" si="14"/>
        <v>42261.208333333328</v>
      </c>
      <c r="T196" s="9">
        <f t="shared" si="15"/>
        <v>42277.208333333328</v>
      </c>
    </row>
    <row r="197" spans="1:20" x14ac:dyDescent="0.25">
      <c r="A197">
        <v>195</v>
      </c>
      <c r="B197" t="s">
        <v>441</v>
      </c>
      <c r="C197" s="3" t="s">
        <v>442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49</v>
      </c>
      <c r="O197" s="4">
        <f t="shared" si="12"/>
        <v>361.75316455696202</v>
      </c>
      <c r="P197" s="5">
        <f t="shared" si="13"/>
        <v>109.07824427480917</v>
      </c>
      <c r="Q197" t="s">
        <v>2034</v>
      </c>
      <c r="R197" t="s">
        <v>2042</v>
      </c>
      <c r="S197" s="9">
        <f t="shared" si="14"/>
        <v>43310.208333333328</v>
      </c>
      <c r="T197" s="9">
        <f t="shared" si="15"/>
        <v>43317.208333333328</v>
      </c>
    </row>
    <row r="198" spans="1:20" x14ac:dyDescent="0.25">
      <c r="A198">
        <v>196</v>
      </c>
      <c r="B198" t="s">
        <v>443</v>
      </c>
      <c r="C198" s="3" t="s">
        <v>444</v>
      </c>
      <c r="D198">
        <v>8200</v>
      </c>
      <c r="E198">
        <v>5178</v>
      </c>
      <c r="F198" t="s">
        <v>14</v>
      </c>
      <c r="G198">
        <v>100</v>
      </c>
      <c r="H198" t="s">
        <v>35</v>
      </c>
      <c r="I198" t="s">
        <v>36</v>
      </c>
      <c r="J198">
        <v>1472878800</v>
      </c>
      <c r="K198">
        <v>1474520400</v>
      </c>
      <c r="L198" t="b">
        <v>0</v>
      </c>
      <c r="M198" t="b">
        <v>0</v>
      </c>
      <c r="N198" t="s">
        <v>64</v>
      </c>
      <c r="O198" s="4">
        <f t="shared" si="12"/>
        <v>63.146341463414636</v>
      </c>
      <c r="P198" s="5">
        <f t="shared" si="13"/>
        <v>51.78</v>
      </c>
      <c r="Q198" t="s">
        <v>2036</v>
      </c>
      <c r="R198" t="s">
        <v>2045</v>
      </c>
      <c r="S198" s="9">
        <f t="shared" si="14"/>
        <v>42616.208333333328</v>
      </c>
      <c r="T198" s="9">
        <f t="shared" si="15"/>
        <v>42635.208333333328</v>
      </c>
    </row>
    <row r="199" spans="1:20" x14ac:dyDescent="0.25">
      <c r="A199">
        <v>197</v>
      </c>
      <c r="B199" t="s">
        <v>445</v>
      </c>
      <c r="C199" s="3" t="s">
        <v>446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52</v>
      </c>
      <c r="O199" s="4">
        <f t="shared" si="12"/>
        <v>298.20475319926874</v>
      </c>
      <c r="P199" s="5">
        <f t="shared" si="13"/>
        <v>82.010055304172951</v>
      </c>
      <c r="Q199" t="s">
        <v>2040</v>
      </c>
      <c r="R199" t="s">
        <v>2043</v>
      </c>
      <c r="S199" s="9">
        <f t="shared" si="14"/>
        <v>42909.208333333328</v>
      </c>
      <c r="T199" s="9">
        <f t="shared" si="15"/>
        <v>42923.208333333328</v>
      </c>
    </row>
    <row r="200" spans="1:20" x14ac:dyDescent="0.25">
      <c r="A200">
        <v>198</v>
      </c>
      <c r="B200" t="s">
        <v>447</v>
      </c>
      <c r="C200" s="3" t="s">
        <v>448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49</v>
      </c>
      <c r="O200" s="4">
        <f t="shared" si="12"/>
        <v>9.5585443037974684</v>
      </c>
      <c r="P200" s="5">
        <f t="shared" si="13"/>
        <v>35.958333333333336</v>
      </c>
      <c r="Q200" t="s">
        <v>2034</v>
      </c>
      <c r="R200" t="s">
        <v>2042</v>
      </c>
      <c r="S200" s="9">
        <f t="shared" si="14"/>
        <v>40396.208333333336</v>
      </c>
      <c r="T200" s="9">
        <f t="shared" si="15"/>
        <v>40425.208333333336</v>
      </c>
    </row>
    <row r="201" spans="1:20" x14ac:dyDescent="0.25">
      <c r="A201">
        <v>199</v>
      </c>
      <c r="B201" t="s">
        <v>449</v>
      </c>
      <c r="C201" s="3" t="s">
        <v>450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2"/>
        <v>53.777777777777779</v>
      </c>
      <c r="P201" s="5">
        <f t="shared" si="13"/>
        <v>74.461538461538467</v>
      </c>
      <c r="Q201" t="s">
        <v>2034</v>
      </c>
      <c r="R201" t="s">
        <v>2035</v>
      </c>
      <c r="S201" s="9">
        <f t="shared" si="14"/>
        <v>42192.208333333328</v>
      </c>
      <c r="T201" s="9">
        <f t="shared" si="15"/>
        <v>42196.208333333328</v>
      </c>
    </row>
    <row r="202" spans="1:20" x14ac:dyDescent="0.25">
      <c r="A202">
        <v>200</v>
      </c>
      <c r="B202" t="s">
        <v>451</v>
      </c>
      <c r="C202" s="3" t="s">
        <v>452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32</v>
      </c>
      <c r="O202" s="4">
        <f t="shared" si="12"/>
        <v>2</v>
      </c>
      <c r="P202" s="5">
        <f t="shared" si="13"/>
        <v>2</v>
      </c>
      <c r="Q202" t="s">
        <v>2038</v>
      </c>
      <c r="R202" t="s">
        <v>2039</v>
      </c>
      <c r="S202" s="9">
        <f t="shared" si="14"/>
        <v>40262.208333333336</v>
      </c>
      <c r="T202" s="9">
        <f t="shared" si="15"/>
        <v>40273.208333333336</v>
      </c>
    </row>
    <row r="203" spans="1:20" x14ac:dyDescent="0.25">
      <c r="A203">
        <v>201</v>
      </c>
      <c r="B203" t="s">
        <v>453</v>
      </c>
      <c r="C203" s="3" t="s">
        <v>454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12"/>
        <v>681.19047619047615</v>
      </c>
      <c r="P203" s="5">
        <f t="shared" si="13"/>
        <v>91.114649681528661</v>
      </c>
      <c r="Q203" t="s">
        <v>2036</v>
      </c>
      <c r="R203" t="s">
        <v>2037</v>
      </c>
      <c r="S203" s="9">
        <f t="shared" si="14"/>
        <v>41845.208333333336</v>
      </c>
      <c r="T203" s="9">
        <f t="shared" si="15"/>
        <v>41863.208333333336</v>
      </c>
    </row>
    <row r="204" spans="1:20" x14ac:dyDescent="0.25">
      <c r="A204">
        <v>202</v>
      </c>
      <c r="B204" t="s">
        <v>455</v>
      </c>
      <c r="C204" s="3" t="s">
        <v>456</v>
      </c>
      <c r="D204">
        <v>8300</v>
      </c>
      <c r="E204">
        <v>6543</v>
      </c>
      <c r="F204" t="s">
        <v>73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12"/>
        <v>78.831325301204828</v>
      </c>
      <c r="P204" s="5">
        <f t="shared" si="13"/>
        <v>79.792682926829272</v>
      </c>
      <c r="Q204" t="s">
        <v>2032</v>
      </c>
      <c r="R204" t="s">
        <v>2033</v>
      </c>
      <c r="S204" s="9">
        <f t="shared" si="14"/>
        <v>40818.208333333336</v>
      </c>
      <c r="T204" s="9">
        <f t="shared" si="15"/>
        <v>40822.208333333336</v>
      </c>
    </row>
    <row r="205" spans="1:20" ht="31.5" x14ac:dyDescent="0.25">
      <c r="A205">
        <v>203</v>
      </c>
      <c r="B205" t="s">
        <v>457</v>
      </c>
      <c r="C205" s="3" t="s">
        <v>458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32</v>
      </c>
      <c r="O205" s="4">
        <f t="shared" si="12"/>
        <v>134.40792216817235</v>
      </c>
      <c r="P205" s="5">
        <f t="shared" si="13"/>
        <v>42.999777678968428</v>
      </c>
      <c r="Q205" t="s">
        <v>2038</v>
      </c>
      <c r="R205" t="s">
        <v>2039</v>
      </c>
      <c r="S205" s="9">
        <f t="shared" si="14"/>
        <v>42752.25</v>
      </c>
      <c r="T205" s="9">
        <f t="shared" si="15"/>
        <v>42754.25</v>
      </c>
    </row>
    <row r="206" spans="1:20" x14ac:dyDescent="0.25">
      <c r="A206">
        <v>204</v>
      </c>
      <c r="B206" t="s">
        <v>459</v>
      </c>
      <c r="C206" s="3" t="s">
        <v>460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158</v>
      </c>
      <c r="O206" s="4">
        <f t="shared" si="12"/>
        <v>3.3719999999999999</v>
      </c>
      <c r="P206" s="5">
        <f t="shared" si="13"/>
        <v>63.225000000000001</v>
      </c>
      <c r="Q206" t="s">
        <v>2034</v>
      </c>
      <c r="R206" t="s">
        <v>2057</v>
      </c>
      <c r="S206" s="9">
        <f t="shared" si="14"/>
        <v>40636.208333333336</v>
      </c>
      <c r="T206" s="9">
        <f t="shared" si="15"/>
        <v>40646.208333333336</v>
      </c>
    </row>
    <row r="207" spans="1:20" x14ac:dyDescent="0.25">
      <c r="A207">
        <v>205</v>
      </c>
      <c r="B207" t="s">
        <v>461</v>
      </c>
      <c r="C207" s="3" t="s">
        <v>462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32</v>
      </c>
      <c r="O207" s="4">
        <f t="shared" si="12"/>
        <v>431.84615384615387</v>
      </c>
      <c r="P207" s="5">
        <f t="shared" si="13"/>
        <v>70.174999999999997</v>
      </c>
      <c r="Q207" t="s">
        <v>2038</v>
      </c>
      <c r="R207" t="s">
        <v>2039</v>
      </c>
      <c r="S207" s="9">
        <f t="shared" si="14"/>
        <v>43390.208333333328</v>
      </c>
      <c r="T207" s="9">
        <f t="shared" si="15"/>
        <v>43402.208333333328</v>
      </c>
    </row>
    <row r="208" spans="1:20" x14ac:dyDescent="0.25">
      <c r="A208">
        <v>206</v>
      </c>
      <c r="B208" t="s">
        <v>463</v>
      </c>
      <c r="C208" s="3" t="s">
        <v>464</v>
      </c>
      <c r="D208">
        <v>9000</v>
      </c>
      <c r="E208">
        <v>3496</v>
      </c>
      <c r="F208" t="s">
        <v>73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118</v>
      </c>
      <c r="O208" s="4">
        <f t="shared" si="12"/>
        <v>38.844444444444441</v>
      </c>
      <c r="P208" s="5">
        <f t="shared" si="13"/>
        <v>61.333333333333336</v>
      </c>
      <c r="Q208" t="s">
        <v>2046</v>
      </c>
      <c r="R208" t="s">
        <v>2052</v>
      </c>
      <c r="S208" s="9">
        <f t="shared" si="14"/>
        <v>40236.25</v>
      </c>
      <c r="T208" s="9">
        <f t="shared" si="15"/>
        <v>40245.25</v>
      </c>
    </row>
    <row r="209" spans="1:20" ht="31.5" x14ac:dyDescent="0.25">
      <c r="A209">
        <v>207</v>
      </c>
      <c r="B209" t="s">
        <v>465</v>
      </c>
      <c r="C209" s="3" t="s">
        <v>466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12"/>
        <v>425.7</v>
      </c>
      <c r="P209" s="5">
        <f t="shared" si="13"/>
        <v>99</v>
      </c>
      <c r="Q209" t="s">
        <v>2034</v>
      </c>
      <c r="R209" t="s">
        <v>2035</v>
      </c>
      <c r="S209" s="9">
        <f t="shared" si="14"/>
        <v>43340.208333333328</v>
      </c>
      <c r="T209" s="9">
        <f t="shared" si="15"/>
        <v>43360.208333333328</v>
      </c>
    </row>
    <row r="210" spans="1:20" x14ac:dyDescent="0.25">
      <c r="A210">
        <v>208</v>
      </c>
      <c r="B210" t="s">
        <v>467</v>
      </c>
      <c r="C210" s="3" t="s">
        <v>468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41</v>
      </c>
      <c r="O210" s="4">
        <f t="shared" si="12"/>
        <v>101.12239715591672</v>
      </c>
      <c r="P210" s="5">
        <f t="shared" si="13"/>
        <v>96.984900146127615</v>
      </c>
      <c r="Q210" t="s">
        <v>2040</v>
      </c>
      <c r="R210" t="s">
        <v>2041</v>
      </c>
      <c r="S210" s="9">
        <f t="shared" si="14"/>
        <v>43048.25</v>
      </c>
      <c r="T210" s="9">
        <f t="shared" si="15"/>
        <v>43072.25</v>
      </c>
    </row>
    <row r="211" spans="1:20" x14ac:dyDescent="0.25">
      <c r="A211">
        <v>209</v>
      </c>
      <c r="B211" t="s">
        <v>469</v>
      </c>
      <c r="C211" s="3" t="s">
        <v>470</v>
      </c>
      <c r="D211">
        <v>194500</v>
      </c>
      <c r="E211">
        <v>41212</v>
      </c>
      <c r="F211" t="s">
        <v>46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41</v>
      </c>
      <c r="O211" s="4">
        <f t="shared" si="12"/>
        <v>21.188688946015425</v>
      </c>
      <c r="P211" s="5">
        <f t="shared" si="13"/>
        <v>51.004950495049506</v>
      </c>
      <c r="Q211" t="s">
        <v>2040</v>
      </c>
      <c r="R211" t="s">
        <v>2041</v>
      </c>
      <c r="S211" s="9">
        <f t="shared" si="14"/>
        <v>42496.208333333328</v>
      </c>
      <c r="T211" s="9">
        <f t="shared" si="15"/>
        <v>42503.208333333328</v>
      </c>
    </row>
    <row r="212" spans="1:20" x14ac:dyDescent="0.25">
      <c r="A212">
        <v>210</v>
      </c>
      <c r="B212" t="s">
        <v>471</v>
      </c>
      <c r="C212" s="3" t="s">
        <v>472</v>
      </c>
      <c r="D212">
        <v>9400</v>
      </c>
      <c r="E212">
        <v>6338</v>
      </c>
      <c r="F212" t="s">
        <v>14</v>
      </c>
      <c r="G212">
        <v>226</v>
      </c>
      <c r="H212" t="s">
        <v>35</v>
      </c>
      <c r="I212" t="s">
        <v>36</v>
      </c>
      <c r="J212">
        <v>1488520800</v>
      </c>
      <c r="K212">
        <v>1490850000</v>
      </c>
      <c r="L212" t="b">
        <v>0</v>
      </c>
      <c r="M212" t="b">
        <v>0</v>
      </c>
      <c r="N212" t="s">
        <v>473</v>
      </c>
      <c r="O212" s="4">
        <f t="shared" si="12"/>
        <v>67.425531914893625</v>
      </c>
      <c r="P212" s="5">
        <f t="shared" si="13"/>
        <v>28.044247787610619</v>
      </c>
      <c r="Q212" t="s">
        <v>2040</v>
      </c>
      <c r="R212" t="s">
        <v>2062</v>
      </c>
      <c r="S212" s="9">
        <f t="shared" si="14"/>
        <v>42797.25</v>
      </c>
      <c r="T212" s="9">
        <f t="shared" si="15"/>
        <v>42824.208333333328</v>
      </c>
    </row>
    <row r="213" spans="1:20" ht="31.5" x14ac:dyDescent="0.25">
      <c r="A213">
        <v>211</v>
      </c>
      <c r="B213" t="s">
        <v>474</v>
      </c>
      <c r="C213" s="3" t="s">
        <v>475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32</v>
      </c>
      <c r="O213" s="4">
        <f t="shared" si="12"/>
        <v>94.923371647509583</v>
      </c>
      <c r="P213" s="5">
        <f t="shared" si="13"/>
        <v>60.984615384615381</v>
      </c>
      <c r="Q213" t="s">
        <v>2038</v>
      </c>
      <c r="R213" t="s">
        <v>2039</v>
      </c>
      <c r="S213" s="9">
        <f t="shared" si="14"/>
        <v>41513.208333333336</v>
      </c>
      <c r="T213" s="9">
        <f t="shared" si="15"/>
        <v>41537.208333333336</v>
      </c>
    </row>
    <row r="214" spans="1:20" x14ac:dyDescent="0.25">
      <c r="A214">
        <v>212</v>
      </c>
      <c r="B214" t="s">
        <v>476</v>
      </c>
      <c r="C214" s="3" t="s">
        <v>477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32</v>
      </c>
      <c r="O214" s="4">
        <f t="shared" si="12"/>
        <v>151.85185185185185</v>
      </c>
      <c r="P214" s="5">
        <f t="shared" si="13"/>
        <v>73.214285714285708</v>
      </c>
      <c r="Q214" t="s">
        <v>2038</v>
      </c>
      <c r="R214" t="s">
        <v>2039</v>
      </c>
      <c r="S214" s="9">
        <f t="shared" si="14"/>
        <v>43814.25</v>
      </c>
      <c r="T214" s="9">
        <f t="shared" si="15"/>
        <v>43860.25</v>
      </c>
    </row>
    <row r="215" spans="1:20" ht="31.5" x14ac:dyDescent="0.25">
      <c r="A215">
        <v>213</v>
      </c>
      <c r="B215" t="s">
        <v>478</v>
      </c>
      <c r="C215" s="3" t="s">
        <v>479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59</v>
      </c>
      <c r="O215" s="4">
        <f t="shared" si="12"/>
        <v>195.16382252559728</v>
      </c>
      <c r="P215" s="5">
        <f t="shared" si="13"/>
        <v>39.997435299603637</v>
      </c>
      <c r="Q215" t="s">
        <v>2034</v>
      </c>
      <c r="R215" t="s">
        <v>2044</v>
      </c>
      <c r="S215" s="9">
        <f t="shared" si="14"/>
        <v>40488.208333333336</v>
      </c>
      <c r="T215" s="9">
        <f t="shared" si="15"/>
        <v>40496.25</v>
      </c>
    </row>
    <row r="216" spans="1:20" x14ac:dyDescent="0.25">
      <c r="A216">
        <v>214</v>
      </c>
      <c r="B216" t="s">
        <v>480</v>
      </c>
      <c r="C216" s="3" t="s">
        <v>481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12"/>
        <v>1023.1428571428571</v>
      </c>
      <c r="P216" s="5">
        <f t="shared" si="13"/>
        <v>86.812121212121212</v>
      </c>
      <c r="Q216" t="s">
        <v>2034</v>
      </c>
      <c r="R216" t="s">
        <v>2035</v>
      </c>
      <c r="S216" s="9">
        <f t="shared" si="14"/>
        <v>40409.208333333336</v>
      </c>
      <c r="T216" s="9">
        <f t="shared" si="15"/>
        <v>40415.208333333336</v>
      </c>
    </row>
    <row r="217" spans="1:20" x14ac:dyDescent="0.25">
      <c r="A217">
        <v>215</v>
      </c>
      <c r="B217" t="s">
        <v>482</v>
      </c>
      <c r="C217" s="3" t="s">
        <v>483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32</v>
      </c>
      <c r="O217" s="4">
        <f t="shared" si="12"/>
        <v>3.841836734693878</v>
      </c>
      <c r="P217" s="5">
        <f t="shared" si="13"/>
        <v>42.125874125874127</v>
      </c>
      <c r="Q217" t="s">
        <v>2038</v>
      </c>
      <c r="R217" t="s">
        <v>2039</v>
      </c>
      <c r="S217" s="9">
        <f t="shared" si="14"/>
        <v>43509.25</v>
      </c>
      <c r="T217" s="9">
        <f t="shared" si="15"/>
        <v>43511.25</v>
      </c>
    </row>
    <row r="218" spans="1:20" x14ac:dyDescent="0.25">
      <c r="A218">
        <v>216</v>
      </c>
      <c r="B218" t="s">
        <v>484</v>
      </c>
      <c r="C218" s="3" t="s">
        <v>485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32</v>
      </c>
      <c r="O218" s="4">
        <f t="shared" si="12"/>
        <v>155.07066557107643</v>
      </c>
      <c r="P218" s="5">
        <f t="shared" si="13"/>
        <v>103.97851239669421</v>
      </c>
      <c r="Q218" t="s">
        <v>2038</v>
      </c>
      <c r="R218" t="s">
        <v>2039</v>
      </c>
      <c r="S218" s="9">
        <f t="shared" si="14"/>
        <v>40869.25</v>
      </c>
      <c r="T218" s="9">
        <f t="shared" si="15"/>
        <v>40871.25</v>
      </c>
    </row>
    <row r="219" spans="1:20" x14ac:dyDescent="0.25">
      <c r="A219">
        <v>217</v>
      </c>
      <c r="B219" t="s">
        <v>486</v>
      </c>
      <c r="C219" s="3" t="s">
        <v>487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473</v>
      </c>
      <c r="O219" s="4">
        <f t="shared" si="12"/>
        <v>44.753477588871718</v>
      </c>
      <c r="P219" s="5">
        <f t="shared" si="13"/>
        <v>62.003211991434689</v>
      </c>
      <c r="Q219" t="s">
        <v>2040</v>
      </c>
      <c r="R219" t="s">
        <v>2062</v>
      </c>
      <c r="S219" s="9">
        <f t="shared" si="14"/>
        <v>43583.208333333328</v>
      </c>
      <c r="T219" s="9">
        <f t="shared" si="15"/>
        <v>43592.208333333328</v>
      </c>
    </row>
    <row r="220" spans="1:20" x14ac:dyDescent="0.25">
      <c r="A220">
        <v>218</v>
      </c>
      <c r="B220" t="s">
        <v>488</v>
      </c>
      <c r="C220" s="3" t="s">
        <v>489</v>
      </c>
      <c r="D220">
        <v>5700</v>
      </c>
      <c r="E220">
        <v>12309</v>
      </c>
      <c r="F220" t="s">
        <v>20</v>
      </c>
      <c r="G220">
        <v>397</v>
      </c>
      <c r="H220" t="s">
        <v>39</v>
      </c>
      <c r="I220" t="s">
        <v>40</v>
      </c>
      <c r="J220">
        <v>1320991200</v>
      </c>
      <c r="K220">
        <v>1323928800</v>
      </c>
      <c r="L220" t="b">
        <v>0</v>
      </c>
      <c r="M220" t="b">
        <v>1</v>
      </c>
      <c r="N220" t="s">
        <v>99</v>
      </c>
      <c r="O220" s="4">
        <f t="shared" si="12"/>
        <v>215.94736842105263</v>
      </c>
      <c r="P220" s="5">
        <f t="shared" si="13"/>
        <v>31.005037783375315</v>
      </c>
      <c r="Q220" t="s">
        <v>2040</v>
      </c>
      <c r="R220" t="s">
        <v>2051</v>
      </c>
      <c r="S220" s="9">
        <f t="shared" si="14"/>
        <v>40858.25</v>
      </c>
      <c r="T220" s="9">
        <f t="shared" si="15"/>
        <v>40892.25</v>
      </c>
    </row>
    <row r="221" spans="1:20" x14ac:dyDescent="0.25">
      <c r="A221">
        <v>219</v>
      </c>
      <c r="B221" t="s">
        <v>490</v>
      </c>
      <c r="C221" s="3" t="s">
        <v>491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70</v>
      </c>
      <c r="O221" s="4">
        <f t="shared" si="12"/>
        <v>332.12709832134288</v>
      </c>
      <c r="P221" s="5">
        <f t="shared" si="13"/>
        <v>89.991552956465242</v>
      </c>
      <c r="Q221" t="s">
        <v>2040</v>
      </c>
      <c r="R221" t="s">
        <v>2048</v>
      </c>
      <c r="S221" s="9">
        <f t="shared" si="14"/>
        <v>41137.208333333336</v>
      </c>
      <c r="T221" s="9">
        <f t="shared" si="15"/>
        <v>41149.208333333336</v>
      </c>
    </row>
    <row r="222" spans="1:20" x14ac:dyDescent="0.25">
      <c r="A222">
        <v>220</v>
      </c>
      <c r="B222" t="s">
        <v>492</v>
      </c>
      <c r="C222" s="3" t="s">
        <v>493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32</v>
      </c>
      <c r="O222" s="4">
        <f t="shared" si="12"/>
        <v>8.4430379746835449</v>
      </c>
      <c r="P222" s="5">
        <f t="shared" si="13"/>
        <v>39.235294117647058</v>
      </c>
      <c r="Q222" t="s">
        <v>2038</v>
      </c>
      <c r="R222" t="s">
        <v>2039</v>
      </c>
      <c r="S222" s="9">
        <f t="shared" si="14"/>
        <v>40725.208333333336</v>
      </c>
      <c r="T222" s="9">
        <f t="shared" si="15"/>
        <v>40743.208333333336</v>
      </c>
    </row>
    <row r="223" spans="1:20" ht="31.5" x14ac:dyDescent="0.25">
      <c r="A223">
        <v>221</v>
      </c>
      <c r="B223" t="s">
        <v>494</v>
      </c>
      <c r="C223" s="3" t="s">
        <v>495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12"/>
        <v>98.625514403292186</v>
      </c>
      <c r="P223" s="5">
        <f t="shared" si="13"/>
        <v>54.993116108306566</v>
      </c>
      <c r="Q223" t="s">
        <v>2032</v>
      </c>
      <c r="R223" t="s">
        <v>2033</v>
      </c>
      <c r="S223" s="9">
        <f t="shared" si="14"/>
        <v>41081.208333333336</v>
      </c>
      <c r="T223" s="9">
        <f t="shared" si="15"/>
        <v>41083.208333333336</v>
      </c>
    </row>
    <row r="224" spans="1:20" x14ac:dyDescent="0.25">
      <c r="A224">
        <v>222</v>
      </c>
      <c r="B224" t="s">
        <v>496</v>
      </c>
      <c r="C224" s="3" t="s">
        <v>497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121</v>
      </c>
      <c r="O224" s="4">
        <f t="shared" si="12"/>
        <v>137.97916666666669</v>
      </c>
      <c r="P224" s="5">
        <f t="shared" si="13"/>
        <v>47.992753623188406</v>
      </c>
      <c r="Q224" t="s">
        <v>2053</v>
      </c>
      <c r="R224" t="s">
        <v>2054</v>
      </c>
      <c r="S224" s="9">
        <f t="shared" si="14"/>
        <v>41914.208333333336</v>
      </c>
      <c r="T224" s="9">
        <f t="shared" si="15"/>
        <v>41915.208333333336</v>
      </c>
    </row>
    <row r="225" spans="1:20" x14ac:dyDescent="0.25">
      <c r="A225">
        <v>223</v>
      </c>
      <c r="B225" t="s">
        <v>498</v>
      </c>
      <c r="C225" s="3" t="s">
        <v>499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32</v>
      </c>
      <c r="O225" s="4">
        <f t="shared" si="12"/>
        <v>93.81099656357388</v>
      </c>
      <c r="P225" s="5">
        <f t="shared" si="13"/>
        <v>87.966702470461868</v>
      </c>
      <c r="Q225" t="s">
        <v>2038</v>
      </c>
      <c r="R225" t="s">
        <v>2039</v>
      </c>
      <c r="S225" s="9">
        <f t="shared" si="14"/>
        <v>42445.208333333328</v>
      </c>
      <c r="T225" s="9">
        <f t="shared" si="15"/>
        <v>42459.208333333328</v>
      </c>
    </row>
    <row r="226" spans="1:20" x14ac:dyDescent="0.25">
      <c r="A226">
        <v>224</v>
      </c>
      <c r="B226" t="s">
        <v>500</v>
      </c>
      <c r="C226" s="3" t="s">
        <v>501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473</v>
      </c>
      <c r="O226" s="4">
        <f t="shared" si="12"/>
        <v>403.63930885529157</v>
      </c>
      <c r="P226" s="5">
        <f t="shared" si="13"/>
        <v>51.999165275459099</v>
      </c>
      <c r="Q226" t="s">
        <v>2040</v>
      </c>
      <c r="R226" t="s">
        <v>2062</v>
      </c>
      <c r="S226" s="9">
        <f t="shared" si="14"/>
        <v>41906.208333333336</v>
      </c>
      <c r="T226" s="9">
        <f t="shared" si="15"/>
        <v>41951.25</v>
      </c>
    </row>
    <row r="227" spans="1:20" x14ac:dyDescent="0.25">
      <c r="A227">
        <v>225</v>
      </c>
      <c r="B227" t="s">
        <v>502</v>
      </c>
      <c r="C227" s="3" t="s">
        <v>503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12"/>
        <v>260.1740412979351</v>
      </c>
      <c r="P227" s="5">
        <f t="shared" si="13"/>
        <v>29.999659863945578</v>
      </c>
      <c r="Q227" t="s">
        <v>2034</v>
      </c>
      <c r="R227" t="s">
        <v>2035</v>
      </c>
      <c r="S227" s="9">
        <f t="shared" si="14"/>
        <v>41762.208333333336</v>
      </c>
      <c r="T227" s="9">
        <f t="shared" si="15"/>
        <v>41762.208333333336</v>
      </c>
    </row>
    <row r="228" spans="1:20" x14ac:dyDescent="0.25">
      <c r="A228">
        <v>226</v>
      </c>
      <c r="B228" t="s">
        <v>252</v>
      </c>
      <c r="C228" s="3" t="s">
        <v>504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121</v>
      </c>
      <c r="O228" s="4">
        <f t="shared" si="12"/>
        <v>366.63333333333333</v>
      </c>
      <c r="P228" s="5">
        <f t="shared" si="13"/>
        <v>98.205357142857139</v>
      </c>
      <c r="Q228" t="s">
        <v>2053</v>
      </c>
      <c r="R228" t="s">
        <v>2054</v>
      </c>
      <c r="S228" s="9">
        <f t="shared" si="14"/>
        <v>40276.208333333336</v>
      </c>
      <c r="T228" s="9">
        <f t="shared" si="15"/>
        <v>40313.208333333336</v>
      </c>
    </row>
    <row r="229" spans="1:20" x14ac:dyDescent="0.25">
      <c r="A229">
        <v>227</v>
      </c>
      <c r="B229" t="s">
        <v>505</v>
      </c>
      <c r="C229" s="3" t="s">
        <v>506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291</v>
      </c>
      <c r="O229" s="4">
        <f t="shared" si="12"/>
        <v>168.72085385878489</v>
      </c>
      <c r="P229" s="5">
        <f t="shared" si="13"/>
        <v>108.96182396606575</v>
      </c>
      <c r="Q229" t="s">
        <v>2049</v>
      </c>
      <c r="R229" t="s">
        <v>2060</v>
      </c>
      <c r="S229" s="9">
        <f t="shared" si="14"/>
        <v>42139.208333333328</v>
      </c>
      <c r="T229" s="9">
        <f t="shared" si="15"/>
        <v>42145.208333333328</v>
      </c>
    </row>
    <row r="230" spans="1:20" x14ac:dyDescent="0.25">
      <c r="A230">
        <v>228</v>
      </c>
      <c r="B230" t="s">
        <v>507</v>
      </c>
      <c r="C230" s="3" t="s">
        <v>508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70</v>
      </c>
      <c r="O230" s="4">
        <f t="shared" si="12"/>
        <v>119.90717911530093</v>
      </c>
      <c r="P230" s="5">
        <f t="shared" si="13"/>
        <v>66.998379254457049</v>
      </c>
      <c r="Q230" t="s">
        <v>2040</v>
      </c>
      <c r="R230" t="s">
        <v>2048</v>
      </c>
      <c r="S230" s="9">
        <f t="shared" si="14"/>
        <v>42613.208333333328</v>
      </c>
      <c r="T230" s="9">
        <f t="shared" si="15"/>
        <v>42638.208333333328</v>
      </c>
    </row>
    <row r="231" spans="1:20" x14ac:dyDescent="0.25">
      <c r="A231">
        <v>229</v>
      </c>
      <c r="B231" t="s">
        <v>509</v>
      </c>
      <c r="C231" s="3" t="s">
        <v>510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291</v>
      </c>
      <c r="O231" s="4">
        <f t="shared" si="12"/>
        <v>193.68925233644859</v>
      </c>
      <c r="P231" s="5">
        <f t="shared" si="13"/>
        <v>64.99333594668758</v>
      </c>
      <c r="Q231" t="s">
        <v>2049</v>
      </c>
      <c r="R231" t="s">
        <v>2060</v>
      </c>
      <c r="S231" s="9">
        <f t="shared" si="14"/>
        <v>42887.208333333328</v>
      </c>
      <c r="T231" s="9">
        <f t="shared" si="15"/>
        <v>42935.208333333328</v>
      </c>
    </row>
    <row r="232" spans="1:20" x14ac:dyDescent="0.25">
      <c r="A232">
        <v>230</v>
      </c>
      <c r="B232" t="s">
        <v>511</v>
      </c>
      <c r="C232" s="3" t="s">
        <v>512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88</v>
      </c>
      <c r="O232" s="4">
        <f t="shared" si="12"/>
        <v>420.16666666666669</v>
      </c>
      <c r="P232" s="5">
        <f t="shared" si="13"/>
        <v>99.841584158415841</v>
      </c>
      <c r="Q232" t="s">
        <v>2049</v>
      </c>
      <c r="R232" t="s">
        <v>2050</v>
      </c>
      <c r="S232" s="9">
        <f t="shared" si="14"/>
        <v>43805.25</v>
      </c>
      <c r="T232" s="9">
        <f t="shared" si="15"/>
        <v>43805.25</v>
      </c>
    </row>
    <row r="233" spans="1:20" x14ac:dyDescent="0.25">
      <c r="A233">
        <v>231</v>
      </c>
      <c r="B233" t="s">
        <v>513</v>
      </c>
      <c r="C233" s="3" t="s">
        <v>514</v>
      </c>
      <c r="D233">
        <v>7200</v>
      </c>
      <c r="E233">
        <v>5523</v>
      </c>
      <c r="F233" t="s">
        <v>73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32</v>
      </c>
      <c r="O233" s="4">
        <f t="shared" si="12"/>
        <v>76.708333333333329</v>
      </c>
      <c r="P233" s="5">
        <f t="shared" si="13"/>
        <v>82.432835820895519</v>
      </c>
      <c r="Q233" t="s">
        <v>2038</v>
      </c>
      <c r="R233" t="s">
        <v>2039</v>
      </c>
      <c r="S233" s="9">
        <f t="shared" si="14"/>
        <v>41415.208333333336</v>
      </c>
      <c r="T233" s="9">
        <f t="shared" si="15"/>
        <v>41473.208333333336</v>
      </c>
    </row>
    <row r="234" spans="1:20" x14ac:dyDescent="0.25">
      <c r="A234">
        <v>232</v>
      </c>
      <c r="B234" t="s">
        <v>515</v>
      </c>
      <c r="C234" s="3" t="s">
        <v>516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32</v>
      </c>
      <c r="O234" s="4">
        <f t="shared" si="12"/>
        <v>171.26470588235293</v>
      </c>
      <c r="P234" s="5">
        <f t="shared" si="13"/>
        <v>63.293478260869563</v>
      </c>
      <c r="Q234" t="s">
        <v>2038</v>
      </c>
      <c r="R234" t="s">
        <v>2039</v>
      </c>
      <c r="S234" s="9">
        <f t="shared" si="14"/>
        <v>42576.208333333328</v>
      </c>
      <c r="T234" s="9">
        <f t="shared" si="15"/>
        <v>42577.208333333328</v>
      </c>
    </row>
    <row r="235" spans="1:20" x14ac:dyDescent="0.25">
      <c r="A235">
        <v>233</v>
      </c>
      <c r="B235" t="s">
        <v>517</v>
      </c>
      <c r="C235" s="3" t="s">
        <v>518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70</v>
      </c>
      <c r="O235" s="4">
        <f t="shared" si="12"/>
        <v>157.89473684210526</v>
      </c>
      <c r="P235" s="5">
        <f t="shared" si="13"/>
        <v>96.774193548387103</v>
      </c>
      <c r="Q235" t="s">
        <v>2040</v>
      </c>
      <c r="R235" t="s">
        <v>2048</v>
      </c>
      <c r="S235" s="9">
        <f t="shared" si="14"/>
        <v>40706.208333333336</v>
      </c>
      <c r="T235" s="9">
        <f t="shared" si="15"/>
        <v>40722.208333333336</v>
      </c>
    </row>
    <row r="236" spans="1:20" x14ac:dyDescent="0.25">
      <c r="A236">
        <v>234</v>
      </c>
      <c r="B236" t="s">
        <v>519</v>
      </c>
      <c r="C236" s="3" t="s">
        <v>520</v>
      </c>
      <c r="D236">
        <v>7500</v>
      </c>
      <c r="E236">
        <v>8181</v>
      </c>
      <c r="F236" t="s">
        <v>20</v>
      </c>
      <c r="G236">
        <v>149</v>
      </c>
      <c r="H236" t="s">
        <v>106</v>
      </c>
      <c r="I236" t="s">
        <v>107</v>
      </c>
      <c r="J236">
        <v>1503378000</v>
      </c>
      <c r="K236">
        <v>1503982800</v>
      </c>
      <c r="L236" t="b">
        <v>0</v>
      </c>
      <c r="M236" t="b">
        <v>1</v>
      </c>
      <c r="N236" t="s">
        <v>88</v>
      </c>
      <c r="O236" s="4">
        <f t="shared" si="12"/>
        <v>109.08</v>
      </c>
      <c r="P236" s="5">
        <f t="shared" si="13"/>
        <v>54.906040268456373</v>
      </c>
      <c r="Q236" t="s">
        <v>2049</v>
      </c>
      <c r="R236" t="s">
        <v>2050</v>
      </c>
      <c r="S236" s="9">
        <f t="shared" si="14"/>
        <v>42969.208333333328</v>
      </c>
      <c r="T236" s="9">
        <f t="shared" si="15"/>
        <v>42976.208333333328</v>
      </c>
    </row>
    <row r="237" spans="1:20" ht="31.5" x14ac:dyDescent="0.25">
      <c r="A237">
        <v>235</v>
      </c>
      <c r="B237" t="s">
        <v>521</v>
      </c>
      <c r="C237" s="3" t="s">
        <v>522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70</v>
      </c>
      <c r="O237" s="4">
        <f t="shared" si="12"/>
        <v>41.732558139534881</v>
      </c>
      <c r="P237" s="5">
        <f t="shared" si="13"/>
        <v>39.010869565217391</v>
      </c>
      <c r="Q237" t="s">
        <v>2040</v>
      </c>
      <c r="R237" t="s">
        <v>2048</v>
      </c>
      <c r="S237" s="9">
        <f t="shared" si="14"/>
        <v>42779.25</v>
      </c>
      <c r="T237" s="9">
        <f t="shared" si="15"/>
        <v>42784.25</v>
      </c>
    </row>
    <row r="238" spans="1:20" x14ac:dyDescent="0.25">
      <c r="A238">
        <v>236</v>
      </c>
      <c r="B238" t="s">
        <v>523</v>
      </c>
      <c r="C238" s="3" t="s">
        <v>524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12"/>
        <v>10.944303797468354</v>
      </c>
      <c r="P238" s="5">
        <f t="shared" si="13"/>
        <v>75.84210526315789</v>
      </c>
      <c r="Q238" t="s">
        <v>2034</v>
      </c>
      <c r="R238" t="s">
        <v>2035</v>
      </c>
      <c r="S238" s="9">
        <f t="shared" si="14"/>
        <v>43641.208333333328</v>
      </c>
      <c r="T238" s="9">
        <f t="shared" si="15"/>
        <v>43648.208333333328</v>
      </c>
    </row>
    <row r="239" spans="1:20" ht="31.5" x14ac:dyDescent="0.25">
      <c r="A239">
        <v>237</v>
      </c>
      <c r="B239" t="s">
        <v>525</v>
      </c>
      <c r="C239" s="3" t="s">
        <v>526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70</v>
      </c>
      <c r="O239" s="4">
        <f t="shared" si="12"/>
        <v>159.3763440860215</v>
      </c>
      <c r="P239" s="5">
        <f t="shared" si="13"/>
        <v>45.051671732522799</v>
      </c>
      <c r="Q239" t="s">
        <v>2040</v>
      </c>
      <c r="R239" t="s">
        <v>2048</v>
      </c>
      <c r="S239" s="9">
        <f t="shared" si="14"/>
        <v>41754.208333333336</v>
      </c>
      <c r="T239" s="9">
        <f t="shared" si="15"/>
        <v>41756.208333333336</v>
      </c>
    </row>
    <row r="240" spans="1:20" x14ac:dyDescent="0.25">
      <c r="A240">
        <v>238</v>
      </c>
      <c r="B240" t="s">
        <v>527</v>
      </c>
      <c r="C240" s="3" t="s">
        <v>528</v>
      </c>
      <c r="D240">
        <v>2400</v>
      </c>
      <c r="E240">
        <v>10138</v>
      </c>
      <c r="F240" t="s">
        <v>20</v>
      </c>
      <c r="G240">
        <v>97</v>
      </c>
      <c r="H240" t="s">
        <v>35</v>
      </c>
      <c r="I240" t="s">
        <v>36</v>
      </c>
      <c r="J240">
        <v>1513231200</v>
      </c>
      <c r="K240">
        <v>1515391200</v>
      </c>
      <c r="L240" t="b">
        <v>0</v>
      </c>
      <c r="M240" t="b">
        <v>1</v>
      </c>
      <c r="N240" t="s">
        <v>32</v>
      </c>
      <c r="O240" s="4">
        <f t="shared" si="12"/>
        <v>422.41666666666669</v>
      </c>
      <c r="P240" s="5">
        <f t="shared" si="13"/>
        <v>104.51546391752578</v>
      </c>
      <c r="Q240" t="s">
        <v>2038</v>
      </c>
      <c r="R240" t="s">
        <v>2039</v>
      </c>
      <c r="S240" s="9">
        <f t="shared" si="14"/>
        <v>43083.25</v>
      </c>
      <c r="T240" s="9">
        <f t="shared" si="15"/>
        <v>43108.25</v>
      </c>
    </row>
    <row r="241" spans="1:20" x14ac:dyDescent="0.25">
      <c r="A241">
        <v>239</v>
      </c>
      <c r="B241" t="s">
        <v>529</v>
      </c>
      <c r="C241" s="3" t="s">
        <v>530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64</v>
      </c>
      <c r="O241" s="4">
        <f t="shared" si="12"/>
        <v>97.71875</v>
      </c>
      <c r="P241" s="5">
        <f t="shared" si="13"/>
        <v>76.268292682926827</v>
      </c>
      <c r="Q241" t="s">
        <v>2036</v>
      </c>
      <c r="R241" t="s">
        <v>2045</v>
      </c>
      <c r="S241" s="9">
        <f t="shared" si="14"/>
        <v>42245.208333333328</v>
      </c>
      <c r="T241" s="9">
        <f t="shared" si="15"/>
        <v>42249.208333333328</v>
      </c>
    </row>
    <row r="242" spans="1:20" x14ac:dyDescent="0.25">
      <c r="A242">
        <v>240</v>
      </c>
      <c r="B242" t="s">
        <v>531</v>
      </c>
      <c r="C242" s="3" t="s">
        <v>532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32</v>
      </c>
      <c r="O242" s="4">
        <f t="shared" si="12"/>
        <v>418.78911564625849</v>
      </c>
      <c r="P242" s="5">
        <f t="shared" si="13"/>
        <v>69.015695067264573</v>
      </c>
      <c r="Q242" t="s">
        <v>2038</v>
      </c>
      <c r="R242" t="s">
        <v>2039</v>
      </c>
      <c r="S242" s="9">
        <f t="shared" si="14"/>
        <v>40396.208333333336</v>
      </c>
      <c r="T242" s="9">
        <f t="shared" si="15"/>
        <v>40397.208333333336</v>
      </c>
    </row>
    <row r="243" spans="1:20" x14ac:dyDescent="0.25">
      <c r="A243">
        <v>241</v>
      </c>
      <c r="B243" t="s">
        <v>533</v>
      </c>
      <c r="C243" s="3" t="s">
        <v>534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67</v>
      </c>
      <c r="O243" s="4">
        <f t="shared" si="12"/>
        <v>101.91632047477745</v>
      </c>
      <c r="P243" s="5">
        <f t="shared" si="13"/>
        <v>101.97684085510689</v>
      </c>
      <c r="Q243" t="s">
        <v>2046</v>
      </c>
      <c r="R243" t="s">
        <v>2047</v>
      </c>
      <c r="S243" s="9">
        <f t="shared" si="14"/>
        <v>41742.208333333336</v>
      </c>
      <c r="T243" s="9">
        <f t="shared" si="15"/>
        <v>41752.208333333336</v>
      </c>
    </row>
    <row r="244" spans="1:20" x14ac:dyDescent="0.25">
      <c r="A244">
        <v>242</v>
      </c>
      <c r="B244" t="s">
        <v>535</v>
      </c>
      <c r="C244" s="3" t="s">
        <v>536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12"/>
        <v>127.72619047619047</v>
      </c>
      <c r="P244" s="5">
        <f t="shared" si="13"/>
        <v>42.915999999999997</v>
      </c>
      <c r="Q244" t="s">
        <v>2034</v>
      </c>
      <c r="R244" t="s">
        <v>2035</v>
      </c>
      <c r="S244" s="9">
        <f t="shared" si="14"/>
        <v>42865.208333333328</v>
      </c>
      <c r="T244" s="9">
        <f t="shared" si="15"/>
        <v>42875.208333333328</v>
      </c>
    </row>
    <row r="245" spans="1:20" ht="31.5" x14ac:dyDescent="0.25">
      <c r="A245">
        <v>243</v>
      </c>
      <c r="B245" t="s">
        <v>537</v>
      </c>
      <c r="C245" s="3" t="s">
        <v>538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32</v>
      </c>
      <c r="O245" s="4">
        <f t="shared" si="12"/>
        <v>445.21739130434781</v>
      </c>
      <c r="P245" s="5">
        <f t="shared" si="13"/>
        <v>43.025210084033617</v>
      </c>
      <c r="Q245" t="s">
        <v>2038</v>
      </c>
      <c r="R245" t="s">
        <v>2039</v>
      </c>
      <c r="S245" s="9">
        <f t="shared" si="14"/>
        <v>43163.25</v>
      </c>
      <c r="T245" s="9">
        <f t="shared" si="15"/>
        <v>43166.25</v>
      </c>
    </row>
    <row r="246" spans="1:20" ht="31.5" x14ac:dyDescent="0.25">
      <c r="A246">
        <v>244</v>
      </c>
      <c r="B246" t="s">
        <v>539</v>
      </c>
      <c r="C246" s="3" t="s">
        <v>540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32</v>
      </c>
      <c r="O246" s="4">
        <f t="shared" si="12"/>
        <v>569.71428571428578</v>
      </c>
      <c r="P246" s="5">
        <f t="shared" si="13"/>
        <v>75.245283018867923</v>
      </c>
      <c r="Q246" t="s">
        <v>2038</v>
      </c>
      <c r="R246" t="s">
        <v>2039</v>
      </c>
      <c r="S246" s="9">
        <f t="shared" si="14"/>
        <v>41834.208333333336</v>
      </c>
      <c r="T246" s="9">
        <f t="shared" si="15"/>
        <v>41886.208333333336</v>
      </c>
    </row>
    <row r="247" spans="1:20" x14ac:dyDescent="0.25">
      <c r="A247">
        <v>245</v>
      </c>
      <c r="B247" t="s">
        <v>541</v>
      </c>
      <c r="C247" s="3" t="s">
        <v>542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32</v>
      </c>
      <c r="O247" s="4">
        <f t="shared" si="12"/>
        <v>509.34482758620686</v>
      </c>
      <c r="P247" s="5">
        <f t="shared" si="13"/>
        <v>69.023364485981304</v>
      </c>
      <c r="Q247" t="s">
        <v>2038</v>
      </c>
      <c r="R247" t="s">
        <v>2039</v>
      </c>
      <c r="S247" s="9">
        <f t="shared" si="14"/>
        <v>41736.208333333336</v>
      </c>
      <c r="T247" s="9">
        <f t="shared" si="15"/>
        <v>41737.208333333336</v>
      </c>
    </row>
    <row r="248" spans="1:20" x14ac:dyDescent="0.25">
      <c r="A248">
        <v>246</v>
      </c>
      <c r="B248" t="s">
        <v>543</v>
      </c>
      <c r="C248" s="3" t="s">
        <v>544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12"/>
        <v>325.5333333333333</v>
      </c>
      <c r="P248" s="5">
        <f t="shared" si="13"/>
        <v>65.986486486486484</v>
      </c>
      <c r="Q248" t="s">
        <v>2036</v>
      </c>
      <c r="R248" t="s">
        <v>2037</v>
      </c>
      <c r="S248" s="9">
        <f t="shared" si="14"/>
        <v>41491.208333333336</v>
      </c>
      <c r="T248" s="9">
        <f t="shared" si="15"/>
        <v>41495.208333333336</v>
      </c>
    </row>
    <row r="249" spans="1:20" x14ac:dyDescent="0.25">
      <c r="A249">
        <v>247</v>
      </c>
      <c r="B249" t="s">
        <v>545</v>
      </c>
      <c r="C249" s="3" t="s">
        <v>546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118</v>
      </c>
      <c r="O249" s="4">
        <f t="shared" si="12"/>
        <v>932.61616161616166</v>
      </c>
      <c r="P249" s="5">
        <f t="shared" si="13"/>
        <v>98.013800424628457</v>
      </c>
      <c r="Q249" t="s">
        <v>2046</v>
      </c>
      <c r="R249" t="s">
        <v>2052</v>
      </c>
      <c r="S249" s="9">
        <f t="shared" si="14"/>
        <v>42726.25</v>
      </c>
      <c r="T249" s="9">
        <f t="shared" si="15"/>
        <v>42741.25</v>
      </c>
    </row>
    <row r="250" spans="1:20" x14ac:dyDescent="0.25">
      <c r="A250">
        <v>248</v>
      </c>
      <c r="B250" t="s">
        <v>547</v>
      </c>
      <c r="C250" s="3" t="s">
        <v>548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291</v>
      </c>
      <c r="O250" s="4">
        <f t="shared" si="12"/>
        <v>211.33870967741933</v>
      </c>
      <c r="P250" s="5">
        <f t="shared" si="13"/>
        <v>60.105504587155963</v>
      </c>
      <c r="Q250" t="s">
        <v>2049</v>
      </c>
      <c r="R250" t="s">
        <v>2060</v>
      </c>
      <c r="S250" s="9">
        <f t="shared" si="14"/>
        <v>42004.25</v>
      </c>
      <c r="T250" s="9">
        <f t="shared" si="15"/>
        <v>42009.25</v>
      </c>
    </row>
    <row r="251" spans="1:20" x14ac:dyDescent="0.25">
      <c r="A251">
        <v>249</v>
      </c>
      <c r="B251" t="s">
        <v>549</v>
      </c>
      <c r="C251" s="3" t="s">
        <v>550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205</v>
      </c>
      <c r="O251" s="4">
        <f t="shared" si="12"/>
        <v>273.32520325203251</v>
      </c>
      <c r="P251" s="5">
        <f t="shared" si="13"/>
        <v>26.000773395204948</v>
      </c>
      <c r="Q251" t="s">
        <v>2046</v>
      </c>
      <c r="R251" t="s">
        <v>2058</v>
      </c>
      <c r="S251" s="9">
        <f t="shared" si="14"/>
        <v>42006.25</v>
      </c>
      <c r="T251" s="9">
        <f t="shared" si="15"/>
        <v>42013.25</v>
      </c>
    </row>
    <row r="252" spans="1:20" x14ac:dyDescent="0.25">
      <c r="A252">
        <v>250</v>
      </c>
      <c r="B252" t="s">
        <v>551</v>
      </c>
      <c r="C252" s="3" t="s">
        <v>552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12"/>
        <v>3</v>
      </c>
      <c r="P252" s="5">
        <f t="shared" si="13"/>
        <v>3</v>
      </c>
      <c r="Q252" t="s">
        <v>2034</v>
      </c>
      <c r="R252" t="s">
        <v>2035</v>
      </c>
      <c r="S252" s="9">
        <f t="shared" si="14"/>
        <v>40203.25</v>
      </c>
      <c r="T252" s="9">
        <f t="shared" si="15"/>
        <v>40238.25</v>
      </c>
    </row>
    <row r="253" spans="1:20" x14ac:dyDescent="0.25">
      <c r="A253">
        <v>251</v>
      </c>
      <c r="B253" t="s">
        <v>553</v>
      </c>
      <c r="C253" s="3" t="s">
        <v>554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32</v>
      </c>
      <c r="O253" s="4">
        <f t="shared" si="12"/>
        <v>54.084507042253513</v>
      </c>
      <c r="P253" s="5">
        <f t="shared" si="13"/>
        <v>38.019801980198018</v>
      </c>
      <c r="Q253" t="s">
        <v>2038</v>
      </c>
      <c r="R253" t="s">
        <v>2039</v>
      </c>
      <c r="S253" s="9">
        <f t="shared" si="14"/>
        <v>41252.25</v>
      </c>
      <c r="T253" s="9">
        <f t="shared" si="15"/>
        <v>41254.25</v>
      </c>
    </row>
    <row r="254" spans="1:20" ht="31.5" x14ac:dyDescent="0.25">
      <c r="A254">
        <v>252</v>
      </c>
      <c r="B254" t="s">
        <v>555</v>
      </c>
      <c r="C254" s="3" t="s">
        <v>556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32</v>
      </c>
      <c r="O254" s="4">
        <f t="shared" si="12"/>
        <v>626.29999999999995</v>
      </c>
      <c r="P254" s="5">
        <f t="shared" si="13"/>
        <v>106.15254237288136</v>
      </c>
      <c r="Q254" t="s">
        <v>2038</v>
      </c>
      <c r="R254" t="s">
        <v>2039</v>
      </c>
      <c r="S254" s="9">
        <f t="shared" si="14"/>
        <v>41572.208333333336</v>
      </c>
      <c r="T254" s="9">
        <f t="shared" si="15"/>
        <v>41577.208333333336</v>
      </c>
    </row>
    <row r="255" spans="1:20" x14ac:dyDescent="0.25">
      <c r="A255">
        <v>253</v>
      </c>
      <c r="B255" t="s">
        <v>557</v>
      </c>
      <c r="C255" s="3" t="s">
        <v>558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52</v>
      </c>
      <c r="O255" s="4">
        <f t="shared" si="12"/>
        <v>89.021399176954731</v>
      </c>
      <c r="P255" s="5">
        <f t="shared" si="13"/>
        <v>81.019475655430711</v>
      </c>
      <c r="Q255" t="s">
        <v>2040</v>
      </c>
      <c r="R255" t="s">
        <v>2043</v>
      </c>
      <c r="S255" s="9">
        <f t="shared" si="14"/>
        <v>40641.208333333336</v>
      </c>
      <c r="T255" s="9">
        <f t="shared" si="15"/>
        <v>40653.208333333336</v>
      </c>
    </row>
    <row r="256" spans="1:20" ht="31.5" x14ac:dyDescent="0.25">
      <c r="A256">
        <v>254</v>
      </c>
      <c r="B256" t="s">
        <v>559</v>
      </c>
      <c r="C256" s="3" t="s">
        <v>560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67</v>
      </c>
      <c r="O256" s="4">
        <f t="shared" si="12"/>
        <v>184.89130434782609</v>
      </c>
      <c r="P256" s="5">
        <f t="shared" si="13"/>
        <v>96.647727272727266</v>
      </c>
      <c r="Q256" t="s">
        <v>2046</v>
      </c>
      <c r="R256" t="s">
        <v>2047</v>
      </c>
      <c r="S256" s="9">
        <f t="shared" si="14"/>
        <v>42787.25</v>
      </c>
      <c r="T256" s="9">
        <f t="shared" si="15"/>
        <v>42789.25</v>
      </c>
    </row>
    <row r="257" spans="1:20" ht="31.5" x14ac:dyDescent="0.25">
      <c r="A257">
        <v>255</v>
      </c>
      <c r="B257" t="s">
        <v>561</v>
      </c>
      <c r="C257" s="3" t="s">
        <v>562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12"/>
        <v>120.16770186335404</v>
      </c>
      <c r="P257" s="5">
        <f t="shared" si="13"/>
        <v>57.003535651149086</v>
      </c>
      <c r="Q257" t="s">
        <v>2034</v>
      </c>
      <c r="R257" t="s">
        <v>2035</v>
      </c>
      <c r="S257" s="9">
        <f t="shared" si="14"/>
        <v>40590.25</v>
      </c>
      <c r="T257" s="9">
        <f t="shared" si="15"/>
        <v>40595.25</v>
      </c>
    </row>
    <row r="258" spans="1:20" x14ac:dyDescent="0.25">
      <c r="A258">
        <v>256</v>
      </c>
      <c r="B258" t="s">
        <v>563</v>
      </c>
      <c r="C258" s="3" t="s">
        <v>564</v>
      </c>
      <c r="D258">
        <v>4100</v>
      </c>
      <c r="E258">
        <v>959</v>
      </c>
      <c r="F258" t="s">
        <v>14</v>
      </c>
      <c r="G258">
        <v>15</v>
      </c>
      <c r="H258" t="s">
        <v>39</v>
      </c>
      <c r="I258" t="s">
        <v>40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12"/>
        <v>23.390243902439025</v>
      </c>
      <c r="P258" s="5">
        <f t="shared" si="13"/>
        <v>63.93333333333333</v>
      </c>
      <c r="Q258" t="s">
        <v>2034</v>
      </c>
      <c r="R258" t="s">
        <v>2035</v>
      </c>
      <c r="S258" s="9">
        <f t="shared" si="14"/>
        <v>42393.25</v>
      </c>
      <c r="T258" s="9">
        <f t="shared" si="15"/>
        <v>42430.25</v>
      </c>
    </row>
    <row r="259" spans="1:20" x14ac:dyDescent="0.25">
      <c r="A259">
        <v>257</v>
      </c>
      <c r="B259" t="s">
        <v>565</v>
      </c>
      <c r="C259" s="3" t="s">
        <v>566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32</v>
      </c>
      <c r="O259" s="4">
        <f t="shared" ref="O259:O322" si="16">E259/D259*100</f>
        <v>146</v>
      </c>
      <c r="P259" s="5">
        <f t="shared" ref="P259:P322" si="17">IF(G259=0,0,E259/G259)</f>
        <v>90.456521739130437</v>
      </c>
      <c r="Q259" t="s">
        <v>2038</v>
      </c>
      <c r="R259" t="s">
        <v>2039</v>
      </c>
      <c r="S259" s="9">
        <f t="shared" ref="S259:S322" si="18">(((J259/60)/60)/24)+DATE(1970,1,1)</f>
        <v>41338.25</v>
      </c>
      <c r="T259" s="9">
        <f t="shared" ref="T259:T322" si="19">(((K259/60)/60)/24)+DATE(1970,1,1)</f>
        <v>41352.208333333336</v>
      </c>
    </row>
    <row r="260" spans="1:20" x14ac:dyDescent="0.25">
      <c r="A260">
        <v>258</v>
      </c>
      <c r="B260" t="s">
        <v>567</v>
      </c>
      <c r="C260" s="3" t="s">
        <v>568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32</v>
      </c>
      <c r="O260" s="4">
        <f t="shared" si="16"/>
        <v>268.48</v>
      </c>
      <c r="P260" s="5">
        <f t="shared" si="17"/>
        <v>72.172043010752688</v>
      </c>
      <c r="Q260" t="s">
        <v>2038</v>
      </c>
      <c r="R260" t="s">
        <v>2039</v>
      </c>
      <c r="S260" s="9">
        <f t="shared" si="18"/>
        <v>42712.25</v>
      </c>
      <c r="T260" s="9">
        <f t="shared" si="19"/>
        <v>42732.25</v>
      </c>
    </row>
    <row r="261" spans="1:20" ht="31.5" x14ac:dyDescent="0.25">
      <c r="A261">
        <v>259</v>
      </c>
      <c r="B261" t="s">
        <v>569</v>
      </c>
      <c r="C261" s="3" t="s">
        <v>570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121</v>
      </c>
      <c r="O261" s="4">
        <f t="shared" si="16"/>
        <v>597.5</v>
      </c>
      <c r="P261" s="5">
        <f t="shared" si="17"/>
        <v>77.934782608695656</v>
      </c>
      <c r="Q261" t="s">
        <v>2053</v>
      </c>
      <c r="R261" t="s">
        <v>2054</v>
      </c>
      <c r="S261" s="9">
        <f t="shared" si="18"/>
        <v>41251.25</v>
      </c>
      <c r="T261" s="9">
        <f t="shared" si="19"/>
        <v>41270.25</v>
      </c>
    </row>
    <row r="262" spans="1:20" x14ac:dyDescent="0.25">
      <c r="A262">
        <v>260</v>
      </c>
      <c r="B262" t="s">
        <v>571</v>
      </c>
      <c r="C262" s="3" t="s">
        <v>572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16"/>
        <v>157.69841269841268</v>
      </c>
      <c r="P262" s="5">
        <f t="shared" si="17"/>
        <v>38.065134099616856</v>
      </c>
      <c r="Q262" t="s">
        <v>2034</v>
      </c>
      <c r="R262" t="s">
        <v>2035</v>
      </c>
      <c r="S262" s="9">
        <f t="shared" si="18"/>
        <v>41180.208333333336</v>
      </c>
      <c r="T262" s="9">
        <f t="shared" si="19"/>
        <v>41192.208333333336</v>
      </c>
    </row>
    <row r="263" spans="1:20" ht="31.5" x14ac:dyDescent="0.25">
      <c r="A263">
        <v>261</v>
      </c>
      <c r="B263" t="s">
        <v>573</v>
      </c>
      <c r="C263" s="3" t="s">
        <v>574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16"/>
        <v>31.201660735468568</v>
      </c>
      <c r="P263" s="5">
        <f t="shared" si="17"/>
        <v>57.936123348017624</v>
      </c>
      <c r="Q263" t="s">
        <v>2034</v>
      </c>
      <c r="R263" t="s">
        <v>2035</v>
      </c>
      <c r="S263" s="9">
        <f t="shared" si="18"/>
        <v>40415.208333333336</v>
      </c>
      <c r="T263" s="9">
        <f t="shared" si="19"/>
        <v>40419.208333333336</v>
      </c>
    </row>
    <row r="264" spans="1:20" x14ac:dyDescent="0.25">
      <c r="A264">
        <v>262</v>
      </c>
      <c r="B264" t="s">
        <v>575</v>
      </c>
      <c r="C264" s="3" t="s">
        <v>576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59</v>
      </c>
      <c r="O264" s="4">
        <f t="shared" si="16"/>
        <v>313.41176470588238</v>
      </c>
      <c r="P264" s="5">
        <f t="shared" si="17"/>
        <v>49.794392523364486</v>
      </c>
      <c r="Q264" t="s">
        <v>2034</v>
      </c>
      <c r="R264" t="s">
        <v>2044</v>
      </c>
      <c r="S264" s="9">
        <f t="shared" si="18"/>
        <v>40638.208333333336</v>
      </c>
      <c r="T264" s="9">
        <f t="shared" si="19"/>
        <v>40664.208333333336</v>
      </c>
    </row>
    <row r="265" spans="1:20" x14ac:dyDescent="0.25">
      <c r="A265">
        <v>263</v>
      </c>
      <c r="B265" t="s">
        <v>577</v>
      </c>
      <c r="C265" s="3" t="s">
        <v>578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121</v>
      </c>
      <c r="O265" s="4">
        <f t="shared" si="16"/>
        <v>370.89655172413791</v>
      </c>
      <c r="P265" s="5">
        <f t="shared" si="17"/>
        <v>54.050251256281406</v>
      </c>
      <c r="Q265" t="s">
        <v>2053</v>
      </c>
      <c r="R265" t="s">
        <v>2054</v>
      </c>
      <c r="S265" s="9">
        <f t="shared" si="18"/>
        <v>40187.25</v>
      </c>
      <c r="T265" s="9">
        <f t="shared" si="19"/>
        <v>40187.25</v>
      </c>
    </row>
    <row r="266" spans="1:20" x14ac:dyDescent="0.25">
      <c r="A266">
        <v>264</v>
      </c>
      <c r="B266" t="s">
        <v>579</v>
      </c>
      <c r="C266" s="3" t="s">
        <v>580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32</v>
      </c>
      <c r="O266" s="4">
        <f t="shared" si="16"/>
        <v>362.66447368421052</v>
      </c>
      <c r="P266" s="5">
        <f t="shared" si="17"/>
        <v>30.002721335268504</v>
      </c>
      <c r="Q266" t="s">
        <v>2038</v>
      </c>
      <c r="R266" t="s">
        <v>2039</v>
      </c>
      <c r="S266" s="9">
        <f t="shared" si="18"/>
        <v>41317.25</v>
      </c>
      <c r="T266" s="9">
        <f t="shared" si="19"/>
        <v>41333.25</v>
      </c>
    </row>
    <row r="267" spans="1:20" x14ac:dyDescent="0.25">
      <c r="A267">
        <v>265</v>
      </c>
      <c r="B267" t="s">
        <v>581</v>
      </c>
      <c r="C267" s="3" t="s">
        <v>582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32</v>
      </c>
      <c r="O267" s="4">
        <f t="shared" si="16"/>
        <v>123.08163265306122</v>
      </c>
      <c r="P267" s="5">
        <f t="shared" si="17"/>
        <v>70.127906976744185</v>
      </c>
      <c r="Q267" t="s">
        <v>2038</v>
      </c>
      <c r="R267" t="s">
        <v>2039</v>
      </c>
      <c r="S267" s="9">
        <f t="shared" si="18"/>
        <v>42372.25</v>
      </c>
      <c r="T267" s="9">
        <f t="shared" si="19"/>
        <v>42416.25</v>
      </c>
    </row>
    <row r="268" spans="1:20" x14ac:dyDescent="0.25">
      <c r="A268">
        <v>266</v>
      </c>
      <c r="B268" t="s">
        <v>583</v>
      </c>
      <c r="C268" s="3" t="s">
        <v>584</v>
      </c>
      <c r="D268">
        <v>111900</v>
      </c>
      <c r="E268">
        <v>85902</v>
      </c>
      <c r="F268" t="s">
        <v>14</v>
      </c>
      <c r="G268">
        <v>3182</v>
      </c>
      <c r="H268" t="s">
        <v>106</v>
      </c>
      <c r="I268" t="s">
        <v>107</v>
      </c>
      <c r="J268">
        <v>1415340000</v>
      </c>
      <c r="K268">
        <v>1418191200</v>
      </c>
      <c r="L268" t="b">
        <v>0</v>
      </c>
      <c r="M268" t="b">
        <v>1</v>
      </c>
      <c r="N268" t="s">
        <v>158</v>
      </c>
      <c r="O268" s="4">
        <f t="shared" si="16"/>
        <v>76.766756032171585</v>
      </c>
      <c r="P268" s="5">
        <f t="shared" si="17"/>
        <v>26.996228786926462</v>
      </c>
      <c r="Q268" t="s">
        <v>2034</v>
      </c>
      <c r="R268" t="s">
        <v>2057</v>
      </c>
      <c r="S268" s="9">
        <f t="shared" si="18"/>
        <v>41950.25</v>
      </c>
      <c r="T268" s="9">
        <f t="shared" si="19"/>
        <v>41983.25</v>
      </c>
    </row>
    <row r="269" spans="1:20" x14ac:dyDescent="0.25">
      <c r="A269">
        <v>267</v>
      </c>
      <c r="B269" t="s">
        <v>585</v>
      </c>
      <c r="C269" s="3" t="s">
        <v>586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32</v>
      </c>
      <c r="O269" s="4">
        <f t="shared" si="16"/>
        <v>233.62012987012989</v>
      </c>
      <c r="P269" s="5">
        <f t="shared" si="17"/>
        <v>51.990606936416185</v>
      </c>
      <c r="Q269" t="s">
        <v>2038</v>
      </c>
      <c r="R269" t="s">
        <v>2039</v>
      </c>
      <c r="S269" s="9">
        <f t="shared" si="18"/>
        <v>41206.208333333336</v>
      </c>
      <c r="T269" s="9">
        <f t="shared" si="19"/>
        <v>41222.25</v>
      </c>
    </row>
    <row r="270" spans="1:20" x14ac:dyDescent="0.25">
      <c r="A270">
        <v>268</v>
      </c>
      <c r="B270" t="s">
        <v>587</v>
      </c>
      <c r="C270" s="3" t="s">
        <v>588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41</v>
      </c>
      <c r="O270" s="4">
        <f t="shared" si="16"/>
        <v>180.53333333333333</v>
      </c>
      <c r="P270" s="5">
        <f t="shared" si="17"/>
        <v>56.416666666666664</v>
      </c>
      <c r="Q270" t="s">
        <v>2040</v>
      </c>
      <c r="R270" t="s">
        <v>2041</v>
      </c>
      <c r="S270" s="9">
        <f t="shared" si="18"/>
        <v>41186.208333333336</v>
      </c>
      <c r="T270" s="9">
        <f t="shared" si="19"/>
        <v>41232.25</v>
      </c>
    </row>
    <row r="271" spans="1:20" x14ac:dyDescent="0.25">
      <c r="A271">
        <v>269</v>
      </c>
      <c r="B271" t="s">
        <v>589</v>
      </c>
      <c r="C271" s="3" t="s">
        <v>590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268</v>
      </c>
      <c r="O271" s="4">
        <f t="shared" si="16"/>
        <v>252.62857142857143</v>
      </c>
      <c r="P271" s="5">
        <f t="shared" si="17"/>
        <v>101.63218390804597</v>
      </c>
      <c r="Q271" t="s">
        <v>2040</v>
      </c>
      <c r="R271" t="s">
        <v>2059</v>
      </c>
      <c r="S271" s="9">
        <f t="shared" si="18"/>
        <v>43496.25</v>
      </c>
      <c r="T271" s="9">
        <f t="shared" si="19"/>
        <v>43517.25</v>
      </c>
    </row>
    <row r="272" spans="1:20" x14ac:dyDescent="0.25">
      <c r="A272">
        <v>270</v>
      </c>
      <c r="B272" t="s">
        <v>591</v>
      </c>
      <c r="C272" s="3" t="s">
        <v>592</v>
      </c>
      <c r="D272">
        <v>173900</v>
      </c>
      <c r="E272">
        <v>47260</v>
      </c>
      <c r="F272" t="s">
        <v>73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88</v>
      </c>
      <c r="O272" s="4">
        <f t="shared" si="16"/>
        <v>27.176538240368025</v>
      </c>
      <c r="P272" s="5">
        <f t="shared" si="17"/>
        <v>25.005291005291006</v>
      </c>
      <c r="Q272" t="s">
        <v>2049</v>
      </c>
      <c r="R272" t="s">
        <v>2050</v>
      </c>
      <c r="S272" s="9">
        <f t="shared" si="18"/>
        <v>40514.25</v>
      </c>
      <c r="T272" s="9">
        <f t="shared" si="19"/>
        <v>40516.25</v>
      </c>
    </row>
    <row r="273" spans="1:20" ht="31.5" x14ac:dyDescent="0.25">
      <c r="A273">
        <v>271</v>
      </c>
      <c r="B273" t="s">
        <v>593</v>
      </c>
      <c r="C273" s="3" t="s">
        <v>594</v>
      </c>
      <c r="D273">
        <v>153700</v>
      </c>
      <c r="E273">
        <v>1953</v>
      </c>
      <c r="F273" t="s">
        <v>46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121</v>
      </c>
      <c r="O273" s="4">
        <f t="shared" si="16"/>
        <v>1.2706571242680547</v>
      </c>
      <c r="P273" s="5">
        <f t="shared" si="17"/>
        <v>32.016393442622949</v>
      </c>
      <c r="Q273" t="s">
        <v>2053</v>
      </c>
      <c r="R273" t="s">
        <v>2054</v>
      </c>
      <c r="S273" s="9">
        <f t="shared" si="18"/>
        <v>42345.25</v>
      </c>
      <c r="T273" s="9">
        <f t="shared" si="19"/>
        <v>42376.25</v>
      </c>
    </row>
    <row r="274" spans="1:20" x14ac:dyDescent="0.25">
      <c r="A274">
        <v>272</v>
      </c>
      <c r="B274" t="s">
        <v>595</v>
      </c>
      <c r="C274" s="3" t="s">
        <v>596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32</v>
      </c>
      <c r="O274" s="4">
        <f t="shared" si="16"/>
        <v>304.0097847358121</v>
      </c>
      <c r="P274" s="5">
        <f t="shared" si="17"/>
        <v>82.021647307286173</v>
      </c>
      <c r="Q274" t="s">
        <v>2038</v>
      </c>
      <c r="R274" t="s">
        <v>2039</v>
      </c>
      <c r="S274" s="9">
        <f t="shared" si="18"/>
        <v>43656.208333333328</v>
      </c>
      <c r="T274" s="9">
        <f t="shared" si="19"/>
        <v>43681.208333333328</v>
      </c>
    </row>
    <row r="275" spans="1:20" x14ac:dyDescent="0.25">
      <c r="A275">
        <v>273</v>
      </c>
      <c r="B275" t="s">
        <v>597</v>
      </c>
      <c r="C275" s="3" t="s">
        <v>598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32</v>
      </c>
      <c r="O275" s="4">
        <f t="shared" si="16"/>
        <v>137.23076923076923</v>
      </c>
      <c r="P275" s="5">
        <f t="shared" si="17"/>
        <v>37.957446808510639</v>
      </c>
      <c r="Q275" t="s">
        <v>2038</v>
      </c>
      <c r="R275" t="s">
        <v>2039</v>
      </c>
      <c r="S275" s="9">
        <f t="shared" si="18"/>
        <v>42995.208333333328</v>
      </c>
      <c r="T275" s="9">
        <f t="shared" si="19"/>
        <v>42998.208333333328</v>
      </c>
    </row>
    <row r="276" spans="1:20" ht="31.5" x14ac:dyDescent="0.25">
      <c r="A276">
        <v>274</v>
      </c>
      <c r="B276" t="s">
        <v>599</v>
      </c>
      <c r="C276" s="3" t="s">
        <v>600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32</v>
      </c>
      <c r="O276" s="4">
        <f t="shared" si="16"/>
        <v>32.208333333333336</v>
      </c>
      <c r="P276" s="5">
        <f t="shared" si="17"/>
        <v>51.533333333333331</v>
      </c>
      <c r="Q276" t="s">
        <v>2038</v>
      </c>
      <c r="R276" t="s">
        <v>2039</v>
      </c>
      <c r="S276" s="9">
        <f t="shared" si="18"/>
        <v>43045.25</v>
      </c>
      <c r="T276" s="9">
        <f t="shared" si="19"/>
        <v>43050.25</v>
      </c>
    </row>
    <row r="277" spans="1:20" ht="31.5" x14ac:dyDescent="0.25">
      <c r="A277">
        <v>275</v>
      </c>
      <c r="B277" t="s">
        <v>601</v>
      </c>
      <c r="C277" s="3" t="s">
        <v>602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205</v>
      </c>
      <c r="O277" s="4">
        <f t="shared" si="16"/>
        <v>241.51282051282053</v>
      </c>
      <c r="P277" s="5">
        <f t="shared" si="17"/>
        <v>81.198275862068968</v>
      </c>
      <c r="Q277" t="s">
        <v>2046</v>
      </c>
      <c r="R277" t="s">
        <v>2058</v>
      </c>
      <c r="S277" s="9">
        <f t="shared" si="18"/>
        <v>43561.208333333328</v>
      </c>
      <c r="T277" s="9">
        <f t="shared" si="19"/>
        <v>43569.208333333328</v>
      </c>
    </row>
    <row r="278" spans="1:20" x14ac:dyDescent="0.25">
      <c r="A278">
        <v>276</v>
      </c>
      <c r="B278" t="s">
        <v>603</v>
      </c>
      <c r="C278" s="3" t="s">
        <v>604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88</v>
      </c>
      <c r="O278" s="4">
        <f t="shared" si="16"/>
        <v>96.8</v>
      </c>
      <c r="P278" s="5">
        <f t="shared" si="17"/>
        <v>40.030075187969928</v>
      </c>
      <c r="Q278" t="s">
        <v>2049</v>
      </c>
      <c r="R278" t="s">
        <v>2050</v>
      </c>
      <c r="S278" s="9">
        <f t="shared" si="18"/>
        <v>41018.208333333336</v>
      </c>
      <c r="T278" s="9">
        <f t="shared" si="19"/>
        <v>41023.208333333336</v>
      </c>
    </row>
    <row r="279" spans="1:20" ht="31.5" x14ac:dyDescent="0.25">
      <c r="A279">
        <v>277</v>
      </c>
      <c r="B279" t="s">
        <v>605</v>
      </c>
      <c r="C279" s="3" t="s">
        <v>606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32</v>
      </c>
      <c r="O279" s="4">
        <f t="shared" si="16"/>
        <v>1066.4285714285716</v>
      </c>
      <c r="P279" s="5">
        <f t="shared" si="17"/>
        <v>89.939759036144579</v>
      </c>
      <c r="Q279" t="s">
        <v>2038</v>
      </c>
      <c r="R279" t="s">
        <v>2039</v>
      </c>
      <c r="S279" s="9">
        <f t="shared" si="18"/>
        <v>40378.208333333336</v>
      </c>
      <c r="T279" s="9">
        <f t="shared" si="19"/>
        <v>40380.208333333336</v>
      </c>
    </row>
    <row r="280" spans="1:20" x14ac:dyDescent="0.25">
      <c r="A280">
        <v>278</v>
      </c>
      <c r="B280" t="s">
        <v>607</v>
      </c>
      <c r="C280" s="3" t="s">
        <v>608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16"/>
        <v>325.88888888888891</v>
      </c>
      <c r="P280" s="5">
        <f t="shared" si="17"/>
        <v>96.692307692307693</v>
      </c>
      <c r="Q280" t="s">
        <v>2036</v>
      </c>
      <c r="R280" t="s">
        <v>2037</v>
      </c>
      <c r="S280" s="9">
        <f t="shared" si="18"/>
        <v>41239.25</v>
      </c>
      <c r="T280" s="9">
        <f t="shared" si="19"/>
        <v>41264.25</v>
      </c>
    </row>
    <row r="281" spans="1:20" x14ac:dyDescent="0.25">
      <c r="A281">
        <v>279</v>
      </c>
      <c r="B281" t="s">
        <v>609</v>
      </c>
      <c r="C281" s="3" t="s">
        <v>610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32</v>
      </c>
      <c r="O281" s="4">
        <f t="shared" si="16"/>
        <v>170.70000000000002</v>
      </c>
      <c r="P281" s="5">
        <f t="shared" si="17"/>
        <v>25.010989010989011</v>
      </c>
      <c r="Q281" t="s">
        <v>2038</v>
      </c>
      <c r="R281" t="s">
        <v>2039</v>
      </c>
      <c r="S281" s="9">
        <f t="shared" si="18"/>
        <v>43346.208333333328</v>
      </c>
      <c r="T281" s="9">
        <f t="shared" si="19"/>
        <v>43349.208333333328</v>
      </c>
    </row>
    <row r="282" spans="1:20" ht="31.5" x14ac:dyDescent="0.25">
      <c r="A282">
        <v>280</v>
      </c>
      <c r="B282" t="s">
        <v>611</v>
      </c>
      <c r="C282" s="3" t="s">
        <v>612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70</v>
      </c>
      <c r="O282" s="4">
        <f t="shared" si="16"/>
        <v>581.44000000000005</v>
      </c>
      <c r="P282" s="5">
        <f t="shared" si="17"/>
        <v>36.987277353689571</v>
      </c>
      <c r="Q282" t="s">
        <v>2040</v>
      </c>
      <c r="R282" t="s">
        <v>2048</v>
      </c>
      <c r="S282" s="9">
        <f t="shared" si="18"/>
        <v>43060.25</v>
      </c>
      <c r="T282" s="9">
        <f t="shared" si="19"/>
        <v>43066.25</v>
      </c>
    </row>
    <row r="283" spans="1:20" x14ac:dyDescent="0.25">
      <c r="A283">
        <v>281</v>
      </c>
      <c r="B283" t="s">
        <v>613</v>
      </c>
      <c r="C283" s="3" t="s">
        <v>614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32</v>
      </c>
      <c r="O283" s="4">
        <f t="shared" si="16"/>
        <v>91.520972644376897</v>
      </c>
      <c r="P283" s="5">
        <f t="shared" si="17"/>
        <v>73.012609117361791</v>
      </c>
      <c r="Q283" t="s">
        <v>2038</v>
      </c>
      <c r="R283" t="s">
        <v>2039</v>
      </c>
      <c r="S283" s="9">
        <f t="shared" si="18"/>
        <v>40979.25</v>
      </c>
      <c r="T283" s="9">
        <f t="shared" si="19"/>
        <v>41000.208333333336</v>
      </c>
    </row>
    <row r="284" spans="1:20" x14ac:dyDescent="0.25">
      <c r="A284">
        <v>282</v>
      </c>
      <c r="B284" t="s">
        <v>615</v>
      </c>
      <c r="C284" s="3" t="s">
        <v>616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268</v>
      </c>
      <c r="O284" s="4">
        <f t="shared" si="16"/>
        <v>108.04761904761904</v>
      </c>
      <c r="P284" s="5">
        <f t="shared" si="17"/>
        <v>68.240601503759393</v>
      </c>
      <c r="Q284" t="s">
        <v>2040</v>
      </c>
      <c r="R284" t="s">
        <v>2059</v>
      </c>
      <c r="S284" s="9">
        <f t="shared" si="18"/>
        <v>42701.25</v>
      </c>
      <c r="T284" s="9">
        <f t="shared" si="19"/>
        <v>42707.25</v>
      </c>
    </row>
    <row r="285" spans="1:20" ht="31.5" x14ac:dyDescent="0.25">
      <c r="A285">
        <v>283</v>
      </c>
      <c r="B285" t="s">
        <v>617</v>
      </c>
      <c r="C285" s="3" t="s">
        <v>618</v>
      </c>
      <c r="D285">
        <v>8100</v>
      </c>
      <c r="E285">
        <v>1517</v>
      </c>
      <c r="F285" t="s">
        <v>14</v>
      </c>
      <c r="G285">
        <v>29</v>
      </c>
      <c r="H285" t="s">
        <v>35</v>
      </c>
      <c r="I285" t="s">
        <v>36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16"/>
        <v>18.728395061728396</v>
      </c>
      <c r="P285" s="5">
        <f t="shared" si="17"/>
        <v>52.310344827586206</v>
      </c>
      <c r="Q285" t="s">
        <v>2034</v>
      </c>
      <c r="R285" t="s">
        <v>2035</v>
      </c>
      <c r="S285" s="9">
        <f t="shared" si="18"/>
        <v>42520.208333333328</v>
      </c>
      <c r="T285" s="9">
        <f t="shared" si="19"/>
        <v>42525.208333333328</v>
      </c>
    </row>
    <row r="286" spans="1:20" x14ac:dyDescent="0.25">
      <c r="A286">
        <v>284</v>
      </c>
      <c r="B286" t="s">
        <v>619</v>
      </c>
      <c r="C286" s="3" t="s">
        <v>620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16"/>
        <v>83.193877551020407</v>
      </c>
      <c r="P286" s="5">
        <f t="shared" si="17"/>
        <v>61.765151515151516</v>
      </c>
      <c r="Q286" t="s">
        <v>2036</v>
      </c>
      <c r="R286" t="s">
        <v>2037</v>
      </c>
      <c r="S286" s="9">
        <f t="shared" si="18"/>
        <v>41030.208333333336</v>
      </c>
      <c r="T286" s="9">
        <f t="shared" si="19"/>
        <v>41035.208333333336</v>
      </c>
    </row>
    <row r="287" spans="1:20" x14ac:dyDescent="0.25">
      <c r="A287">
        <v>285</v>
      </c>
      <c r="B287" t="s">
        <v>621</v>
      </c>
      <c r="C287" s="3" t="s">
        <v>622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32</v>
      </c>
      <c r="O287" s="4">
        <f t="shared" si="16"/>
        <v>706.33333333333337</v>
      </c>
      <c r="P287" s="5">
        <f t="shared" si="17"/>
        <v>25.027559055118111</v>
      </c>
      <c r="Q287" t="s">
        <v>2038</v>
      </c>
      <c r="R287" t="s">
        <v>2039</v>
      </c>
      <c r="S287" s="9">
        <f t="shared" si="18"/>
        <v>42623.208333333328</v>
      </c>
      <c r="T287" s="9">
        <f t="shared" si="19"/>
        <v>42661.208333333328</v>
      </c>
    </row>
    <row r="288" spans="1:20" x14ac:dyDescent="0.25">
      <c r="A288">
        <v>286</v>
      </c>
      <c r="B288" t="s">
        <v>623</v>
      </c>
      <c r="C288" s="3" t="s">
        <v>624</v>
      </c>
      <c r="D288">
        <v>112100</v>
      </c>
      <c r="E288">
        <v>19557</v>
      </c>
      <c r="F288" t="s">
        <v>73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32</v>
      </c>
      <c r="O288" s="4">
        <f t="shared" si="16"/>
        <v>17.446030330062445</v>
      </c>
      <c r="P288" s="5">
        <f t="shared" si="17"/>
        <v>106.28804347826087</v>
      </c>
      <c r="Q288" t="s">
        <v>2038</v>
      </c>
      <c r="R288" t="s">
        <v>2039</v>
      </c>
      <c r="S288" s="9">
        <f t="shared" si="18"/>
        <v>42697.25</v>
      </c>
      <c r="T288" s="9">
        <f t="shared" si="19"/>
        <v>42704.25</v>
      </c>
    </row>
    <row r="289" spans="1:20" x14ac:dyDescent="0.25">
      <c r="A289">
        <v>287</v>
      </c>
      <c r="B289" t="s">
        <v>625</v>
      </c>
      <c r="C289" s="3" t="s">
        <v>626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49</v>
      </c>
      <c r="O289" s="4">
        <f t="shared" si="16"/>
        <v>209.73015873015873</v>
      </c>
      <c r="P289" s="5">
        <f t="shared" si="17"/>
        <v>75.07386363636364</v>
      </c>
      <c r="Q289" t="s">
        <v>2034</v>
      </c>
      <c r="R289" t="s">
        <v>2042</v>
      </c>
      <c r="S289" s="9">
        <f t="shared" si="18"/>
        <v>42122.208333333328</v>
      </c>
      <c r="T289" s="9">
        <f t="shared" si="19"/>
        <v>42122.208333333328</v>
      </c>
    </row>
    <row r="290" spans="1:20" x14ac:dyDescent="0.25">
      <c r="A290">
        <v>288</v>
      </c>
      <c r="B290" t="s">
        <v>627</v>
      </c>
      <c r="C290" s="3" t="s">
        <v>628</v>
      </c>
      <c r="D290">
        <v>5600</v>
      </c>
      <c r="E290">
        <v>5476</v>
      </c>
      <c r="F290" t="s">
        <v>14</v>
      </c>
      <c r="G290">
        <v>137</v>
      </c>
      <c r="H290" t="s">
        <v>35</v>
      </c>
      <c r="I290" t="s">
        <v>36</v>
      </c>
      <c r="J290">
        <v>1331701200</v>
      </c>
      <c r="K290">
        <v>1331787600</v>
      </c>
      <c r="L290" t="b">
        <v>0</v>
      </c>
      <c r="M290" t="b">
        <v>1</v>
      </c>
      <c r="N290" t="s">
        <v>147</v>
      </c>
      <c r="O290" s="4">
        <f t="shared" si="16"/>
        <v>97.785714285714292</v>
      </c>
      <c r="P290" s="5">
        <f t="shared" si="17"/>
        <v>39.970802919708028</v>
      </c>
      <c r="Q290" t="s">
        <v>2034</v>
      </c>
      <c r="R290" t="s">
        <v>2056</v>
      </c>
      <c r="S290" s="9">
        <f t="shared" si="18"/>
        <v>40982.208333333336</v>
      </c>
      <c r="T290" s="9">
        <f t="shared" si="19"/>
        <v>40983.208333333336</v>
      </c>
    </row>
    <row r="291" spans="1:20" x14ac:dyDescent="0.25">
      <c r="A291">
        <v>289</v>
      </c>
      <c r="B291" t="s">
        <v>629</v>
      </c>
      <c r="C291" s="3" t="s">
        <v>630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32</v>
      </c>
      <c r="O291" s="4">
        <f t="shared" si="16"/>
        <v>1684.25</v>
      </c>
      <c r="P291" s="5">
        <f t="shared" si="17"/>
        <v>39.982195845697326</v>
      </c>
      <c r="Q291" t="s">
        <v>2038</v>
      </c>
      <c r="R291" t="s">
        <v>2039</v>
      </c>
      <c r="S291" s="9">
        <f t="shared" si="18"/>
        <v>42219.208333333328</v>
      </c>
      <c r="T291" s="9">
        <f t="shared" si="19"/>
        <v>42222.208333333328</v>
      </c>
    </row>
    <row r="292" spans="1:20" x14ac:dyDescent="0.25">
      <c r="A292">
        <v>290</v>
      </c>
      <c r="B292" t="s">
        <v>631</v>
      </c>
      <c r="C292" s="3" t="s">
        <v>632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41</v>
      </c>
      <c r="O292" s="4">
        <f t="shared" si="16"/>
        <v>54.402135231316727</v>
      </c>
      <c r="P292" s="5">
        <f t="shared" si="17"/>
        <v>101.01541850220265</v>
      </c>
      <c r="Q292" t="s">
        <v>2040</v>
      </c>
      <c r="R292" t="s">
        <v>2041</v>
      </c>
      <c r="S292" s="9">
        <f t="shared" si="18"/>
        <v>41404.208333333336</v>
      </c>
      <c r="T292" s="9">
        <f t="shared" si="19"/>
        <v>41436.208333333336</v>
      </c>
    </row>
    <row r="293" spans="1:20" x14ac:dyDescent="0.25">
      <c r="A293">
        <v>291</v>
      </c>
      <c r="B293" t="s">
        <v>633</v>
      </c>
      <c r="C293" s="3" t="s">
        <v>634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16"/>
        <v>456.61111111111109</v>
      </c>
      <c r="P293" s="5">
        <f t="shared" si="17"/>
        <v>76.813084112149539</v>
      </c>
      <c r="Q293" t="s">
        <v>2036</v>
      </c>
      <c r="R293" t="s">
        <v>2037</v>
      </c>
      <c r="S293" s="9">
        <f t="shared" si="18"/>
        <v>40831.208333333336</v>
      </c>
      <c r="T293" s="9">
        <f t="shared" si="19"/>
        <v>40835.208333333336</v>
      </c>
    </row>
    <row r="294" spans="1:20" x14ac:dyDescent="0.25">
      <c r="A294">
        <v>292</v>
      </c>
      <c r="B294" t="s">
        <v>635</v>
      </c>
      <c r="C294" s="3" t="s">
        <v>636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16"/>
        <v>9.8219178082191778</v>
      </c>
      <c r="P294" s="5">
        <f t="shared" si="17"/>
        <v>71.7</v>
      </c>
      <c r="Q294" t="s">
        <v>2032</v>
      </c>
      <c r="R294" t="s">
        <v>2033</v>
      </c>
      <c r="S294" s="9">
        <f t="shared" si="18"/>
        <v>40984.208333333336</v>
      </c>
      <c r="T294" s="9">
        <f t="shared" si="19"/>
        <v>41002.208333333336</v>
      </c>
    </row>
    <row r="295" spans="1:20" x14ac:dyDescent="0.25">
      <c r="A295">
        <v>293</v>
      </c>
      <c r="B295" t="s">
        <v>637</v>
      </c>
      <c r="C295" s="3" t="s">
        <v>638</v>
      </c>
      <c r="D295">
        <v>6500</v>
      </c>
      <c r="E295">
        <v>1065</v>
      </c>
      <c r="F295" t="s">
        <v>73</v>
      </c>
      <c r="G295">
        <v>32</v>
      </c>
      <c r="H295" t="s">
        <v>106</v>
      </c>
      <c r="I295" t="s">
        <v>107</v>
      </c>
      <c r="J295">
        <v>1286254800</v>
      </c>
      <c r="K295">
        <v>1287032400</v>
      </c>
      <c r="L295" t="b">
        <v>0</v>
      </c>
      <c r="M295" t="b">
        <v>0</v>
      </c>
      <c r="N295" t="s">
        <v>32</v>
      </c>
      <c r="O295" s="4">
        <f t="shared" si="16"/>
        <v>16.384615384615383</v>
      </c>
      <c r="P295" s="5">
        <f t="shared" si="17"/>
        <v>33.28125</v>
      </c>
      <c r="Q295" t="s">
        <v>2038</v>
      </c>
      <c r="R295" t="s">
        <v>2039</v>
      </c>
      <c r="S295" s="9">
        <f t="shared" si="18"/>
        <v>40456.208333333336</v>
      </c>
      <c r="T295" s="9">
        <f t="shared" si="19"/>
        <v>40465.208333333336</v>
      </c>
    </row>
    <row r="296" spans="1:20" x14ac:dyDescent="0.25">
      <c r="A296">
        <v>294</v>
      </c>
      <c r="B296" t="s">
        <v>639</v>
      </c>
      <c r="C296" s="3" t="s">
        <v>640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32</v>
      </c>
      <c r="O296" s="4">
        <f t="shared" si="16"/>
        <v>1339.6666666666667</v>
      </c>
      <c r="P296" s="5">
        <f t="shared" si="17"/>
        <v>43.923497267759565</v>
      </c>
      <c r="Q296" t="s">
        <v>2038</v>
      </c>
      <c r="R296" t="s">
        <v>2039</v>
      </c>
      <c r="S296" s="9">
        <f t="shared" si="18"/>
        <v>43399.208333333328</v>
      </c>
      <c r="T296" s="9">
        <f t="shared" si="19"/>
        <v>43411.25</v>
      </c>
    </row>
    <row r="297" spans="1:20" ht="31.5" x14ac:dyDescent="0.25">
      <c r="A297">
        <v>295</v>
      </c>
      <c r="B297" t="s">
        <v>641</v>
      </c>
      <c r="C297" s="3" t="s">
        <v>642</v>
      </c>
      <c r="D297">
        <v>192900</v>
      </c>
      <c r="E297">
        <v>68769</v>
      </c>
      <c r="F297" t="s">
        <v>14</v>
      </c>
      <c r="G297">
        <v>1910</v>
      </c>
      <c r="H297" t="s">
        <v>97</v>
      </c>
      <c r="I297" t="s">
        <v>98</v>
      </c>
      <c r="J297">
        <v>1381813200</v>
      </c>
      <c r="K297">
        <v>1383976800</v>
      </c>
      <c r="L297" t="b">
        <v>0</v>
      </c>
      <c r="M297" t="b">
        <v>0</v>
      </c>
      <c r="N297" t="s">
        <v>32</v>
      </c>
      <c r="O297" s="4">
        <f t="shared" si="16"/>
        <v>35.650077760497666</v>
      </c>
      <c r="P297" s="5">
        <f t="shared" si="17"/>
        <v>36.004712041884815</v>
      </c>
      <c r="Q297" t="s">
        <v>2038</v>
      </c>
      <c r="R297" t="s">
        <v>2039</v>
      </c>
      <c r="S297" s="9">
        <f t="shared" si="18"/>
        <v>41562.208333333336</v>
      </c>
      <c r="T297" s="9">
        <f t="shared" si="19"/>
        <v>41587.25</v>
      </c>
    </row>
    <row r="298" spans="1:20" ht="31.5" x14ac:dyDescent="0.25">
      <c r="A298">
        <v>296</v>
      </c>
      <c r="B298" t="s">
        <v>643</v>
      </c>
      <c r="C298" s="3" t="s">
        <v>644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32</v>
      </c>
      <c r="O298" s="4">
        <f t="shared" si="16"/>
        <v>54.950819672131146</v>
      </c>
      <c r="P298" s="5">
        <f t="shared" si="17"/>
        <v>88.21052631578948</v>
      </c>
      <c r="Q298" t="s">
        <v>2038</v>
      </c>
      <c r="R298" t="s">
        <v>2039</v>
      </c>
      <c r="S298" s="9">
        <f t="shared" si="18"/>
        <v>43493.25</v>
      </c>
      <c r="T298" s="9">
        <f t="shared" si="19"/>
        <v>43515.25</v>
      </c>
    </row>
    <row r="299" spans="1:20" x14ac:dyDescent="0.25">
      <c r="A299">
        <v>297</v>
      </c>
      <c r="B299" t="s">
        <v>645</v>
      </c>
      <c r="C299" s="3" t="s">
        <v>646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32</v>
      </c>
      <c r="O299" s="4">
        <f t="shared" si="16"/>
        <v>94.236111111111114</v>
      </c>
      <c r="P299" s="5">
        <f t="shared" si="17"/>
        <v>65.240384615384613</v>
      </c>
      <c r="Q299" t="s">
        <v>2038</v>
      </c>
      <c r="R299" t="s">
        <v>2039</v>
      </c>
      <c r="S299" s="9">
        <f t="shared" si="18"/>
        <v>41653.25</v>
      </c>
      <c r="T299" s="9">
        <f t="shared" si="19"/>
        <v>41662.25</v>
      </c>
    </row>
    <row r="300" spans="1:20" x14ac:dyDescent="0.25">
      <c r="A300">
        <v>298</v>
      </c>
      <c r="B300" t="s">
        <v>647</v>
      </c>
      <c r="C300" s="3" t="s">
        <v>648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16"/>
        <v>143.91428571428571</v>
      </c>
      <c r="P300" s="5">
        <f t="shared" si="17"/>
        <v>69.958333333333329</v>
      </c>
      <c r="Q300" t="s">
        <v>2034</v>
      </c>
      <c r="R300" t="s">
        <v>2035</v>
      </c>
      <c r="S300" s="9">
        <f t="shared" si="18"/>
        <v>42426.25</v>
      </c>
      <c r="T300" s="9">
        <f t="shared" si="19"/>
        <v>42444.208333333328</v>
      </c>
    </row>
    <row r="301" spans="1:20" ht="31.5" x14ac:dyDescent="0.25">
      <c r="A301">
        <v>299</v>
      </c>
      <c r="B301" t="s">
        <v>649</v>
      </c>
      <c r="C301" s="3" t="s">
        <v>650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16"/>
        <v>51.421052631578945</v>
      </c>
      <c r="P301" s="5">
        <f t="shared" si="17"/>
        <v>39.877551020408163</v>
      </c>
      <c r="Q301" t="s">
        <v>2032</v>
      </c>
      <c r="R301" t="s">
        <v>2033</v>
      </c>
      <c r="S301" s="9">
        <f t="shared" si="18"/>
        <v>42432.25</v>
      </c>
      <c r="T301" s="9">
        <f t="shared" si="19"/>
        <v>42488.208333333328</v>
      </c>
    </row>
    <row r="302" spans="1:20" x14ac:dyDescent="0.25">
      <c r="A302">
        <v>300</v>
      </c>
      <c r="B302" t="s">
        <v>651</v>
      </c>
      <c r="C302" s="3" t="s">
        <v>652</v>
      </c>
      <c r="D302">
        <v>100</v>
      </c>
      <c r="E302">
        <v>5</v>
      </c>
      <c r="F302" t="s">
        <v>14</v>
      </c>
      <c r="G302">
        <v>1</v>
      </c>
      <c r="H302" t="s">
        <v>35</v>
      </c>
      <c r="I302" t="s">
        <v>36</v>
      </c>
      <c r="J302">
        <v>1504069200</v>
      </c>
      <c r="K302">
        <v>1504155600</v>
      </c>
      <c r="L302" t="b">
        <v>0</v>
      </c>
      <c r="M302" t="b">
        <v>1</v>
      </c>
      <c r="N302" t="s">
        <v>67</v>
      </c>
      <c r="O302" s="4">
        <f t="shared" si="16"/>
        <v>5</v>
      </c>
      <c r="P302" s="5">
        <f t="shared" si="17"/>
        <v>5</v>
      </c>
      <c r="Q302" t="s">
        <v>2046</v>
      </c>
      <c r="R302" t="s">
        <v>2047</v>
      </c>
      <c r="S302" s="9">
        <f t="shared" si="18"/>
        <v>42977.208333333328</v>
      </c>
      <c r="T302" s="9">
        <f t="shared" si="19"/>
        <v>42978.208333333328</v>
      </c>
    </row>
    <row r="303" spans="1:20" x14ac:dyDescent="0.25">
      <c r="A303">
        <v>301</v>
      </c>
      <c r="B303" t="s">
        <v>653</v>
      </c>
      <c r="C303" s="3" t="s">
        <v>654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41</v>
      </c>
      <c r="O303" s="4">
        <f t="shared" si="16"/>
        <v>1344.6666666666667</v>
      </c>
      <c r="P303" s="5">
        <f t="shared" si="17"/>
        <v>41.023728813559323</v>
      </c>
      <c r="Q303" t="s">
        <v>2040</v>
      </c>
      <c r="R303" t="s">
        <v>2041</v>
      </c>
      <c r="S303" s="9">
        <f t="shared" si="18"/>
        <v>42061.25</v>
      </c>
      <c r="T303" s="9">
        <f t="shared" si="19"/>
        <v>42078.208333333328</v>
      </c>
    </row>
    <row r="304" spans="1:20" x14ac:dyDescent="0.25">
      <c r="A304">
        <v>302</v>
      </c>
      <c r="B304" t="s">
        <v>655</v>
      </c>
      <c r="C304" s="3" t="s">
        <v>656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32</v>
      </c>
      <c r="O304" s="4">
        <f t="shared" si="16"/>
        <v>31.844940867279899</v>
      </c>
      <c r="P304" s="5">
        <f t="shared" si="17"/>
        <v>98.914285714285711</v>
      </c>
      <c r="Q304" t="s">
        <v>2038</v>
      </c>
      <c r="R304" t="s">
        <v>2039</v>
      </c>
      <c r="S304" s="9">
        <f t="shared" si="18"/>
        <v>43345.208333333328</v>
      </c>
      <c r="T304" s="9">
        <f t="shared" si="19"/>
        <v>43359.208333333328</v>
      </c>
    </row>
    <row r="305" spans="1:20" x14ac:dyDescent="0.25">
      <c r="A305">
        <v>303</v>
      </c>
      <c r="B305" t="s">
        <v>657</v>
      </c>
      <c r="C305" s="3" t="s">
        <v>658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59</v>
      </c>
      <c r="O305" s="4">
        <f t="shared" si="16"/>
        <v>82.617647058823536</v>
      </c>
      <c r="P305" s="5">
        <f t="shared" si="17"/>
        <v>87.78125</v>
      </c>
      <c r="Q305" t="s">
        <v>2034</v>
      </c>
      <c r="R305" t="s">
        <v>2044</v>
      </c>
      <c r="S305" s="9">
        <f t="shared" si="18"/>
        <v>42376.25</v>
      </c>
      <c r="T305" s="9">
        <f t="shared" si="19"/>
        <v>42381.25</v>
      </c>
    </row>
    <row r="306" spans="1:20" x14ac:dyDescent="0.25">
      <c r="A306">
        <v>304</v>
      </c>
      <c r="B306" t="s">
        <v>659</v>
      </c>
      <c r="C306" s="3" t="s">
        <v>660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41</v>
      </c>
      <c r="O306" s="4">
        <f t="shared" si="16"/>
        <v>546.14285714285722</v>
      </c>
      <c r="P306" s="5">
        <f t="shared" si="17"/>
        <v>80.767605633802816</v>
      </c>
      <c r="Q306" t="s">
        <v>2040</v>
      </c>
      <c r="R306" t="s">
        <v>2041</v>
      </c>
      <c r="S306" s="9">
        <f t="shared" si="18"/>
        <v>42589.208333333328</v>
      </c>
      <c r="T306" s="9">
        <f t="shared" si="19"/>
        <v>42630.208333333328</v>
      </c>
    </row>
    <row r="307" spans="1:20" x14ac:dyDescent="0.25">
      <c r="A307">
        <v>305</v>
      </c>
      <c r="B307" t="s">
        <v>661</v>
      </c>
      <c r="C307" s="3" t="s">
        <v>662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32</v>
      </c>
      <c r="O307" s="4">
        <f t="shared" si="16"/>
        <v>286.21428571428572</v>
      </c>
      <c r="P307" s="5">
        <f t="shared" si="17"/>
        <v>94.28235294117647</v>
      </c>
      <c r="Q307" t="s">
        <v>2038</v>
      </c>
      <c r="R307" t="s">
        <v>2039</v>
      </c>
      <c r="S307" s="9">
        <f t="shared" si="18"/>
        <v>42448.208333333328</v>
      </c>
      <c r="T307" s="9">
        <f t="shared" si="19"/>
        <v>42489.208333333328</v>
      </c>
    </row>
    <row r="308" spans="1:20" ht="31.5" x14ac:dyDescent="0.25">
      <c r="A308">
        <v>306</v>
      </c>
      <c r="B308" t="s">
        <v>663</v>
      </c>
      <c r="C308" s="3" t="s">
        <v>664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32</v>
      </c>
      <c r="O308" s="4">
        <f t="shared" si="16"/>
        <v>7.9076923076923071</v>
      </c>
      <c r="P308" s="5">
        <f t="shared" si="17"/>
        <v>73.428571428571431</v>
      </c>
      <c r="Q308" t="s">
        <v>2038</v>
      </c>
      <c r="R308" t="s">
        <v>2039</v>
      </c>
      <c r="S308" s="9">
        <f t="shared" si="18"/>
        <v>42930.208333333328</v>
      </c>
      <c r="T308" s="9">
        <f t="shared" si="19"/>
        <v>42933.208333333328</v>
      </c>
    </row>
    <row r="309" spans="1:20" x14ac:dyDescent="0.25">
      <c r="A309">
        <v>307</v>
      </c>
      <c r="B309" t="s">
        <v>665</v>
      </c>
      <c r="C309" s="3" t="s">
        <v>666</v>
      </c>
      <c r="D309">
        <v>32900</v>
      </c>
      <c r="E309">
        <v>43473</v>
      </c>
      <c r="F309" t="s">
        <v>20</v>
      </c>
      <c r="G309">
        <v>659</v>
      </c>
      <c r="H309" t="s">
        <v>35</v>
      </c>
      <c r="I309" t="s">
        <v>36</v>
      </c>
      <c r="J309">
        <v>1338958800</v>
      </c>
      <c r="K309">
        <v>1340686800</v>
      </c>
      <c r="L309" t="b">
        <v>0</v>
      </c>
      <c r="M309" t="b">
        <v>1</v>
      </c>
      <c r="N309" t="s">
        <v>118</v>
      </c>
      <c r="O309" s="4">
        <f t="shared" si="16"/>
        <v>132.13677811550153</v>
      </c>
      <c r="P309" s="5">
        <f t="shared" si="17"/>
        <v>65.968133535660087</v>
      </c>
      <c r="Q309" t="s">
        <v>2046</v>
      </c>
      <c r="R309" t="s">
        <v>2052</v>
      </c>
      <c r="S309" s="9">
        <f t="shared" si="18"/>
        <v>41066.208333333336</v>
      </c>
      <c r="T309" s="9">
        <f t="shared" si="19"/>
        <v>41086.208333333336</v>
      </c>
    </row>
    <row r="310" spans="1:20" x14ac:dyDescent="0.25">
      <c r="A310">
        <v>308</v>
      </c>
      <c r="B310" t="s">
        <v>667</v>
      </c>
      <c r="C310" s="3" t="s">
        <v>668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32</v>
      </c>
      <c r="O310" s="4">
        <f t="shared" si="16"/>
        <v>74.077834179357026</v>
      </c>
      <c r="P310" s="5">
        <f t="shared" si="17"/>
        <v>109.04109589041096</v>
      </c>
      <c r="Q310" t="s">
        <v>2038</v>
      </c>
      <c r="R310" t="s">
        <v>2039</v>
      </c>
      <c r="S310" s="9">
        <f t="shared" si="18"/>
        <v>40651.208333333336</v>
      </c>
      <c r="T310" s="9">
        <f t="shared" si="19"/>
        <v>40652.208333333336</v>
      </c>
    </row>
    <row r="311" spans="1:20" x14ac:dyDescent="0.25">
      <c r="A311">
        <v>309</v>
      </c>
      <c r="B311" t="s">
        <v>669</v>
      </c>
      <c r="C311" s="3" t="s">
        <v>670</v>
      </c>
      <c r="D311">
        <v>4100</v>
      </c>
      <c r="E311">
        <v>3087</v>
      </c>
      <c r="F311" t="s">
        <v>73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59</v>
      </c>
      <c r="O311" s="4">
        <f t="shared" si="16"/>
        <v>75.292682926829272</v>
      </c>
      <c r="P311" s="5">
        <f t="shared" si="17"/>
        <v>41.16</v>
      </c>
      <c r="Q311" t="s">
        <v>2034</v>
      </c>
      <c r="R311" t="s">
        <v>2044</v>
      </c>
      <c r="S311" s="9">
        <f t="shared" si="18"/>
        <v>40807.208333333336</v>
      </c>
      <c r="T311" s="9">
        <f t="shared" si="19"/>
        <v>40827.208333333336</v>
      </c>
    </row>
    <row r="312" spans="1:20" x14ac:dyDescent="0.25">
      <c r="A312">
        <v>310</v>
      </c>
      <c r="B312" t="s">
        <v>671</v>
      </c>
      <c r="C312" s="3" t="s">
        <v>672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88</v>
      </c>
      <c r="O312" s="4">
        <f t="shared" si="16"/>
        <v>20.333333333333332</v>
      </c>
      <c r="P312" s="5">
        <f t="shared" si="17"/>
        <v>99.125</v>
      </c>
      <c r="Q312" t="s">
        <v>2049</v>
      </c>
      <c r="R312" t="s">
        <v>2050</v>
      </c>
      <c r="S312" s="9">
        <f t="shared" si="18"/>
        <v>40277.208333333336</v>
      </c>
      <c r="T312" s="9">
        <f t="shared" si="19"/>
        <v>40293.208333333336</v>
      </c>
    </row>
    <row r="313" spans="1:20" x14ac:dyDescent="0.25">
      <c r="A313">
        <v>311</v>
      </c>
      <c r="B313" t="s">
        <v>673</v>
      </c>
      <c r="C313" s="3" t="s">
        <v>674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32</v>
      </c>
      <c r="O313" s="4">
        <f t="shared" si="16"/>
        <v>203.36507936507937</v>
      </c>
      <c r="P313" s="5">
        <f t="shared" si="17"/>
        <v>105.88429752066116</v>
      </c>
      <c r="Q313" t="s">
        <v>2038</v>
      </c>
      <c r="R313" t="s">
        <v>2039</v>
      </c>
      <c r="S313" s="9">
        <f t="shared" si="18"/>
        <v>40590.25</v>
      </c>
      <c r="T313" s="9">
        <f t="shared" si="19"/>
        <v>40602.25</v>
      </c>
    </row>
    <row r="314" spans="1:20" x14ac:dyDescent="0.25">
      <c r="A314">
        <v>312</v>
      </c>
      <c r="B314" t="s">
        <v>675</v>
      </c>
      <c r="C314" s="3" t="s">
        <v>676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32</v>
      </c>
      <c r="O314" s="4">
        <f t="shared" si="16"/>
        <v>310.2284263959391</v>
      </c>
      <c r="P314" s="5">
        <f t="shared" si="17"/>
        <v>48.996525921966864</v>
      </c>
      <c r="Q314" t="s">
        <v>2038</v>
      </c>
      <c r="R314" t="s">
        <v>2039</v>
      </c>
      <c r="S314" s="9">
        <f t="shared" si="18"/>
        <v>41572.208333333336</v>
      </c>
      <c r="T314" s="9">
        <f t="shared" si="19"/>
        <v>41579.208333333336</v>
      </c>
    </row>
    <row r="315" spans="1:20" x14ac:dyDescent="0.25">
      <c r="A315">
        <v>313</v>
      </c>
      <c r="B315" t="s">
        <v>677</v>
      </c>
      <c r="C315" s="3" t="s">
        <v>678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16"/>
        <v>395.31818181818181</v>
      </c>
      <c r="P315" s="5">
        <f t="shared" si="17"/>
        <v>39</v>
      </c>
      <c r="Q315" t="s">
        <v>2034</v>
      </c>
      <c r="R315" t="s">
        <v>2035</v>
      </c>
      <c r="S315" s="9">
        <f t="shared" si="18"/>
        <v>40966.25</v>
      </c>
      <c r="T315" s="9">
        <f t="shared" si="19"/>
        <v>40968.25</v>
      </c>
    </row>
    <row r="316" spans="1:20" x14ac:dyDescent="0.25">
      <c r="A316">
        <v>314</v>
      </c>
      <c r="B316" t="s">
        <v>679</v>
      </c>
      <c r="C316" s="3" t="s">
        <v>680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41</v>
      </c>
      <c r="O316" s="4">
        <f t="shared" si="16"/>
        <v>294.71428571428572</v>
      </c>
      <c r="P316" s="5">
        <f t="shared" si="17"/>
        <v>31.022556390977442</v>
      </c>
      <c r="Q316" t="s">
        <v>2040</v>
      </c>
      <c r="R316" t="s">
        <v>2041</v>
      </c>
      <c r="S316" s="9">
        <f t="shared" si="18"/>
        <v>43536.208333333328</v>
      </c>
      <c r="T316" s="9">
        <f t="shared" si="19"/>
        <v>43541.208333333328</v>
      </c>
    </row>
    <row r="317" spans="1:20" ht="31.5" x14ac:dyDescent="0.25">
      <c r="A317">
        <v>315</v>
      </c>
      <c r="B317" t="s">
        <v>681</v>
      </c>
      <c r="C317" s="3" t="s">
        <v>682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32</v>
      </c>
      <c r="O317" s="4">
        <f t="shared" si="16"/>
        <v>33.89473684210526</v>
      </c>
      <c r="P317" s="5">
        <f t="shared" si="17"/>
        <v>103.87096774193549</v>
      </c>
      <c r="Q317" t="s">
        <v>2038</v>
      </c>
      <c r="R317" t="s">
        <v>2039</v>
      </c>
      <c r="S317" s="9">
        <f t="shared" si="18"/>
        <v>41783.208333333336</v>
      </c>
      <c r="T317" s="9">
        <f t="shared" si="19"/>
        <v>41812.208333333336</v>
      </c>
    </row>
    <row r="318" spans="1:20" x14ac:dyDescent="0.25">
      <c r="A318">
        <v>316</v>
      </c>
      <c r="B318" t="s">
        <v>683</v>
      </c>
      <c r="C318" s="3" t="s">
        <v>684</v>
      </c>
      <c r="D318">
        <v>9600</v>
      </c>
      <c r="E318">
        <v>6401</v>
      </c>
      <c r="F318" t="s">
        <v>14</v>
      </c>
      <c r="G318">
        <v>108</v>
      </c>
      <c r="H318" t="s">
        <v>106</v>
      </c>
      <c r="I318" t="s">
        <v>107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16"/>
        <v>66.677083333333329</v>
      </c>
      <c r="P318" s="5">
        <f t="shared" si="17"/>
        <v>59.268518518518519</v>
      </c>
      <c r="Q318" t="s">
        <v>2032</v>
      </c>
      <c r="R318" t="s">
        <v>2033</v>
      </c>
      <c r="S318" s="9">
        <f t="shared" si="18"/>
        <v>43788.25</v>
      </c>
      <c r="T318" s="9">
        <f t="shared" si="19"/>
        <v>43789.25</v>
      </c>
    </row>
    <row r="319" spans="1:20" x14ac:dyDescent="0.25">
      <c r="A319">
        <v>317</v>
      </c>
      <c r="B319" t="s">
        <v>685</v>
      </c>
      <c r="C319" s="3" t="s">
        <v>686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32</v>
      </c>
      <c r="O319" s="4">
        <f t="shared" si="16"/>
        <v>19.227272727272727</v>
      </c>
      <c r="P319" s="5">
        <f t="shared" si="17"/>
        <v>42.3</v>
      </c>
      <c r="Q319" t="s">
        <v>2038</v>
      </c>
      <c r="R319" t="s">
        <v>2039</v>
      </c>
      <c r="S319" s="9">
        <f t="shared" si="18"/>
        <v>42869.208333333328</v>
      </c>
      <c r="T319" s="9">
        <f t="shared" si="19"/>
        <v>42882.208333333328</v>
      </c>
    </row>
    <row r="320" spans="1:20" ht="31.5" x14ac:dyDescent="0.25">
      <c r="A320">
        <v>318</v>
      </c>
      <c r="B320" t="s">
        <v>687</v>
      </c>
      <c r="C320" s="3" t="s">
        <v>688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16"/>
        <v>15.842105263157894</v>
      </c>
      <c r="P320" s="5">
        <f t="shared" si="17"/>
        <v>53.117647058823529</v>
      </c>
      <c r="Q320" t="s">
        <v>2034</v>
      </c>
      <c r="R320" t="s">
        <v>2035</v>
      </c>
      <c r="S320" s="9">
        <f t="shared" si="18"/>
        <v>41684.25</v>
      </c>
      <c r="T320" s="9">
        <f t="shared" si="19"/>
        <v>41686.25</v>
      </c>
    </row>
    <row r="321" spans="1:20" x14ac:dyDescent="0.25">
      <c r="A321">
        <v>319</v>
      </c>
      <c r="B321" t="s">
        <v>689</v>
      </c>
      <c r="C321" s="3" t="s">
        <v>690</v>
      </c>
      <c r="D321">
        <v>8400</v>
      </c>
      <c r="E321">
        <v>3251</v>
      </c>
      <c r="F321" t="s">
        <v>73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16"/>
        <v>38.702380952380956</v>
      </c>
      <c r="P321" s="5">
        <f t="shared" si="17"/>
        <v>50.796875</v>
      </c>
      <c r="Q321" t="s">
        <v>2036</v>
      </c>
      <c r="R321" t="s">
        <v>2037</v>
      </c>
      <c r="S321" s="9">
        <f t="shared" si="18"/>
        <v>40402.208333333336</v>
      </c>
      <c r="T321" s="9">
        <f t="shared" si="19"/>
        <v>40426.208333333336</v>
      </c>
    </row>
    <row r="322" spans="1:20" x14ac:dyDescent="0.25">
      <c r="A322">
        <v>320</v>
      </c>
      <c r="B322" t="s">
        <v>691</v>
      </c>
      <c r="C322" s="3" t="s">
        <v>692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118</v>
      </c>
      <c r="O322" s="4">
        <f t="shared" si="16"/>
        <v>9.5876777251184837</v>
      </c>
      <c r="P322" s="5">
        <f t="shared" si="17"/>
        <v>101.15</v>
      </c>
      <c r="Q322" t="s">
        <v>2046</v>
      </c>
      <c r="R322" t="s">
        <v>2052</v>
      </c>
      <c r="S322" s="9">
        <f t="shared" si="18"/>
        <v>40673.208333333336</v>
      </c>
      <c r="T322" s="9">
        <f t="shared" si="19"/>
        <v>40682.208333333336</v>
      </c>
    </row>
    <row r="323" spans="1:20" ht="31.5" x14ac:dyDescent="0.25">
      <c r="A323">
        <v>321</v>
      </c>
      <c r="B323" t="s">
        <v>693</v>
      </c>
      <c r="C323" s="3" t="s">
        <v>694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99</v>
      </c>
      <c r="O323" s="4">
        <f t="shared" ref="O323:O386" si="20">E323/D323*100</f>
        <v>94.144366197183089</v>
      </c>
      <c r="P323" s="5">
        <f t="shared" ref="P323:P386" si="21">IF(G323=0,0,E323/G323)</f>
        <v>65.000810372771468</v>
      </c>
      <c r="Q323" t="s">
        <v>2040</v>
      </c>
      <c r="R323" t="s">
        <v>2051</v>
      </c>
      <c r="S323" s="9">
        <f t="shared" ref="S323:S386" si="22">(((J323/60)/60)/24)+DATE(1970,1,1)</f>
        <v>40634.208333333336</v>
      </c>
      <c r="T323" s="9">
        <f t="shared" ref="T323:T386" si="23">(((K323/60)/60)/24)+DATE(1970,1,1)</f>
        <v>40642.208333333336</v>
      </c>
    </row>
    <row r="324" spans="1:20" ht="31.5" x14ac:dyDescent="0.25">
      <c r="A324">
        <v>322</v>
      </c>
      <c r="B324" t="s">
        <v>695</v>
      </c>
      <c r="C324" s="3" t="s">
        <v>696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32</v>
      </c>
      <c r="O324" s="4">
        <f t="shared" si="20"/>
        <v>166.56234096692114</v>
      </c>
      <c r="P324" s="5">
        <f t="shared" si="21"/>
        <v>37.998645510835914</v>
      </c>
      <c r="Q324" t="s">
        <v>2038</v>
      </c>
      <c r="R324" t="s">
        <v>2039</v>
      </c>
      <c r="S324" s="9">
        <f t="shared" si="22"/>
        <v>40507.25</v>
      </c>
      <c r="T324" s="9">
        <f t="shared" si="23"/>
        <v>40520.25</v>
      </c>
    </row>
    <row r="325" spans="1:20" x14ac:dyDescent="0.25">
      <c r="A325">
        <v>323</v>
      </c>
      <c r="B325" t="s">
        <v>697</v>
      </c>
      <c r="C325" s="3" t="s">
        <v>698</v>
      </c>
      <c r="D325">
        <v>8900</v>
      </c>
      <c r="E325">
        <v>2148</v>
      </c>
      <c r="F325" t="s">
        <v>14</v>
      </c>
      <c r="G325">
        <v>26</v>
      </c>
      <c r="H325" t="s">
        <v>39</v>
      </c>
      <c r="I325" t="s">
        <v>40</v>
      </c>
      <c r="J325">
        <v>1395896400</v>
      </c>
      <c r="K325">
        <v>1396069200</v>
      </c>
      <c r="L325" t="b">
        <v>0</v>
      </c>
      <c r="M325" t="b">
        <v>0</v>
      </c>
      <c r="N325" t="s">
        <v>41</v>
      </c>
      <c r="O325" s="4">
        <f t="shared" si="20"/>
        <v>24.134831460674157</v>
      </c>
      <c r="P325" s="5">
        <f t="shared" si="21"/>
        <v>82.615384615384613</v>
      </c>
      <c r="Q325" t="s">
        <v>2040</v>
      </c>
      <c r="R325" t="s">
        <v>2041</v>
      </c>
      <c r="S325" s="9">
        <f t="shared" si="22"/>
        <v>41725.208333333336</v>
      </c>
      <c r="T325" s="9">
        <f t="shared" si="23"/>
        <v>41727.208333333336</v>
      </c>
    </row>
    <row r="326" spans="1:20" x14ac:dyDescent="0.25">
      <c r="A326">
        <v>324</v>
      </c>
      <c r="B326" t="s">
        <v>699</v>
      </c>
      <c r="C326" s="3" t="s">
        <v>700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32</v>
      </c>
      <c r="O326" s="4">
        <f t="shared" si="20"/>
        <v>164.05633802816902</v>
      </c>
      <c r="P326" s="5">
        <f t="shared" si="21"/>
        <v>37.941368078175898</v>
      </c>
      <c r="Q326" t="s">
        <v>2038</v>
      </c>
      <c r="R326" t="s">
        <v>2039</v>
      </c>
      <c r="S326" s="9">
        <f t="shared" si="22"/>
        <v>42176.208333333328</v>
      </c>
      <c r="T326" s="9">
        <f t="shared" si="23"/>
        <v>42188.208333333328</v>
      </c>
    </row>
    <row r="327" spans="1:20" ht="31.5" x14ac:dyDescent="0.25">
      <c r="A327">
        <v>325</v>
      </c>
      <c r="B327" t="s">
        <v>701</v>
      </c>
      <c r="C327" s="3" t="s">
        <v>702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32</v>
      </c>
      <c r="O327" s="4">
        <f t="shared" si="20"/>
        <v>90.723076923076931</v>
      </c>
      <c r="P327" s="5">
        <f t="shared" si="21"/>
        <v>80.780821917808225</v>
      </c>
      <c r="Q327" t="s">
        <v>2038</v>
      </c>
      <c r="R327" t="s">
        <v>2039</v>
      </c>
      <c r="S327" s="9">
        <f t="shared" si="22"/>
        <v>43267.208333333328</v>
      </c>
      <c r="T327" s="9">
        <f t="shared" si="23"/>
        <v>43290.208333333328</v>
      </c>
    </row>
    <row r="328" spans="1:20" ht="31.5" x14ac:dyDescent="0.25">
      <c r="A328">
        <v>326</v>
      </c>
      <c r="B328" t="s">
        <v>703</v>
      </c>
      <c r="C328" s="3" t="s">
        <v>704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70</v>
      </c>
      <c r="O328" s="4">
        <f t="shared" si="20"/>
        <v>46.194444444444443</v>
      </c>
      <c r="P328" s="5">
        <f t="shared" si="21"/>
        <v>25.984375</v>
      </c>
      <c r="Q328" t="s">
        <v>2040</v>
      </c>
      <c r="R328" t="s">
        <v>2048</v>
      </c>
      <c r="S328" s="9">
        <f t="shared" si="22"/>
        <v>42364.25</v>
      </c>
      <c r="T328" s="9">
        <f t="shared" si="23"/>
        <v>42370.25</v>
      </c>
    </row>
    <row r="329" spans="1:20" x14ac:dyDescent="0.25">
      <c r="A329">
        <v>327</v>
      </c>
      <c r="B329" t="s">
        <v>705</v>
      </c>
      <c r="C329" s="3" t="s">
        <v>706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32</v>
      </c>
      <c r="O329" s="4">
        <f t="shared" si="20"/>
        <v>38.53846153846154</v>
      </c>
      <c r="P329" s="5">
        <f t="shared" si="21"/>
        <v>30.363636363636363</v>
      </c>
      <c r="Q329" t="s">
        <v>2038</v>
      </c>
      <c r="R329" t="s">
        <v>2039</v>
      </c>
      <c r="S329" s="9">
        <f t="shared" si="22"/>
        <v>43705.208333333328</v>
      </c>
      <c r="T329" s="9">
        <f t="shared" si="23"/>
        <v>43709.208333333328</v>
      </c>
    </row>
    <row r="330" spans="1:20" ht="31.5" x14ac:dyDescent="0.25">
      <c r="A330">
        <v>328</v>
      </c>
      <c r="B330" t="s">
        <v>707</v>
      </c>
      <c r="C330" s="3" t="s">
        <v>708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20"/>
        <v>133.56231003039514</v>
      </c>
      <c r="P330" s="5">
        <f t="shared" si="21"/>
        <v>54.004916018025398</v>
      </c>
      <c r="Q330" t="s">
        <v>2034</v>
      </c>
      <c r="R330" t="s">
        <v>2035</v>
      </c>
      <c r="S330" s="9">
        <f t="shared" si="22"/>
        <v>43434.25</v>
      </c>
      <c r="T330" s="9">
        <f t="shared" si="23"/>
        <v>43445.25</v>
      </c>
    </row>
    <row r="331" spans="1:20" x14ac:dyDescent="0.25">
      <c r="A331">
        <v>329</v>
      </c>
      <c r="B331" t="s">
        <v>709</v>
      </c>
      <c r="C331" s="3" t="s">
        <v>710</v>
      </c>
      <c r="D331">
        <v>93800</v>
      </c>
      <c r="E331">
        <v>21477</v>
      </c>
      <c r="F331" t="s">
        <v>46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88</v>
      </c>
      <c r="O331" s="4">
        <f t="shared" si="20"/>
        <v>22.896588486140725</v>
      </c>
      <c r="P331" s="5">
        <f t="shared" si="21"/>
        <v>101.78672985781991</v>
      </c>
      <c r="Q331" t="s">
        <v>2049</v>
      </c>
      <c r="R331" t="s">
        <v>2050</v>
      </c>
      <c r="S331" s="9">
        <f t="shared" si="22"/>
        <v>42716.25</v>
      </c>
      <c r="T331" s="9">
        <f t="shared" si="23"/>
        <v>42727.25</v>
      </c>
    </row>
    <row r="332" spans="1:20" ht="31.5" x14ac:dyDescent="0.25">
      <c r="A332">
        <v>330</v>
      </c>
      <c r="B332" t="s">
        <v>711</v>
      </c>
      <c r="C332" s="3" t="s">
        <v>712</v>
      </c>
      <c r="D332">
        <v>33700</v>
      </c>
      <c r="E332">
        <v>62330</v>
      </c>
      <c r="F332" t="s">
        <v>20</v>
      </c>
      <c r="G332">
        <v>1385</v>
      </c>
      <c r="H332" t="s">
        <v>39</v>
      </c>
      <c r="I332" t="s">
        <v>40</v>
      </c>
      <c r="J332">
        <v>1512712800</v>
      </c>
      <c r="K332">
        <v>1512799200</v>
      </c>
      <c r="L332" t="b">
        <v>0</v>
      </c>
      <c r="M332" t="b">
        <v>0</v>
      </c>
      <c r="N332" t="s">
        <v>41</v>
      </c>
      <c r="O332" s="4">
        <f t="shared" si="20"/>
        <v>184.95548961424333</v>
      </c>
      <c r="P332" s="5">
        <f t="shared" si="21"/>
        <v>45.003610108303249</v>
      </c>
      <c r="Q332" t="s">
        <v>2040</v>
      </c>
      <c r="R332" t="s">
        <v>2041</v>
      </c>
      <c r="S332" s="9">
        <f t="shared" si="22"/>
        <v>43077.25</v>
      </c>
      <c r="T332" s="9">
        <f t="shared" si="23"/>
        <v>43078.25</v>
      </c>
    </row>
    <row r="333" spans="1:20" x14ac:dyDescent="0.25">
      <c r="A333">
        <v>331</v>
      </c>
      <c r="B333" t="s">
        <v>713</v>
      </c>
      <c r="C333" s="3" t="s">
        <v>714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20"/>
        <v>443.72727272727275</v>
      </c>
      <c r="P333" s="5">
        <f t="shared" si="21"/>
        <v>77.068421052631578</v>
      </c>
      <c r="Q333" t="s">
        <v>2032</v>
      </c>
      <c r="R333" t="s">
        <v>2033</v>
      </c>
      <c r="S333" s="9">
        <f t="shared" si="22"/>
        <v>40896.25</v>
      </c>
      <c r="T333" s="9">
        <f t="shared" si="23"/>
        <v>40897.25</v>
      </c>
    </row>
    <row r="334" spans="1:20" ht="31.5" x14ac:dyDescent="0.25">
      <c r="A334">
        <v>332</v>
      </c>
      <c r="B334" t="s">
        <v>715</v>
      </c>
      <c r="C334" s="3" t="s">
        <v>716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64</v>
      </c>
      <c r="O334" s="4">
        <f t="shared" si="20"/>
        <v>199.9806763285024</v>
      </c>
      <c r="P334" s="5">
        <f t="shared" si="21"/>
        <v>88.076595744680844</v>
      </c>
      <c r="Q334" t="s">
        <v>2036</v>
      </c>
      <c r="R334" t="s">
        <v>2045</v>
      </c>
      <c r="S334" s="9">
        <f t="shared" si="22"/>
        <v>41361.208333333336</v>
      </c>
      <c r="T334" s="9">
        <f t="shared" si="23"/>
        <v>41362.208333333336</v>
      </c>
    </row>
    <row r="335" spans="1:20" x14ac:dyDescent="0.25">
      <c r="A335">
        <v>333</v>
      </c>
      <c r="B335" t="s">
        <v>717</v>
      </c>
      <c r="C335" s="3" t="s">
        <v>718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32</v>
      </c>
      <c r="O335" s="4">
        <f t="shared" si="20"/>
        <v>123.95833333333333</v>
      </c>
      <c r="P335" s="5">
        <f t="shared" si="21"/>
        <v>47.035573122529641</v>
      </c>
      <c r="Q335" t="s">
        <v>2038</v>
      </c>
      <c r="R335" t="s">
        <v>2039</v>
      </c>
      <c r="S335" s="9">
        <f t="shared" si="22"/>
        <v>43424.25</v>
      </c>
      <c r="T335" s="9">
        <f t="shared" si="23"/>
        <v>43452.25</v>
      </c>
    </row>
    <row r="336" spans="1:20" x14ac:dyDescent="0.25">
      <c r="A336">
        <v>334</v>
      </c>
      <c r="B336" t="s">
        <v>719</v>
      </c>
      <c r="C336" s="3" t="s">
        <v>720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20"/>
        <v>186.61329305135951</v>
      </c>
      <c r="P336" s="5">
        <f t="shared" si="21"/>
        <v>110.99550763701707</v>
      </c>
      <c r="Q336" t="s">
        <v>2034</v>
      </c>
      <c r="R336" t="s">
        <v>2035</v>
      </c>
      <c r="S336" s="9">
        <f t="shared" si="22"/>
        <v>43110.25</v>
      </c>
      <c r="T336" s="9">
        <f t="shared" si="23"/>
        <v>43117.25</v>
      </c>
    </row>
    <row r="337" spans="1:20" x14ac:dyDescent="0.25">
      <c r="A337">
        <v>335</v>
      </c>
      <c r="B337" t="s">
        <v>721</v>
      </c>
      <c r="C337" s="3" t="s">
        <v>722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20"/>
        <v>114.28538550057536</v>
      </c>
      <c r="P337" s="5">
        <f t="shared" si="21"/>
        <v>87.003066141042481</v>
      </c>
      <c r="Q337" t="s">
        <v>2034</v>
      </c>
      <c r="R337" t="s">
        <v>2035</v>
      </c>
      <c r="S337" s="9">
        <f t="shared" si="22"/>
        <v>43784.25</v>
      </c>
      <c r="T337" s="9">
        <f t="shared" si="23"/>
        <v>43797.25</v>
      </c>
    </row>
    <row r="338" spans="1:20" x14ac:dyDescent="0.25">
      <c r="A338">
        <v>336</v>
      </c>
      <c r="B338" t="s">
        <v>723</v>
      </c>
      <c r="C338" s="3" t="s">
        <v>724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20"/>
        <v>97.032531824611041</v>
      </c>
      <c r="P338" s="5">
        <f t="shared" si="21"/>
        <v>63.994402985074629</v>
      </c>
      <c r="Q338" t="s">
        <v>2034</v>
      </c>
      <c r="R338" t="s">
        <v>2035</v>
      </c>
      <c r="S338" s="9">
        <f t="shared" si="22"/>
        <v>40527.25</v>
      </c>
      <c r="T338" s="9">
        <f t="shared" si="23"/>
        <v>40528.25</v>
      </c>
    </row>
    <row r="339" spans="1:20" x14ac:dyDescent="0.25">
      <c r="A339">
        <v>337</v>
      </c>
      <c r="B339" t="s">
        <v>725</v>
      </c>
      <c r="C339" s="3" t="s">
        <v>726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32</v>
      </c>
      <c r="O339" s="4">
        <f t="shared" si="20"/>
        <v>122.81904761904762</v>
      </c>
      <c r="P339" s="5">
        <f t="shared" si="21"/>
        <v>105.9945205479452</v>
      </c>
      <c r="Q339" t="s">
        <v>2038</v>
      </c>
      <c r="R339" t="s">
        <v>2039</v>
      </c>
      <c r="S339" s="9">
        <f t="shared" si="22"/>
        <v>43780.25</v>
      </c>
      <c r="T339" s="9">
        <f t="shared" si="23"/>
        <v>43781.25</v>
      </c>
    </row>
    <row r="340" spans="1:20" x14ac:dyDescent="0.25">
      <c r="A340">
        <v>338</v>
      </c>
      <c r="B340" t="s">
        <v>727</v>
      </c>
      <c r="C340" s="3" t="s">
        <v>728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32</v>
      </c>
      <c r="O340" s="4">
        <f t="shared" si="20"/>
        <v>179.14326647564468</v>
      </c>
      <c r="P340" s="5">
        <f t="shared" si="21"/>
        <v>73.989349112426041</v>
      </c>
      <c r="Q340" t="s">
        <v>2038</v>
      </c>
      <c r="R340" t="s">
        <v>2039</v>
      </c>
      <c r="S340" s="9">
        <f t="shared" si="22"/>
        <v>40821.208333333336</v>
      </c>
      <c r="T340" s="9">
        <f t="shared" si="23"/>
        <v>40851.208333333336</v>
      </c>
    </row>
    <row r="341" spans="1:20" x14ac:dyDescent="0.25">
      <c r="A341">
        <v>339</v>
      </c>
      <c r="B341" t="s">
        <v>729</v>
      </c>
      <c r="C341" s="3" t="s">
        <v>730</v>
      </c>
      <c r="D341">
        <v>136300</v>
      </c>
      <c r="E341">
        <v>108974</v>
      </c>
      <c r="F341" t="s">
        <v>73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32</v>
      </c>
      <c r="O341" s="4">
        <f t="shared" si="20"/>
        <v>79.951577402787962</v>
      </c>
      <c r="P341" s="5">
        <f t="shared" si="21"/>
        <v>84.02004626060139</v>
      </c>
      <c r="Q341" t="s">
        <v>2038</v>
      </c>
      <c r="R341" t="s">
        <v>2039</v>
      </c>
      <c r="S341" s="9">
        <f t="shared" si="22"/>
        <v>42949.208333333328</v>
      </c>
      <c r="T341" s="9">
        <f t="shared" si="23"/>
        <v>42963.208333333328</v>
      </c>
    </row>
    <row r="342" spans="1:20" x14ac:dyDescent="0.25">
      <c r="A342">
        <v>340</v>
      </c>
      <c r="B342" t="s">
        <v>731</v>
      </c>
      <c r="C342" s="3" t="s">
        <v>732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121</v>
      </c>
      <c r="O342" s="4">
        <f t="shared" si="20"/>
        <v>94.242587601078171</v>
      </c>
      <c r="P342" s="5">
        <f t="shared" si="21"/>
        <v>88.966921119592882</v>
      </c>
      <c r="Q342" t="s">
        <v>2053</v>
      </c>
      <c r="R342" t="s">
        <v>2054</v>
      </c>
      <c r="S342" s="9">
        <f t="shared" si="22"/>
        <v>40889.25</v>
      </c>
      <c r="T342" s="9">
        <f t="shared" si="23"/>
        <v>40890.25</v>
      </c>
    </row>
    <row r="343" spans="1:20" x14ac:dyDescent="0.25">
      <c r="A343">
        <v>341</v>
      </c>
      <c r="B343" t="s">
        <v>733</v>
      </c>
      <c r="C343" s="3" t="s">
        <v>734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59</v>
      </c>
      <c r="O343" s="4">
        <f t="shared" si="20"/>
        <v>84.669291338582681</v>
      </c>
      <c r="P343" s="5">
        <f t="shared" si="21"/>
        <v>76.990453460620529</v>
      </c>
      <c r="Q343" t="s">
        <v>2034</v>
      </c>
      <c r="R343" t="s">
        <v>2044</v>
      </c>
      <c r="S343" s="9">
        <f t="shared" si="22"/>
        <v>42244.208333333328</v>
      </c>
      <c r="T343" s="9">
        <f t="shared" si="23"/>
        <v>42251.208333333328</v>
      </c>
    </row>
    <row r="344" spans="1:20" x14ac:dyDescent="0.25">
      <c r="A344">
        <v>342</v>
      </c>
      <c r="B344" t="s">
        <v>735</v>
      </c>
      <c r="C344" s="3" t="s">
        <v>736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32</v>
      </c>
      <c r="O344" s="4">
        <f t="shared" si="20"/>
        <v>66.521920668058456</v>
      </c>
      <c r="P344" s="5">
        <f t="shared" si="21"/>
        <v>97.146341463414629</v>
      </c>
      <c r="Q344" t="s">
        <v>2038</v>
      </c>
      <c r="R344" t="s">
        <v>2039</v>
      </c>
      <c r="S344" s="9">
        <f t="shared" si="22"/>
        <v>41475.208333333336</v>
      </c>
      <c r="T344" s="9">
        <f t="shared" si="23"/>
        <v>41487.208333333336</v>
      </c>
    </row>
    <row r="345" spans="1:20" x14ac:dyDescent="0.25">
      <c r="A345">
        <v>343</v>
      </c>
      <c r="B345" t="s">
        <v>737</v>
      </c>
      <c r="C345" s="3" t="s">
        <v>738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32</v>
      </c>
      <c r="O345" s="4">
        <f t="shared" si="20"/>
        <v>53.922222222222224</v>
      </c>
      <c r="P345" s="5">
        <f t="shared" si="21"/>
        <v>33.013605442176868</v>
      </c>
      <c r="Q345" t="s">
        <v>2038</v>
      </c>
      <c r="R345" t="s">
        <v>2039</v>
      </c>
      <c r="S345" s="9">
        <f t="shared" si="22"/>
        <v>41597.25</v>
      </c>
      <c r="T345" s="9">
        <f t="shared" si="23"/>
        <v>41650.25</v>
      </c>
    </row>
    <row r="346" spans="1:20" x14ac:dyDescent="0.25">
      <c r="A346">
        <v>344</v>
      </c>
      <c r="B346" t="s">
        <v>739</v>
      </c>
      <c r="C346" s="3" t="s">
        <v>740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88</v>
      </c>
      <c r="O346" s="4">
        <f t="shared" si="20"/>
        <v>41.983299595141702</v>
      </c>
      <c r="P346" s="5">
        <f t="shared" si="21"/>
        <v>99.950602409638549</v>
      </c>
      <c r="Q346" t="s">
        <v>2049</v>
      </c>
      <c r="R346" t="s">
        <v>2050</v>
      </c>
      <c r="S346" s="9">
        <f t="shared" si="22"/>
        <v>43122.25</v>
      </c>
      <c r="T346" s="9">
        <f t="shared" si="23"/>
        <v>43162.25</v>
      </c>
    </row>
    <row r="347" spans="1:20" x14ac:dyDescent="0.25">
      <c r="A347">
        <v>345</v>
      </c>
      <c r="B347" t="s">
        <v>741</v>
      </c>
      <c r="C347" s="3" t="s">
        <v>742</v>
      </c>
      <c r="D347">
        <v>157600</v>
      </c>
      <c r="E347">
        <v>23159</v>
      </c>
      <c r="F347" t="s">
        <v>14</v>
      </c>
      <c r="G347">
        <v>331</v>
      </c>
      <c r="H347" t="s">
        <v>39</v>
      </c>
      <c r="I347" t="s">
        <v>40</v>
      </c>
      <c r="J347">
        <v>1436418000</v>
      </c>
      <c r="K347">
        <v>1436504400</v>
      </c>
      <c r="L347" t="b">
        <v>0</v>
      </c>
      <c r="M347" t="b">
        <v>0</v>
      </c>
      <c r="N347" t="s">
        <v>52</v>
      </c>
      <c r="O347" s="4">
        <f t="shared" si="20"/>
        <v>14.69479695431472</v>
      </c>
      <c r="P347" s="5">
        <f t="shared" si="21"/>
        <v>69.966767371601208</v>
      </c>
      <c r="Q347" t="s">
        <v>2040</v>
      </c>
      <c r="R347" t="s">
        <v>2043</v>
      </c>
      <c r="S347" s="9">
        <f t="shared" si="22"/>
        <v>42194.208333333328</v>
      </c>
      <c r="T347" s="9">
        <f t="shared" si="23"/>
        <v>42195.208333333328</v>
      </c>
    </row>
    <row r="348" spans="1:20" x14ac:dyDescent="0.25">
      <c r="A348">
        <v>346</v>
      </c>
      <c r="B348" t="s">
        <v>743</v>
      </c>
      <c r="C348" s="3" t="s">
        <v>744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59</v>
      </c>
      <c r="O348" s="4">
        <f t="shared" si="20"/>
        <v>34.475000000000001</v>
      </c>
      <c r="P348" s="5">
        <f t="shared" si="21"/>
        <v>110.32</v>
      </c>
      <c r="Q348" t="s">
        <v>2034</v>
      </c>
      <c r="R348" t="s">
        <v>2044</v>
      </c>
      <c r="S348" s="9">
        <f t="shared" si="22"/>
        <v>42971.208333333328</v>
      </c>
      <c r="T348" s="9">
        <f t="shared" si="23"/>
        <v>43026.208333333328</v>
      </c>
    </row>
    <row r="349" spans="1:20" x14ac:dyDescent="0.25">
      <c r="A349">
        <v>347</v>
      </c>
      <c r="B349" t="s">
        <v>745</v>
      </c>
      <c r="C349" s="3" t="s">
        <v>746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20"/>
        <v>1400.7777777777778</v>
      </c>
      <c r="P349" s="5">
        <f t="shared" si="21"/>
        <v>66.005235602094245</v>
      </c>
      <c r="Q349" t="s">
        <v>2036</v>
      </c>
      <c r="R349" t="s">
        <v>2037</v>
      </c>
      <c r="S349" s="9">
        <f t="shared" si="22"/>
        <v>42046.25</v>
      </c>
      <c r="T349" s="9">
        <f t="shared" si="23"/>
        <v>42070.25</v>
      </c>
    </row>
    <row r="350" spans="1:20" x14ac:dyDescent="0.25">
      <c r="A350">
        <v>348</v>
      </c>
      <c r="B350" t="s">
        <v>747</v>
      </c>
      <c r="C350" s="3" t="s">
        <v>748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20"/>
        <v>71.770351758793964</v>
      </c>
      <c r="P350" s="5">
        <f t="shared" si="21"/>
        <v>41.005742176284812</v>
      </c>
      <c r="Q350" t="s">
        <v>2032</v>
      </c>
      <c r="R350" t="s">
        <v>2033</v>
      </c>
      <c r="S350" s="9">
        <f t="shared" si="22"/>
        <v>42782.25</v>
      </c>
      <c r="T350" s="9">
        <f t="shared" si="23"/>
        <v>42795.25</v>
      </c>
    </row>
    <row r="351" spans="1:20" x14ac:dyDescent="0.25">
      <c r="A351">
        <v>349</v>
      </c>
      <c r="B351" t="s">
        <v>749</v>
      </c>
      <c r="C351" s="3" t="s">
        <v>750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32</v>
      </c>
      <c r="O351" s="4">
        <f t="shared" si="20"/>
        <v>53.074115044247783</v>
      </c>
      <c r="P351" s="5">
        <f t="shared" si="21"/>
        <v>103.96316359696641</v>
      </c>
      <c r="Q351" t="s">
        <v>2038</v>
      </c>
      <c r="R351" t="s">
        <v>2039</v>
      </c>
      <c r="S351" s="9">
        <f t="shared" si="22"/>
        <v>42930.208333333328</v>
      </c>
      <c r="T351" s="9">
        <f t="shared" si="23"/>
        <v>42960.208333333328</v>
      </c>
    </row>
    <row r="352" spans="1:20" x14ac:dyDescent="0.25">
      <c r="A352">
        <v>350</v>
      </c>
      <c r="B352" t="s">
        <v>751</v>
      </c>
      <c r="C352" s="3" t="s">
        <v>752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158</v>
      </c>
      <c r="O352" s="4">
        <f t="shared" si="20"/>
        <v>5</v>
      </c>
      <c r="P352" s="5">
        <f t="shared" si="21"/>
        <v>5</v>
      </c>
      <c r="Q352" t="s">
        <v>2034</v>
      </c>
      <c r="R352" t="s">
        <v>2057</v>
      </c>
      <c r="S352" s="9">
        <f t="shared" si="22"/>
        <v>42144.208333333328</v>
      </c>
      <c r="T352" s="9">
        <f t="shared" si="23"/>
        <v>42162.208333333328</v>
      </c>
    </row>
    <row r="353" spans="1:20" x14ac:dyDescent="0.25">
      <c r="A353">
        <v>351</v>
      </c>
      <c r="B353" t="s">
        <v>753</v>
      </c>
      <c r="C353" s="3" t="s">
        <v>754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20"/>
        <v>127.70715249662618</v>
      </c>
      <c r="P353" s="5">
        <f t="shared" si="21"/>
        <v>47.009935419771487</v>
      </c>
      <c r="Q353" t="s">
        <v>2034</v>
      </c>
      <c r="R353" t="s">
        <v>2035</v>
      </c>
      <c r="S353" s="9">
        <f t="shared" si="22"/>
        <v>42240.208333333328</v>
      </c>
      <c r="T353" s="9">
        <f t="shared" si="23"/>
        <v>42254.208333333328</v>
      </c>
    </row>
    <row r="354" spans="1:20" x14ac:dyDescent="0.25">
      <c r="A354">
        <v>352</v>
      </c>
      <c r="B354" t="s">
        <v>755</v>
      </c>
      <c r="C354" s="3" t="s">
        <v>756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32</v>
      </c>
      <c r="O354" s="4">
        <f t="shared" si="20"/>
        <v>34.892857142857139</v>
      </c>
      <c r="P354" s="5">
        <f t="shared" si="21"/>
        <v>29.606060606060606</v>
      </c>
      <c r="Q354" t="s">
        <v>2038</v>
      </c>
      <c r="R354" t="s">
        <v>2039</v>
      </c>
      <c r="S354" s="9">
        <f t="shared" si="22"/>
        <v>42315.25</v>
      </c>
      <c r="T354" s="9">
        <f t="shared" si="23"/>
        <v>42323.25</v>
      </c>
    </row>
    <row r="355" spans="1:20" x14ac:dyDescent="0.25">
      <c r="A355">
        <v>353</v>
      </c>
      <c r="B355" t="s">
        <v>757</v>
      </c>
      <c r="C355" s="3" t="s">
        <v>758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32</v>
      </c>
      <c r="O355" s="4">
        <f t="shared" si="20"/>
        <v>410.59821428571428</v>
      </c>
      <c r="P355" s="5">
        <f t="shared" si="21"/>
        <v>81.010569583088667</v>
      </c>
      <c r="Q355" t="s">
        <v>2038</v>
      </c>
      <c r="R355" t="s">
        <v>2039</v>
      </c>
      <c r="S355" s="9">
        <f t="shared" si="22"/>
        <v>43651.208333333328</v>
      </c>
      <c r="T355" s="9">
        <f t="shared" si="23"/>
        <v>43652.208333333328</v>
      </c>
    </row>
    <row r="356" spans="1:20" x14ac:dyDescent="0.25">
      <c r="A356">
        <v>354</v>
      </c>
      <c r="B356" t="s">
        <v>759</v>
      </c>
      <c r="C356" s="3" t="s">
        <v>760</v>
      </c>
      <c r="D356">
        <v>6100</v>
      </c>
      <c r="E356">
        <v>7548</v>
      </c>
      <c r="F356" t="s">
        <v>20</v>
      </c>
      <c r="G356">
        <v>80</v>
      </c>
      <c r="H356" t="s">
        <v>35</v>
      </c>
      <c r="I356" t="s">
        <v>36</v>
      </c>
      <c r="J356">
        <v>1378184400</v>
      </c>
      <c r="K356">
        <v>1378789200</v>
      </c>
      <c r="L356" t="b">
        <v>0</v>
      </c>
      <c r="M356" t="b">
        <v>0</v>
      </c>
      <c r="N356" t="s">
        <v>41</v>
      </c>
      <c r="O356" s="4">
        <f t="shared" si="20"/>
        <v>123.73770491803278</v>
      </c>
      <c r="P356" s="5">
        <f t="shared" si="21"/>
        <v>94.35</v>
      </c>
      <c r="Q356" t="s">
        <v>2040</v>
      </c>
      <c r="R356" t="s">
        <v>2041</v>
      </c>
      <c r="S356" s="9">
        <f t="shared" si="22"/>
        <v>41520.208333333336</v>
      </c>
      <c r="T356" s="9">
        <f t="shared" si="23"/>
        <v>41527.208333333336</v>
      </c>
    </row>
    <row r="357" spans="1:20" x14ac:dyDescent="0.25">
      <c r="A357">
        <v>355</v>
      </c>
      <c r="B357" t="s">
        <v>761</v>
      </c>
      <c r="C357" s="3" t="s">
        <v>762</v>
      </c>
      <c r="D357">
        <v>3800</v>
      </c>
      <c r="E357">
        <v>2241</v>
      </c>
      <c r="F357" t="s">
        <v>46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64</v>
      </c>
      <c r="O357" s="4">
        <f t="shared" si="20"/>
        <v>58.973684210526315</v>
      </c>
      <c r="P357" s="5">
        <f t="shared" si="21"/>
        <v>26.058139534883722</v>
      </c>
      <c r="Q357" t="s">
        <v>2036</v>
      </c>
      <c r="R357" t="s">
        <v>2045</v>
      </c>
      <c r="S357" s="9">
        <f t="shared" si="22"/>
        <v>42757.25</v>
      </c>
      <c r="T357" s="9">
        <f t="shared" si="23"/>
        <v>42797.25</v>
      </c>
    </row>
    <row r="358" spans="1:20" x14ac:dyDescent="0.25">
      <c r="A358">
        <v>356</v>
      </c>
      <c r="B358" t="s">
        <v>763</v>
      </c>
      <c r="C358" s="3" t="s">
        <v>764</v>
      </c>
      <c r="D358">
        <v>9300</v>
      </c>
      <c r="E358">
        <v>3431</v>
      </c>
      <c r="F358" t="s">
        <v>14</v>
      </c>
      <c r="G358">
        <v>40</v>
      </c>
      <c r="H358" t="s">
        <v>106</v>
      </c>
      <c r="I358" t="s">
        <v>107</v>
      </c>
      <c r="J358">
        <v>1326520800</v>
      </c>
      <c r="K358">
        <v>1327298400</v>
      </c>
      <c r="L358" t="b">
        <v>0</v>
      </c>
      <c r="M358" t="b">
        <v>0</v>
      </c>
      <c r="N358" t="s">
        <v>32</v>
      </c>
      <c r="O358" s="4">
        <f t="shared" si="20"/>
        <v>36.892473118279568</v>
      </c>
      <c r="P358" s="5">
        <f t="shared" si="21"/>
        <v>85.775000000000006</v>
      </c>
      <c r="Q358" t="s">
        <v>2038</v>
      </c>
      <c r="R358" t="s">
        <v>2039</v>
      </c>
      <c r="S358" s="9">
        <f t="shared" si="22"/>
        <v>40922.25</v>
      </c>
      <c r="T358" s="9">
        <f t="shared" si="23"/>
        <v>40931.25</v>
      </c>
    </row>
    <row r="359" spans="1:20" x14ac:dyDescent="0.25">
      <c r="A359">
        <v>357</v>
      </c>
      <c r="B359" t="s">
        <v>765</v>
      </c>
      <c r="C359" s="3" t="s">
        <v>766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88</v>
      </c>
      <c r="O359" s="4">
        <f t="shared" si="20"/>
        <v>184.91304347826087</v>
      </c>
      <c r="P359" s="5">
        <f t="shared" si="21"/>
        <v>103.73170731707317</v>
      </c>
      <c r="Q359" t="s">
        <v>2049</v>
      </c>
      <c r="R359" t="s">
        <v>2050</v>
      </c>
      <c r="S359" s="9">
        <f t="shared" si="22"/>
        <v>42250.208333333328</v>
      </c>
      <c r="T359" s="9">
        <f t="shared" si="23"/>
        <v>42275.208333333328</v>
      </c>
    </row>
    <row r="360" spans="1:20" x14ac:dyDescent="0.25">
      <c r="A360">
        <v>358</v>
      </c>
      <c r="B360" t="s">
        <v>767</v>
      </c>
      <c r="C360" s="3" t="s">
        <v>768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121</v>
      </c>
      <c r="O360" s="4">
        <f t="shared" si="20"/>
        <v>11.814432989690722</v>
      </c>
      <c r="P360" s="5">
        <f t="shared" si="21"/>
        <v>49.826086956521742</v>
      </c>
      <c r="Q360" t="s">
        <v>2053</v>
      </c>
      <c r="R360" t="s">
        <v>2054</v>
      </c>
      <c r="S360" s="9">
        <f t="shared" si="22"/>
        <v>43322.208333333328</v>
      </c>
      <c r="T360" s="9">
        <f t="shared" si="23"/>
        <v>43325.208333333328</v>
      </c>
    </row>
    <row r="361" spans="1:20" x14ac:dyDescent="0.25">
      <c r="A361">
        <v>359</v>
      </c>
      <c r="B361" t="s">
        <v>769</v>
      </c>
      <c r="C361" s="3" t="s">
        <v>770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70</v>
      </c>
      <c r="O361" s="4">
        <f t="shared" si="20"/>
        <v>298.7</v>
      </c>
      <c r="P361" s="5">
        <f t="shared" si="21"/>
        <v>63.893048128342244</v>
      </c>
      <c r="Q361" t="s">
        <v>2040</v>
      </c>
      <c r="R361" t="s">
        <v>2048</v>
      </c>
      <c r="S361" s="9">
        <f t="shared" si="22"/>
        <v>40782.208333333336</v>
      </c>
      <c r="T361" s="9">
        <f t="shared" si="23"/>
        <v>40789.208333333336</v>
      </c>
    </row>
    <row r="362" spans="1:20" x14ac:dyDescent="0.25">
      <c r="A362">
        <v>360</v>
      </c>
      <c r="B362" t="s">
        <v>771</v>
      </c>
      <c r="C362" s="3" t="s">
        <v>772</v>
      </c>
      <c r="D362">
        <v>59700</v>
      </c>
      <c r="E362">
        <v>135132</v>
      </c>
      <c r="F362" t="s">
        <v>20</v>
      </c>
      <c r="G362">
        <v>2875</v>
      </c>
      <c r="H362" t="s">
        <v>39</v>
      </c>
      <c r="I362" t="s">
        <v>40</v>
      </c>
      <c r="J362">
        <v>1293861600</v>
      </c>
      <c r="K362">
        <v>1295071200</v>
      </c>
      <c r="L362" t="b">
        <v>0</v>
      </c>
      <c r="M362" t="b">
        <v>1</v>
      </c>
      <c r="N362" t="s">
        <v>32</v>
      </c>
      <c r="O362" s="4">
        <f t="shared" si="20"/>
        <v>226.35175879396985</v>
      </c>
      <c r="P362" s="5">
        <f t="shared" si="21"/>
        <v>47.002434782608695</v>
      </c>
      <c r="Q362" t="s">
        <v>2038</v>
      </c>
      <c r="R362" t="s">
        <v>2039</v>
      </c>
      <c r="S362" s="9">
        <f t="shared" si="22"/>
        <v>40544.25</v>
      </c>
      <c r="T362" s="9">
        <f t="shared" si="23"/>
        <v>40558.25</v>
      </c>
    </row>
    <row r="363" spans="1:20" x14ac:dyDescent="0.25">
      <c r="A363">
        <v>361</v>
      </c>
      <c r="B363" t="s">
        <v>773</v>
      </c>
      <c r="C363" s="3" t="s">
        <v>774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32</v>
      </c>
      <c r="O363" s="4">
        <f t="shared" si="20"/>
        <v>173.56363636363636</v>
      </c>
      <c r="P363" s="5">
        <f t="shared" si="21"/>
        <v>108.47727272727273</v>
      </c>
      <c r="Q363" t="s">
        <v>2038</v>
      </c>
      <c r="R363" t="s">
        <v>2039</v>
      </c>
      <c r="S363" s="9">
        <f t="shared" si="22"/>
        <v>43015.208333333328</v>
      </c>
      <c r="T363" s="9">
        <f t="shared" si="23"/>
        <v>43039.208333333328</v>
      </c>
    </row>
    <row r="364" spans="1:20" x14ac:dyDescent="0.25">
      <c r="A364">
        <v>362</v>
      </c>
      <c r="B364" t="s">
        <v>775</v>
      </c>
      <c r="C364" s="3" t="s">
        <v>776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20"/>
        <v>371.75675675675677</v>
      </c>
      <c r="P364" s="5">
        <f t="shared" si="21"/>
        <v>72.015706806282722</v>
      </c>
      <c r="Q364" t="s">
        <v>2034</v>
      </c>
      <c r="R364" t="s">
        <v>2035</v>
      </c>
      <c r="S364" s="9">
        <f t="shared" si="22"/>
        <v>40570.25</v>
      </c>
      <c r="T364" s="9">
        <f t="shared" si="23"/>
        <v>40608.25</v>
      </c>
    </row>
    <row r="365" spans="1:20" x14ac:dyDescent="0.25">
      <c r="A365">
        <v>363</v>
      </c>
      <c r="B365" t="s">
        <v>777</v>
      </c>
      <c r="C365" s="3" t="s">
        <v>778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20"/>
        <v>160.19230769230771</v>
      </c>
      <c r="P365" s="5">
        <f t="shared" si="21"/>
        <v>59.928057553956833</v>
      </c>
      <c r="Q365" t="s">
        <v>2034</v>
      </c>
      <c r="R365" t="s">
        <v>2035</v>
      </c>
      <c r="S365" s="9">
        <f t="shared" si="22"/>
        <v>40904.25</v>
      </c>
      <c r="T365" s="9">
        <f t="shared" si="23"/>
        <v>40905.25</v>
      </c>
    </row>
    <row r="366" spans="1:20" x14ac:dyDescent="0.25">
      <c r="A366">
        <v>364</v>
      </c>
      <c r="B366" t="s">
        <v>779</v>
      </c>
      <c r="C366" s="3" t="s">
        <v>780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59</v>
      </c>
      <c r="O366" s="4">
        <f t="shared" si="20"/>
        <v>1616.3333333333335</v>
      </c>
      <c r="P366" s="5">
        <f t="shared" si="21"/>
        <v>78.209677419354833</v>
      </c>
      <c r="Q366" t="s">
        <v>2034</v>
      </c>
      <c r="R366" t="s">
        <v>2044</v>
      </c>
      <c r="S366" s="9">
        <f t="shared" si="22"/>
        <v>43164.25</v>
      </c>
      <c r="T366" s="9">
        <f t="shared" si="23"/>
        <v>43194.208333333328</v>
      </c>
    </row>
    <row r="367" spans="1:20" x14ac:dyDescent="0.25">
      <c r="A367">
        <v>365</v>
      </c>
      <c r="B367" t="s">
        <v>781</v>
      </c>
      <c r="C367" s="3" t="s">
        <v>782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32</v>
      </c>
      <c r="O367" s="4">
        <f t="shared" si="20"/>
        <v>733.4375</v>
      </c>
      <c r="P367" s="5">
        <f t="shared" si="21"/>
        <v>104.77678571428571</v>
      </c>
      <c r="Q367" t="s">
        <v>2038</v>
      </c>
      <c r="R367" t="s">
        <v>2039</v>
      </c>
      <c r="S367" s="9">
        <f t="shared" si="22"/>
        <v>42733.25</v>
      </c>
      <c r="T367" s="9">
        <f t="shared" si="23"/>
        <v>42760.25</v>
      </c>
    </row>
    <row r="368" spans="1:20" x14ac:dyDescent="0.25">
      <c r="A368">
        <v>366</v>
      </c>
      <c r="B368" t="s">
        <v>783</v>
      </c>
      <c r="C368" s="3" t="s">
        <v>784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32</v>
      </c>
      <c r="O368" s="4">
        <f t="shared" si="20"/>
        <v>592.11111111111109</v>
      </c>
      <c r="P368" s="5">
        <f t="shared" si="21"/>
        <v>105.52475247524752</v>
      </c>
      <c r="Q368" t="s">
        <v>2038</v>
      </c>
      <c r="R368" t="s">
        <v>2039</v>
      </c>
      <c r="S368" s="9">
        <f t="shared" si="22"/>
        <v>40546.25</v>
      </c>
      <c r="T368" s="9">
        <f t="shared" si="23"/>
        <v>40547.25</v>
      </c>
    </row>
    <row r="369" spans="1:20" x14ac:dyDescent="0.25">
      <c r="A369">
        <v>367</v>
      </c>
      <c r="B369" t="s">
        <v>785</v>
      </c>
      <c r="C369" s="3" t="s">
        <v>786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32</v>
      </c>
      <c r="O369" s="4">
        <f t="shared" si="20"/>
        <v>18.888888888888889</v>
      </c>
      <c r="P369" s="5">
        <f t="shared" si="21"/>
        <v>24.933333333333334</v>
      </c>
      <c r="Q369" t="s">
        <v>2038</v>
      </c>
      <c r="R369" t="s">
        <v>2039</v>
      </c>
      <c r="S369" s="9">
        <f t="shared" si="22"/>
        <v>41930.208333333336</v>
      </c>
      <c r="T369" s="9">
        <f t="shared" si="23"/>
        <v>41954.25</v>
      </c>
    </row>
    <row r="370" spans="1:20" x14ac:dyDescent="0.25">
      <c r="A370">
        <v>368</v>
      </c>
      <c r="B370" t="s">
        <v>787</v>
      </c>
      <c r="C370" s="3" t="s">
        <v>788</v>
      </c>
      <c r="D370">
        <v>5200</v>
      </c>
      <c r="E370">
        <v>14394</v>
      </c>
      <c r="F370" t="s">
        <v>20</v>
      </c>
      <c r="G370">
        <v>206</v>
      </c>
      <c r="H370" t="s">
        <v>39</v>
      </c>
      <c r="I370" t="s">
        <v>40</v>
      </c>
      <c r="J370">
        <v>1286946000</v>
      </c>
      <c r="K370">
        <v>1288933200</v>
      </c>
      <c r="L370" t="b">
        <v>0</v>
      </c>
      <c r="M370" t="b">
        <v>1</v>
      </c>
      <c r="N370" t="s">
        <v>41</v>
      </c>
      <c r="O370" s="4">
        <f t="shared" si="20"/>
        <v>276.80769230769232</v>
      </c>
      <c r="P370" s="5">
        <f t="shared" si="21"/>
        <v>69.873786407766985</v>
      </c>
      <c r="Q370" t="s">
        <v>2040</v>
      </c>
      <c r="R370" t="s">
        <v>2041</v>
      </c>
      <c r="S370" s="9">
        <f t="shared" si="22"/>
        <v>40464.208333333336</v>
      </c>
      <c r="T370" s="9">
        <f t="shared" si="23"/>
        <v>40487.208333333336</v>
      </c>
    </row>
    <row r="371" spans="1:20" x14ac:dyDescent="0.25">
      <c r="A371">
        <v>369</v>
      </c>
      <c r="B371" t="s">
        <v>789</v>
      </c>
      <c r="C371" s="3" t="s">
        <v>790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268</v>
      </c>
      <c r="O371" s="4">
        <f t="shared" si="20"/>
        <v>273.01851851851848</v>
      </c>
      <c r="P371" s="5">
        <f t="shared" si="21"/>
        <v>95.733766233766232</v>
      </c>
      <c r="Q371" t="s">
        <v>2040</v>
      </c>
      <c r="R371" t="s">
        <v>2059</v>
      </c>
      <c r="S371" s="9">
        <f t="shared" si="22"/>
        <v>41308.25</v>
      </c>
      <c r="T371" s="9">
        <f t="shared" si="23"/>
        <v>41347.208333333336</v>
      </c>
    </row>
    <row r="372" spans="1:20" x14ac:dyDescent="0.25">
      <c r="A372">
        <v>370</v>
      </c>
      <c r="B372" t="s">
        <v>791</v>
      </c>
      <c r="C372" s="3" t="s">
        <v>792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32</v>
      </c>
      <c r="O372" s="4">
        <f t="shared" si="20"/>
        <v>159.36331255565449</v>
      </c>
      <c r="P372" s="5">
        <f t="shared" si="21"/>
        <v>29.997485752598056</v>
      </c>
      <c r="Q372" t="s">
        <v>2038</v>
      </c>
      <c r="R372" t="s">
        <v>2039</v>
      </c>
      <c r="S372" s="9">
        <f t="shared" si="22"/>
        <v>43570.208333333328</v>
      </c>
      <c r="T372" s="9">
        <f t="shared" si="23"/>
        <v>43576.208333333328</v>
      </c>
    </row>
    <row r="373" spans="1:20" x14ac:dyDescent="0.25">
      <c r="A373">
        <v>371</v>
      </c>
      <c r="B373" t="s">
        <v>793</v>
      </c>
      <c r="C373" s="3" t="s">
        <v>794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32</v>
      </c>
      <c r="O373" s="4">
        <f t="shared" si="20"/>
        <v>67.869978858350947</v>
      </c>
      <c r="P373" s="5">
        <f t="shared" si="21"/>
        <v>59.011948529411768</v>
      </c>
      <c r="Q373" t="s">
        <v>2038</v>
      </c>
      <c r="R373" t="s">
        <v>2039</v>
      </c>
      <c r="S373" s="9">
        <f t="shared" si="22"/>
        <v>42043.25</v>
      </c>
      <c r="T373" s="9">
        <f t="shared" si="23"/>
        <v>42094.208333333328</v>
      </c>
    </row>
    <row r="374" spans="1:20" ht="31.5" x14ac:dyDescent="0.25">
      <c r="A374">
        <v>372</v>
      </c>
      <c r="B374" t="s">
        <v>795</v>
      </c>
      <c r="C374" s="3" t="s">
        <v>796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41</v>
      </c>
      <c r="O374" s="4">
        <f t="shared" si="20"/>
        <v>1591.5555555555554</v>
      </c>
      <c r="P374" s="5">
        <f t="shared" si="21"/>
        <v>84.757396449704146</v>
      </c>
      <c r="Q374" t="s">
        <v>2040</v>
      </c>
      <c r="R374" t="s">
        <v>2041</v>
      </c>
      <c r="S374" s="9">
        <f t="shared" si="22"/>
        <v>42012.25</v>
      </c>
      <c r="T374" s="9">
        <f t="shared" si="23"/>
        <v>42032.25</v>
      </c>
    </row>
    <row r="375" spans="1:20" x14ac:dyDescent="0.25">
      <c r="A375">
        <v>373</v>
      </c>
      <c r="B375" t="s">
        <v>797</v>
      </c>
      <c r="C375" s="3" t="s">
        <v>798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32</v>
      </c>
      <c r="O375" s="4">
        <f t="shared" si="20"/>
        <v>730.18222222222221</v>
      </c>
      <c r="P375" s="5">
        <f t="shared" si="21"/>
        <v>78.010921177587846</v>
      </c>
      <c r="Q375" t="s">
        <v>2038</v>
      </c>
      <c r="R375" t="s">
        <v>2039</v>
      </c>
      <c r="S375" s="9">
        <f t="shared" si="22"/>
        <v>42964.208333333328</v>
      </c>
      <c r="T375" s="9">
        <f t="shared" si="23"/>
        <v>42972.208333333328</v>
      </c>
    </row>
    <row r="376" spans="1:20" ht="31.5" x14ac:dyDescent="0.25">
      <c r="A376">
        <v>374</v>
      </c>
      <c r="B376" t="s">
        <v>799</v>
      </c>
      <c r="C376" s="3" t="s">
        <v>800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41</v>
      </c>
      <c r="O376" s="4">
        <f t="shared" si="20"/>
        <v>13.185782556750297</v>
      </c>
      <c r="P376" s="5">
        <f t="shared" si="21"/>
        <v>50.05215419501134</v>
      </c>
      <c r="Q376" t="s">
        <v>2040</v>
      </c>
      <c r="R376" t="s">
        <v>2041</v>
      </c>
      <c r="S376" s="9">
        <f t="shared" si="22"/>
        <v>43476.25</v>
      </c>
      <c r="T376" s="9">
        <f t="shared" si="23"/>
        <v>43481.25</v>
      </c>
    </row>
    <row r="377" spans="1:20" ht="31.5" x14ac:dyDescent="0.25">
      <c r="A377">
        <v>375</v>
      </c>
      <c r="B377" t="s">
        <v>801</v>
      </c>
      <c r="C377" s="3" t="s">
        <v>802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59</v>
      </c>
      <c r="O377" s="4">
        <f t="shared" si="20"/>
        <v>54.777777777777779</v>
      </c>
      <c r="P377" s="5">
        <f t="shared" si="21"/>
        <v>59.16</v>
      </c>
      <c r="Q377" t="s">
        <v>2034</v>
      </c>
      <c r="R377" t="s">
        <v>2044</v>
      </c>
      <c r="S377" s="9">
        <f t="shared" si="22"/>
        <v>42293.208333333328</v>
      </c>
      <c r="T377" s="9">
        <f t="shared" si="23"/>
        <v>42350.25</v>
      </c>
    </row>
    <row r="378" spans="1:20" x14ac:dyDescent="0.25">
      <c r="A378">
        <v>376</v>
      </c>
      <c r="B378" t="s">
        <v>803</v>
      </c>
      <c r="C378" s="3" t="s">
        <v>804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20"/>
        <v>361.02941176470591</v>
      </c>
      <c r="P378" s="5">
        <f t="shared" si="21"/>
        <v>93.702290076335885</v>
      </c>
      <c r="Q378" t="s">
        <v>2034</v>
      </c>
      <c r="R378" t="s">
        <v>2035</v>
      </c>
      <c r="S378" s="9">
        <f t="shared" si="22"/>
        <v>41826.208333333336</v>
      </c>
      <c r="T378" s="9">
        <f t="shared" si="23"/>
        <v>41832.208333333336</v>
      </c>
    </row>
    <row r="379" spans="1:20" x14ac:dyDescent="0.25">
      <c r="A379">
        <v>377</v>
      </c>
      <c r="B379" t="s">
        <v>805</v>
      </c>
      <c r="C379" s="3" t="s">
        <v>806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32</v>
      </c>
      <c r="O379" s="4">
        <f t="shared" si="20"/>
        <v>10.257545271629779</v>
      </c>
      <c r="P379" s="5">
        <f t="shared" si="21"/>
        <v>40.14173228346457</v>
      </c>
      <c r="Q379" t="s">
        <v>2038</v>
      </c>
      <c r="R379" t="s">
        <v>2039</v>
      </c>
      <c r="S379" s="9">
        <f t="shared" si="22"/>
        <v>43760.208333333328</v>
      </c>
      <c r="T379" s="9">
        <f t="shared" si="23"/>
        <v>43774.25</v>
      </c>
    </row>
    <row r="380" spans="1:20" x14ac:dyDescent="0.25">
      <c r="A380">
        <v>378</v>
      </c>
      <c r="B380" t="s">
        <v>807</v>
      </c>
      <c r="C380" s="3" t="s">
        <v>808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41</v>
      </c>
      <c r="O380" s="4">
        <f t="shared" si="20"/>
        <v>13.962962962962964</v>
      </c>
      <c r="P380" s="5">
        <f t="shared" si="21"/>
        <v>70.090140845070422</v>
      </c>
      <c r="Q380" t="s">
        <v>2040</v>
      </c>
      <c r="R380" t="s">
        <v>2041</v>
      </c>
      <c r="S380" s="9">
        <f t="shared" si="22"/>
        <v>43241.208333333328</v>
      </c>
      <c r="T380" s="9">
        <f t="shared" si="23"/>
        <v>43279.208333333328</v>
      </c>
    </row>
    <row r="381" spans="1:20" x14ac:dyDescent="0.25">
      <c r="A381">
        <v>379</v>
      </c>
      <c r="B381" t="s">
        <v>809</v>
      </c>
      <c r="C381" s="3" t="s">
        <v>810</v>
      </c>
      <c r="D381">
        <v>7200</v>
      </c>
      <c r="E381">
        <v>2912</v>
      </c>
      <c r="F381" t="s">
        <v>14</v>
      </c>
      <c r="G381">
        <v>44</v>
      </c>
      <c r="H381" t="s">
        <v>39</v>
      </c>
      <c r="I381" t="s">
        <v>40</v>
      </c>
      <c r="J381">
        <v>1319691600</v>
      </c>
      <c r="K381">
        <v>1320904800</v>
      </c>
      <c r="L381" t="b">
        <v>0</v>
      </c>
      <c r="M381" t="b">
        <v>0</v>
      </c>
      <c r="N381" t="s">
        <v>32</v>
      </c>
      <c r="O381" s="4">
        <f t="shared" si="20"/>
        <v>40.444444444444443</v>
      </c>
      <c r="P381" s="5">
        <f t="shared" si="21"/>
        <v>66.181818181818187</v>
      </c>
      <c r="Q381" t="s">
        <v>2038</v>
      </c>
      <c r="R381" t="s">
        <v>2039</v>
      </c>
      <c r="S381" s="9">
        <f t="shared" si="22"/>
        <v>40843.208333333336</v>
      </c>
      <c r="T381" s="9">
        <f t="shared" si="23"/>
        <v>40857.25</v>
      </c>
    </row>
    <row r="382" spans="1:20" ht="31.5" x14ac:dyDescent="0.25">
      <c r="A382">
        <v>380</v>
      </c>
      <c r="B382" t="s">
        <v>811</v>
      </c>
      <c r="C382" s="3" t="s">
        <v>812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32</v>
      </c>
      <c r="O382" s="4">
        <f t="shared" si="20"/>
        <v>160.32</v>
      </c>
      <c r="P382" s="5">
        <f t="shared" si="21"/>
        <v>47.714285714285715</v>
      </c>
      <c r="Q382" t="s">
        <v>2038</v>
      </c>
      <c r="R382" t="s">
        <v>2039</v>
      </c>
      <c r="S382" s="9">
        <f t="shared" si="22"/>
        <v>41448.208333333336</v>
      </c>
      <c r="T382" s="9">
        <f t="shared" si="23"/>
        <v>41453.208333333336</v>
      </c>
    </row>
    <row r="383" spans="1:20" x14ac:dyDescent="0.25">
      <c r="A383">
        <v>381</v>
      </c>
      <c r="B383" t="s">
        <v>813</v>
      </c>
      <c r="C383" s="3" t="s">
        <v>814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32</v>
      </c>
      <c r="O383" s="4">
        <f t="shared" si="20"/>
        <v>183.9433962264151</v>
      </c>
      <c r="P383" s="5">
        <f t="shared" si="21"/>
        <v>62.896774193548389</v>
      </c>
      <c r="Q383" t="s">
        <v>2038</v>
      </c>
      <c r="R383" t="s">
        <v>2039</v>
      </c>
      <c r="S383" s="9">
        <f t="shared" si="22"/>
        <v>42163.208333333328</v>
      </c>
      <c r="T383" s="9">
        <f t="shared" si="23"/>
        <v>42209.208333333328</v>
      </c>
    </row>
    <row r="384" spans="1:20" ht="31.5" x14ac:dyDescent="0.25">
      <c r="A384">
        <v>382</v>
      </c>
      <c r="B384" t="s">
        <v>815</v>
      </c>
      <c r="C384" s="3" t="s">
        <v>816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121</v>
      </c>
      <c r="O384" s="4">
        <f t="shared" si="20"/>
        <v>63.769230769230766</v>
      </c>
      <c r="P384" s="5">
        <f t="shared" si="21"/>
        <v>86.611940298507463</v>
      </c>
      <c r="Q384" t="s">
        <v>2053</v>
      </c>
      <c r="R384" t="s">
        <v>2054</v>
      </c>
      <c r="S384" s="9">
        <f t="shared" si="22"/>
        <v>43024.208333333328</v>
      </c>
      <c r="T384" s="9">
        <f t="shared" si="23"/>
        <v>43043.208333333328</v>
      </c>
    </row>
    <row r="385" spans="1:20" x14ac:dyDescent="0.25">
      <c r="A385">
        <v>383</v>
      </c>
      <c r="B385" t="s">
        <v>817</v>
      </c>
      <c r="C385" s="3" t="s">
        <v>818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20"/>
        <v>225.38095238095238</v>
      </c>
      <c r="P385" s="5">
        <f t="shared" si="21"/>
        <v>75.126984126984127</v>
      </c>
      <c r="Q385" t="s">
        <v>2032</v>
      </c>
      <c r="R385" t="s">
        <v>2033</v>
      </c>
      <c r="S385" s="9">
        <f t="shared" si="22"/>
        <v>43509.25</v>
      </c>
      <c r="T385" s="9">
        <f t="shared" si="23"/>
        <v>43515.25</v>
      </c>
    </row>
    <row r="386" spans="1:20" x14ac:dyDescent="0.25">
      <c r="A386">
        <v>384</v>
      </c>
      <c r="B386" t="s">
        <v>819</v>
      </c>
      <c r="C386" s="3" t="s">
        <v>820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41</v>
      </c>
      <c r="O386" s="4">
        <f t="shared" si="20"/>
        <v>172.00961538461539</v>
      </c>
      <c r="P386" s="5">
        <f t="shared" si="21"/>
        <v>41.004167534903104</v>
      </c>
      <c r="Q386" t="s">
        <v>2040</v>
      </c>
      <c r="R386" t="s">
        <v>2041</v>
      </c>
      <c r="S386" s="9">
        <f t="shared" si="22"/>
        <v>42776.25</v>
      </c>
      <c r="T386" s="9">
        <f t="shared" si="23"/>
        <v>42803.25</v>
      </c>
    </row>
    <row r="387" spans="1:20" ht="31.5" x14ac:dyDescent="0.25">
      <c r="A387">
        <v>385</v>
      </c>
      <c r="B387" t="s">
        <v>821</v>
      </c>
      <c r="C387" s="3" t="s">
        <v>822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67</v>
      </c>
      <c r="O387" s="4">
        <f t="shared" ref="O387:O450" si="24">E387/D387*100</f>
        <v>146.16709511568124</v>
      </c>
      <c r="P387" s="5">
        <f t="shared" ref="P387:P450" si="25">IF(G387=0,0,E387/G387)</f>
        <v>50.007915567282325</v>
      </c>
      <c r="Q387" t="s">
        <v>2046</v>
      </c>
      <c r="R387" t="s">
        <v>2047</v>
      </c>
      <c r="S387" s="9">
        <f t="shared" ref="S387:S450" si="26">(((J387/60)/60)/24)+DATE(1970,1,1)</f>
        <v>43553.208333333328</v>
      </c>
      <c r="T387" s="9">
        <f t="shared" ref="T387:T450" si="27">(((K387/60)/60)/24)+DATE(1970,1,1)</f>
        <v>43585.208333333328</v>
      </c>
    </row>
    <row r="388" spans="1:20" ht="31.5" x14ac:dyDescent="0.25">
      <c r="A388">
        <v>386</v>
      </c>
      <c r="B388" t="s">
        <v>823</v>
      </c>
      <c r="C388" s="3" t="s">
        <v>824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32</v>
      </c>
      <c r="O388" s="4">
        <f t="shared" si="24"/>
        <v>76.42361623616236</v>
      </c>
      <c r="P388" s="5">
        <f t="shared" si="25"/>
        <v>96.960674157303373</v>
      </c>
      <c r="Q388" t="s">
        <v>2038</v>
      </c>
      <c r="R388" t="s">
        <v>2039</v>
      </c>
      <c r="S388" s="9">
        <f t="shared" si="26"/>
        <v>40355.208333333336</v>
      </c>
      <c r="T388" s="9">
        <f t="shared" si="27"/>
        <v>40367.208333333336</v>
      </c>
    </row>
    <row r="389" spans="1:20" x14ac:dyDescent="0.25">
      <c r="A389">
        <v>387</v>
      </c>
      <c r="B389" t="s">
        <v>825</v>
      </c>
      <c r="C389" s="3" t="s">
        <v>826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64</v>
      </c>
      <c r="O389" s="4">
        <f t="shared" si="24"/>
        <v>39.261467889908261</v>
      </c>
      <c r="P389" s="5">
        <f t="shared" si="25"/>
        <v>100.93160377358491</v>
      </c>
      <c r="Q389" t="s">
        <v>2036</v>
      </c>
      <c r="R389" t="s">
        <v>2045</v>
      </c>
      <c r="S389" s="9">
        <f t="shared" si="26"/>
        <v>41072.208333333336</v>
      </c>
      <c r="T389" s="9">
        <f t="shared" si="27"/>
        <v>41077.208333333336</v>
      </c>
    </row>
    <row r="390" spans="1:20" x14ac:dyDescent="0.25">
      <c r="A390">
        <v>388</v>
      </c>
      <c r="B390" t="s">
        <v>827</v>
      </c>
      <c r="C390" s="3" t="s">
        <v>828</v>
      </c>
      <c r="D390">
        <v>114800</v>
      </c>
      <c r="E390">
        <v>12938</v>
      </c>
      <c r="F390" t="s">
        <v>73</v>
      </c>
      <c r="G390">
        <v>145</v>
      </c>
      <c r="H390" t="s">
        <v>97</v>
      </c>
      <c r="I390" t="s">
        <v>98</v>
      </c>
      <c r="J390">
        <v>1325656800</v>
      </c>
      <c r="K390">
        <v>1325829600</v>
      </c>
      <c r="L390" t="b">
        <v>0</v>
      </c>
      <c r="M390" t="b">
        <v>0</v>
      </c>
      <c r="N390" t="s">
        <v>59</v>
      </c>
      <c r="O390" s="4">
        <f t="shared" si="24"/>
        <v>11.270034843205574</v>
      </c>
      <c r="P390" s="5">
        <f t="shared" si="25"/>
        <v>89.227586206896547</v>
      </c>
      <c r="Q390" t="s">
        <v>2034</v>
      </c>
      <c r="R390" t="s">
        <v>2044</v>
      </c>
      <c r="S390" s="9">
        <f t="shared" si="26"/>
        <v>40912.25</v>
      </c>
      <c r="T390" s="9">
        <f t="shared" si="27"/>
        <v>40914.25</v>
      </c>
    </row>
    <row r="391" spans="1:20" x14ac:dyDescent="0.25">
      <c r="A391">
        <v>389</v>
      </c>
      <c r="B391" t="s">
        <v>829</v>
      </c>
      <c r="C391" s="3" t="s">
        <v>830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32</v>
      </c>
      <c r="O391" s="4">
        <f t="shared" si="24"/>
        <v>122.11084337349398</v>
      </c>
      <c r="P391" s="5">
        <f t="shared" si="25"/>
        <v>87.979166666666671</v>
      </c>
      <c r="Q391" t="s">
        <v>2038</v>
      </c>
      <c r="R391" t="s">
        <v>2039</v>
      </c>
      <c r="S391" s="9">
        <f t="shared" si="26"/>
        <v>40479.208333333336</v>
      </c>
      <c r="T391" s="9">
        <f t="shared" si="27"/>
        <v>40506.25</v>
      </c>
    </row>
    <row r="392" spans="1:20" x14ac:dyDescent="0.25">
      <c r="A392">
        <v>390</v>
      </c>
      <c r="B392" t="s">
        <v>831</v>
      </c>
      <c r="C392" s="3" t="s">
        <v>832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121</v>
      </c>
      <c r="O392" s="4">
        <f t="shared" si="24"/>
        <v>186.54166666666669</v>
      </c>
      <c r="P392" s="5">
        <f t="shared" si="25"/>
        <v>89.54</v>
      </c>
      <c r="Q392" t="s">
        <v>2053</v>
      </c>
      <c r="R392" t="s">
        <v>2054</v>
      </c>
      <c r="S392" s="9">
        <f t="shared" si="26"/>
        <v>41530.208333333336</v>
      </c>
      <c r="T392" s="9">
        <f t="shared" si="27"/>
        <v>41545.208333333336</v>
      </c>
    </row>
    <row r="393" spans="1:20" x14ac:dyDescent="0.25">
      <c r="A393">
        <v>391</v>
      </c>
      <c r="B393" t="s">
        <v>833</v>
      </c>
      <c r="C393" s="3" t="s">
        <v>834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67</v>
      </c>
      <c r="O393" s="4">
        <f t="shared" si="24"/>
        <v>7.2731788079470201</v>
      </c>
      <c r="P393" s="5">
        <f t="shared" si="25"/>
        <v>29.09271523178808</v>
      </c>
      <c r="Q393" t="s">
        <v>2046</v>
      </c>
      <c r="R393" t="s">
        <v>2047</v>
      </c>
      <c r="S393" s="9">
        <f t="shared" si="26"/>
        <v>41653.25</v>
      </c>
      <c r="T393" s="9">
        <f t="shared" si="27"/>
        <v>41655.25</v>
      </c>
    </row>
    <row r="394" spans="1:20" ht="31.5" x14ac:dyDescent="0.25">
      <c r="A394">
        <v>392</v>
      </c>
      <c r="B394" t="s">
        <v>835</v>
      </c>
      <c r="C394" s="3" t="s">
        <v>836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64</v>
      </c>
      <c r="O394" s="4">
        <f t="shared" si="24"/>
        <v>65.642371234207957</v>
      </c>
      <c r="P394" s="5">
        <f t="shared" si="25"/>
        <v>42.006218905472636</v>
      </c>
      <c r="Q394" t="s">
        <v>2036</v>
      </c>
      <c r="R394" t="s">
        <v>2045</v>
      </c>
      <c r="S394" s="9">
        <f t="shared" si="26"/>
        <v>40549.25</v>
      </c>
      <c r="T394" s="9">
        <f t="shared" si="27"/>
        <v>40551.25</v>
      </c>
    </row>
    <row r="395" spans="1:20" x14ac:dyDescent="0.25">
      <c r="A395">
        <v>393</v>
      </c>
      <c r="B395" t="s">
        <v>837</v>
      </c>
      <c r="C395" s="3" t="s">
        <v>838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158</v>
      </c>
      <c r="O395" s="4">
        <f t="shared" si="24"/>
        <v>228.96178343949046</v>
      </c>
      <c r="P395" s="5">
        <f t="shared" si="25"/>
        <v>47.004903563255965</v>
      </c>
      <c r="Q395" t="s">
        <v>2034</v>
      </c>
      <c r="R395" t="s">
        <v>2057</v>
      </c>
      <c r="S395" s="9">
        <f t="shared" si="26"/>
        <v>42933.208333333328</v>
      </c>
      <c r="T395" s="9">
        <f t="shared" si="27"/>
        <v>42934.208333333328</v>
      </c>
    </row>
    <row r="396" spans="1:20" x14ac:dyDescent="0.25">
      <c r="A396">
        <v>394</v>
      </c>
      <c r="B396" t="s">
        <v>839</v>
      </c>
      <c r="C396" s="3" t="s">
        <v>840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41</v>
      </c>
      <c r="O396" s="4">
        <f t="shared" si="24"/>
        <v>469.37499999999994</v>
      </c>
      <c r="P396" s="5">
        <f t="shared" si="25"/>
        <v>110.44117647058823</v>
      </c>
      <c r="Q396" t="s">
        <v>2040</v>
      </c>
      <c r="R396" t="s">
        <v>2041</v>
      </c>
      <c r="S396" s="9">
        <f t="shared" si="26"/>
        <v>41484.208333333336</v>
      </c>
      <c r="T396" s="9">
        <f t="shared" si="27"/>
        <v>41494.208333333336</v>
      </c>
    </row>
    <row r="397" spans="1:20" ht="31.5" x14ac:dyDescent="0.25">
      <c r="A397">
        <v>395</v>
      </c>
      <c r="B397" t="s">
        <v>294</v>
      </c>
      <c r="C397" s="3" t="s">
        <v>841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32</v>
      </c>
      <c r="O397" s="4">
        <f t="shared" si="24"/>
        <v>130.11267605633802</v>
      </c>
      <c r="P397" s="5">
        <f t="shared" si="25"/>
        <v>41.990909090909092</v>
      </c>
      <c r="Q397" t="s">
        <v>2038</v>
      </c>
      <c r="R397" t="s">
        <v>2039</v>
      </c>
      <c r="S397" s="9">
        <f t="shared" si="26"/>
        <v>40885.25</v>
      </c>
      <c r="T397" s="9">
        <f t="shared" si="27"/>
        <v>40886.25</v>
      </c>
    </row>
    <row r="398" spans="1:20" x14ac:dyDescent="0.25">
      <c r="A398">
        <v>396</v>
      </c>
      <c r="B398" t="s">
        <v>842</v>
      </c>
      <c r="C398" s="3" t="s">
        <v>843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52</v>
      </c>
      <c r="O398" s="4">
        <f t="shared" si="24"/>
        <v>167.05422993492408</v>
      </c>
      <c r="P398" s="5">
        <f t="shared" si="25"/>
        <v>48.012468827930178</v>
      </c>
      <c r="Q398" t="s">
        <v>2040</v>
      </c>
      <c r="R398" t="s">
        <v>2043</v>
      </c>
      <c r="S398" s="9">
        <f t="shared" si="26"/>
        <v>43378.208333333328</v>
      </c>
      <c r="T398" s="9">
        <f t="shared" si="27"/>
        <v>43386.208333333328</v>
      </c>
    </row>
    <row r="399" spans="1:20" x14ac:dyDescent="0.25">
      <c r="A399">
        <v>397</v>
      </c>
      <c r="B399" t="s">
        <v>844</v>
      </c>
      <c r="C399" s="3" t="s">
        <v>845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24"/>
        <v>173.8641975308642</v>
      </c>
      <c r="P399" s="5">
        <f t="shared" si="25"/>
        <v>31.019823788546255</v>
      </c>
      <c r="Q399" t="s">
        <v>2034</v>
      </c>
      <c r="R399" t="s">
        <v>2035</v>
      </c>
      <c r="S399" s="9">
        <f t="shared" si="26"/>
        <v>41417.208333333336</v>
      </c>
      <c r="T399" s="9">
        <f t="shared" si="27"/>
        <v>41423.208333333336</v>
      </c>
    </row>
    <row r="400" spans="1:20" x14ac:dyDescent="0.25">
      <c r="A400">
        <v>398</v>
      </c>
      <c r="B400" t="s">
        <v>846</v>
      </c>
      <c r="C400" s="3" t="s">
        <v>847</v>
      </c>
      <c r="D400">
        <v>1700</v>
      </c>
      <c r="E400">
        <v>12202</v>
      </c>
      <c r="F400" t="s">
        <v>20</v>
      </c>
      <c r="G400">
        <v>123</v>
      </c>
      <c r="H400" t="s">
        <v>106</v>
      </c>
      <c r="I400" t="s">
        <v>107</v>
      </c>
      <c r="J400">
        <v>1525755600</v>
      </c>
      <c r="K400">
        <v>1525928400</v>
      </c>
      <c r="L400" t="b">
        <v>0</v>
      </c>
      <c r="M400" t="b">
        <v>1</v>
      </c>
      <c r="N400" t="s">
        <v>70</v>
      </c>
      <c r="O400" s="4">
        <f t="shared" si="24"/>
        <v>717.76470588235293</v>
      </c>
      <c r="P400" s="5">
        <f t="shared" si="25"/>
        <v>99.203252032520325</v>
      </c>
      <c r="Q400" t="s">
        <v>2040</v>
      </c>
      <c r="R400" t="s">
        <v>2048</v>
      </c>
      <c r="S400" s="9">
        <f t="shared" si="26"/>
        <v>43228.208333333328</v>
      </c>
      <c r="T400" s="9">
        <f t="shared" si="27"/>
        <v>43230.208333333328</v>
      </c>
    </row>
    <row r="401" spans="1:20" x14ac:dyDescent="0.25">
      <c r="A401">
        <v>399</v>
      </c>
      <c r="B401" t="s">
        <v>848</v>
      </c>
      <c r="C401" s="3" t="s">
        <v>849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59</v>
      </c>
      <c r="O401" s="4">
        <f t="shared" si="24"/>
        <v>63.850976361767728</v>
      </c>
      <c r="P401" s="5">
        <f t="shared" si="25"/>
        <v>66.022316684378325</v>
      </c>
      <c r="Q401" t="s">
        <v>2034</v>
      </c>
      <c r="R401" t="s">
        <v>2044</v>
      </c>
      <c r="S401" s="9">
        <f t="shared" si="26"/>
        <v>40576.25</v>
      </c>
      <c r="T401" s="9">
        <f t="shared" si="27"/>
        <v>40583.25</v>
      </c>
    </row>
    <row r="402" spans="1:20" ht="31.5" x14ac:dyDescent="0.25">
      <c r="A402">
        <v>400</v>
      </c>
      <c r="B402" t="s">
        <v>850</v>
      </c>
      <c r="C402" s="3" t="s">
        <v>851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121</v>
      </c>
      <c r="O402" s="4">
        <f t="shared" si="24"/>
        <v>2</v>
      </c>
      <c r="P402" s="5">
        <f t="shared" si="25"/>
        <v>2</v>
      </c>
      <c r="Q402" t="s">
        <v>2053</v>
      </c>
      <c r="R402" t="s">
        <v>2054</v>
      </c>
      <c r="S402" s="9">
        <f t="shared" si="26"/>
        <v>41502.208333333336</v>
      </c>
      <c r="T402" s="9">
        <f t="shared" si="27"/>
        <v>41524.208333333336</v>
      </c>
    </row>
    <row r="403" spans="1:20" x14ac:dyDescent="0.25">
      <c r="A403">
        <v>401</v>
      </c>
      <c r="B403" t="s">
        <v>852</v>
      </c>
      <c r="C403" s="3" t="s">
        <v>853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32</v>
      </c>
      <c r="O403" s="4">
        <f t="shared" si="24"/>
        <v>1530.2222222222222</v>
      </c>
      <c r="P403" s="5">
        <f t="shared" si="25"/>
        <v>46.060200668896321</v>
      </c>
      <c r="Q403" t="s">
        <v>2038</v>
      </c>
      <c r="R403" t="s">
        <v>2039</v>
      </c>
      <c r="S403" s="9">
        <f t="shared" si="26"/>
        <v>43765.208333333328</v>
      </c>
      <c r="T403" s="9">
        <f t="shared" si="27"/>
        <v>43765.208333333328</v>
      </c>
    </row>
    <row r="404" spans="1:20" x14ac:dyDescent="0.25">
      <c r="A404">
        <v>402</v>
      </c>
      <c r="B404" t="s">
        <v>854</v>
      </c>
      <c r="C404" s="3" t="s">
        <v>855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99</v>
      </c>
      <c r="O404" s="4">
        <f t="shared" si="24"/>
        <v>40.356164383561641</v>
      </c>
      <c r="P404" s="5">
        <f t="shared" si="25"/>
        <v>73.650000000000006</v>
      </c>
      <c r="Q404" t="s">
        <v>2040</v>
      </c>
      <c r="R404" t="s">
        <v>2051</v>
      </c>
      <c r="S404" s="9">
        <f t="shared" si="26"/>
        <v>40914.25</v>
      </c>
      <c r="T404" s="9">
        <f t="shared" si="27"/>
        <v>40961.25</v>
      </c>
    </row>
    <row r="405" spans="1:20" x14ac:dyDescent="0.25">
      <c r="A405">
        <v>403</v>
      </c>
      <c r="B405" t="s">
        <v>856</v>
      </c>
      <c r="C405" s="3" t="s">
        <v>857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32</v>
      </c>
      <c r="O405" s="4">
        <f t="shared" si="24"/>
        <v>86.220633299284984</v>
      </c>
      <c r="P405" s="5">
        <f t="shared" si="25"/>
        <v>55.99336650082919</v>
      </c>
      <c r="Q405" t="s">
        <v>2038</v>
      </c>
      <c r="R405" t="s">
        <v>2039</v>
      </c>
      <c r="S405" s="9">
        <f t="shared" si="26"/>
        <v>40310.208333333336</v>
      </c>
      <c r="T405" s="9">
        <f t="shared" si="27"/>
        <v>40346.208333333336</v>
      </c>
    </row>
    <row r="406" spans="1:20" x14ac:dyDescent="0.25">
      <c r="A406">
        <v>404</v>
      </c>
      <c r="B406" t="s">
        <v>858</v>
      </c>
      <c r="C406" s="3" t="s">
        <v>859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32</v>
      </c>
      <c r="O406" s="4">
        <f t="shared" si="24"/>
        <v>315.58486707566465</v>
      </c>
      <c r="P406" s="5">
        <f t="shared" si="25"/>
        <v>68.985695127402778</v>
      </c>
      <c r="Q406" t="s">
        <v>2038</v>
      </c>
      <c r="R406" t="s">
        <v>2039</v>
      </c>
      <c r="S406" s="9">
        <f t="shared" si="26"/>
        <v>43053.25</v>
      </c>
      <c r="T406" s="9">
        <f t="shared" si="27"/>
        <v>43056.25</v>
      </c>
    </row>
    <row r="407" spans="1:20" x14ac:dyDescent="0.25">
      <c r="A407">
        <v>405</v>
      </c>
      <c r="B407" t="s">
        <v>860</v>
      </c>
      <c r="C407" s="3" t="s">
        <v>861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32</v>
      </c>
      <c r="O407" s="4">
        <f t="shared" si="24"/>
        <v>89.618243243243242</v>
      </c>
      <c r="P407" s="5">
        <f t="shared" si="25"/>
        <v>60.981609195402299</v>
      </c>
      <c r="Q407" t="s">
        <v>2038</v>
      </c>
      <c r="R407" t="s">
        <v>2039</v>
      </c>
      <c r="S407" s="9">
        <f t="shared" si="26"/>
        <v>43255.208333333328</v>
      </c>
      <c r="T407" s="9">
        <f t="shared" si="27"/>
        <v>43305.208333333328</v>
      </c>
    </row>
    <row r="408" spans="1:20" x14ac:dyDescent="0.25">
      <c r="A408">
        <v>406</v>
      </c>
      <c r="B408" t="s">
        <v>862</v>
      </c>
      <c r="C408" s="3" t="s">
        <v>863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41</v>
      </c>
      <c r="O408" s="4">
        <f t="shared" si="24"/>
        <v>182.14503816793894</v>
      </c>
      <c r="P408" s="5">
        <f t="shared" si="25"/>
        <v>110.98139534883721</v>
      </c>
      <c r="Q408" t="s">
        <v>2040</v>
      </c>
      <c r="R408" t="s">
        <v>2041</v>
      </c>
      <c r="S408" s="9">
        <f t="shared" si="26"/>
        <v>41304.25</v>
      </c>
      <c r="T408" s="9">
        <f t="shared" si="27"/>
        <v>41316.25</v>
      </c>
    </row>
    <row r="409" spans="1:20" x14ac:dyDescent="0.25">
      <c r="A409">
        <v>407</v>
      </c>
      <c r="B409" t="s">
        <v>864</v>
      </c>
      <c r="C409" s="3" t="s">
        <v>865</v>
      </c>
      <c r="D409">
        <v>3400</v>
      </c>
      <c r="E409">
        <v>12100</v>
      </c>
      <c r="F409" t="s">
        <v>20</v>
      </c>
      <c r="G409">
        <v>484</v>
      </c>
      <c r="H409" t="s">
        <v>35</v>
      </c>
      <c r="I409" t="s">
        <v>36</v>
      </c>
      <c r="J409">
        <v>1570942800</v>
      </c>
      <c r="K409">
        <v>1571547600</v>
      </c>
      <c r="L409" t="b">
        <v>0</v>
      </c>
      <c r="M409" t="b">
        <v>0</v>
      </c>
      <c r="N409" t="s">
        <v>32</v>
      </c>
      <c r="O409" s="4">
        <f t="shared" si="24"/>
        <v>355.88235294117646</v>
      </c>
      <c r="P409" s="5">
        <f t="shared" si="25"/>
        <v>25</v>
      </c>
      <c r="Q409" t="s">
        <v>2038</v>
      </c>
      <c r="R409" t="s">
        <v>2039</v>
      </c>
      <c r="S409" s="9">
        <f t="shared" si="26"/>
        <v>43751.208333333328</v>
      </c>
      <c r="T409" s="9">
        <f t="shared" si="27"/>
        <v>43758.208333333328</v>
      </c>
    </row>
    <row r="410" spans="1:20" x14ac:dyDescent="0.25">
      <c r="A410">
        <v>408</v>
      </c>
      <c r="B410" t="s">
        <v>866</v>
      </c>
      <c r="C410" s="3" t="s">
        <v>867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41</v>
      </c>
      <c r="O410" s="4">
        <f t="shared" si="24"/>
        <v>131.83695652173913</v>
      </c>
      <c r="P410" s="5">
        <f t="shared" si="25"/>
        <v>78.759740259740255</v>
      </c>
      <c r="Q410" t="s">
        <v>2040</v>
      </c>
      <c r="R410" t="s">
        <v>2041</v>
      </c>
      <c r="S410" s="9">
        <f t="shared" si="26"/>
        <v>42541.208333333328</v>
      </c>
      <c r="T410" s="9">
        <f t="shared" si="27"/>
        <v>42561.208333333328</v>
      </c>
    </row>
    <row r="411" spans="1:20" x14ac:dyDescent="0.25">
      <c r="A411">
        <v>409</v>
      </c>
      <c r="B411" t="s">
        <v>242</v>
      </c>
      <c r="C411" s="3" t="s">
        <v>868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24"/>
        <v>46.315634218289084</v>
      </c>
      <c r="P411" s="5">
        <f t="shared" si="25"/>
        <v>87.960784313725483</v>
      </c>
      <c r="Q411" t="s">
        <v>2034</v>
      </c>
      <c r="R411" t="s">
        <v>2035</v>
      </c>
      <c r="S411" s="9">
        <f t="shared" si="26"/>
        <v>42843.208333333328</v>
      </c>
      <c r="T411" s="9">
        <f t="shared" si="27"/>
        <v>42847.208333333328</v>
      </c>
    </row>
    <row r="412" spans="1:20" x14ac:dyDescent="0.25">
      <c r="A412">
        <v>410</v>
      </c>
      <c r="B412" t="s">
        <v>869</v>
      </c>
      <c r="C412" s="3" t="s">
        <v>870</v>
      </c>
      <c r="D412">
        <v>153700</v>
      </c>
      <c r="E412">
        <v>55536</v>
      </c>
      <c r="F412" t="s">
        <v>46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291</v>
      </c>
      <c r="O412" s="4">
        <f t="shared" si="24"/>
        <v>36.132726089785294</v>
      </c>
      <c r="P412" s="5">
        <f t="shared" si="25"/>
        <v>49.987398739873989</v>
      </c>
      <c r="Q412" t="s">
        <v>2049</v>
      </c>
      <c r="R412" t="s">
        <v>2060</v>
      </c>
      <c r="S412" s="9">
        <f t="shared" si="26"/>
        <v>42122.208333333328</v>
      </c>
      <c r="T412" s="9">
        <f t="shared" si="27"/>
        <v>42122.208333333328</v>
      </c>
    </row>
    <row r="413" spans="1:20" x14ac:dyDescent="0.25">
      <c r="A413">
        <v>411</v>
      </c>
      <c r="B413" t="s">
        <v>871</v>
      </c>
      <c r="C413" s="3" t="s">
        <v>872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32</v>
      </c>
      <c r="O413" s="4">
        <f t="shared" si="24"/>
        <v>104.62820512820512</v>
      </c>
      <c r="P413" s="5">
        <f t="shared" si="25"/>
        <v>99.524390243902445</v>
      </c>
      <c r="Q413" t="s">
        <v>2038</v>
      </c>
      <c r="R413" t="s">
        <v>2039</v>
      </c>
      <c r="S413" s="9">
        <f t="shared" si="26"/>
        <v>42884.208333333328</v>
      </c>
      <c r="T413" s="9">
        <f t="shared" si="27"/>
        <v>42886.208333333328</v>
      </c>
    </row>
    <row r="414" spans="1:20" x14ac:dyDescent="0.25">
      <c r="A414">
        <v>412</v>
      </c>
      <c r="B414" t="s">
        <v>873</v>
      </c>
      <c r="C414" s="3" t="s">
        <v>874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118</v>
      </c>
      <c r="O414" s="4">
        <f t="shared" si="24"/>
        <v>668.85714285714289</v>
      </c>
      <c r="P414" s="5">
        <f t="shared" si="25"/>
        <v>104.82089552238806</v>
      </c>
      <c r="Q414" t="s">
        <v>2046</v>
      </c>
      <c r="R414" t="s">
        <v>2052</v>
      </c>
      <c r="S414" s="9">
        <f t="shared" si="26"/>
        <v>41642.25</v>
      </c>
      <c r="T414" s="9">
        <f t="shared" si="27"/>
        <v>41652.25</v>
      </c>
    </row>
    <row r="415" spans="1:20" x14ac:dyDescent="0.25">
      <c r="A415">
        <v>413</v>
      </c>
      <c r="B415" t="s">
        <v>875</v>
      </c>
      <c r="C415" s="3" t="s">
        <v>876</v>
      </c>
      <c r="D415">
        <v>189500</v>
      </c>
      <c r="E415">
        <v>117628</v>
      </c>
      <c r="F415" t="s">
        <v>46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70</v>
      </c>
      <c r="O415" s="4">
        <f t="shared" si="24"/>
        <v>62.072823218997364</v>
      </c>
      <c r="P415" s="5">
        <f t="shared" si="25"/>
        <v>108.01469237832875</v>
      </c>
      <c r="Q415" t="s">
        <v>2040</v>
      </c>
      <c r="R415" t="s">
        <v>2048</v>
      </c>
      <c r="S415" s="9">
        <f t="shared" si="26"/>
        <v>43431.25</v>
      </c>
      <c r="T415" s="9">
        <f t="shared" si="27"/>
        <v>43458.25</v>
      </c>
    </row>
    <row r="416" spans="1:20" x14ac:dyDescent="0.25">
      <c r="A416">
        <v>414</v>
      </c>
      <c r="B416" t="s">
        <v>877</v>
      </c>
      <c r="C416" s="3" t="s">
        <v>878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24"/>
        <v>84.699787460148784</v>
      </c>
      <c r="P416" s="5">
        <f t="shared" si="25"/>
        <v>28.998544660724033</v>
      </c>
      <c r="Q416" t="s">
        <v>2032</v>
      </c>
      <c r="R416" t="s">
        <v>2033</v>
      </c>
      <c r="S416" s="9">
        <f t="shared" si="26"/>
        <v>40288.208333333336</v>
      </c>
      <c r="T416" s="9">
        <f t="shared" si="27"/>
        <v>40296.208333333336</v>
      </c>
    </row>
    <row r="417" spans="1:20" x14ac:dyDescent="0.25">
      <c r="A417">
        <v>415</v>
      </c>
      <c r="B417" t="s">
        <v>879</v>
      </c>
      <c r="C417" s="3" t="s">
        <v>880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32</v>
      </c>
      <c r="O417" s="4">
        <f t="shared" si="24"/>
        <v>11.059030837004405</v>
      </c>
      <c r="P417" s="5">
        <f t="shared" si="25"/>
        <v>30.028708133971293</v>
      </c>
      <c r="Q417" t="s">
        <v>2038</v>
      </c>
      <c r="R417" t="s">
        <v>2039</v>
      </c>
      <c r="S417" s="9">
        <f t="shared" si="26"/>
        <v>40921.25</v>
      </c>
      <c r="T417" s="9">
        <f t="shared" si="27"/>
        <v>40938.25</v>
      </c>
    </row>
    <row r="418" spans="1:20" ht="31.5" x14ac:dyDescent="0.25">
      <c r="A418">
        <v>416</v>
      </c>
      <c r="B418" t="s">
        <v>881</v>
      </c>
      <c r="C418" s="3" t="s">
        <v>882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41</v>
      </c>
      <c r="O418" s="4">
        <f t="shared" si="24"/>
        <v>43.838781575037146</v>
      </c>
      <c r="P418" s="5">
        <f t="shared" si="25"/>
        <v>41.005559416261292</v>
      </c>
      <c r="Q418" t="s">
        <v>2040</v>
      </c>
      <c r="R418" t="s">
        <v>2041</v>
      </c>
      <c r="S418" s="9">
        <f t="shared" si="26"/>
        <v>40560.25</v>
      </c>
      <c r="T418" s="9">
        <f t="shared" si="27"/>
        <v>40569.25</v>
      </c>
    </row>
    <row r="419" spans="1:20" x14ac:dyDescent="0.25">
      <c r="A419">
        <v>417</v>
      </c>
      <c r="B419" t="s">
        <v>883</v>
      </c>
      <c r="C419" s="3" t="s">
        <v>884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32</v>
      </c>
      <c r="O419" s="4">
        <f t="shared" si="24"/>
        <v>55.470588235294116</v>
      </c>
      <c r="P419" s="5">
        <f t="shared" si="25"/>
        <v>62.866666666666667</v>
      </c>
      <c r="Q419" t="s">
        <v>2038</v>
      </c>
      <c r="R419" t="s">
        <v>2039</v>
      </c>
      <c r="S419" s="9">
        <f t="shared" si="26"/>
        <v>43407.208333333328</v>
      </c>
      <c r="T419" s="9">
        <f t="shared" si="27"/>
        <v>43431.25</v>
      </c>
    </row>
    <row r="420" spans="1:20" x14ac:dyDescent="0.25">
      <c r="A420">
        <v>418</v>
      </c>
      <c r="B420" t="s">
        <v>104</v>
      </c>
      <c r="C420" s="3" t="s">
        <v>885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41</v>
      </c>
      <c r="O420" s="4">
        <f t="shared" si="24"/>
        <v>57.399511301160658</v>
      </c>
      <c r="P420" s="5">
        <f t="shared" si="25"/>
        <v>47.005002501250623</v>
      </c>
      <c r="Q420" t="s">
        <v>2040</v>
      </c>
      <c r="R420" t="s">
        <v>2041</v>
      </c>
      <c r="S420" s="9">
        <f t="shared" si="26"/>
        <v>41035.208333333336</v>
      </c>
      <c r="T420" s="9">
        <f t="shared" si="27"/>
        <v>41036.208333333336</v>
      </c>
    </row>
    <row r="421" spans="1:20" x14ac:dyDescent="0.25">
      <c r="A421">
        <v>419</v>
      </c>
      <c r="B421" t="s">
        <v>886</v>
      </c>
      <c r="C421" s="3" t="s">
        <v>887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24"/>
        <v>123.43497363796135</v>
      </c>
      <c r="P421" s="5">
        <f t="shared" si="25"/>
        <v>26.997693638285604</v>
      </c>
      <c r="Q421" t="s">
        <v>2036</v>
      </c>
      <c r="R421" t="s">
        <v>2037</v>
      </c>
      <c r="S421" s="9">
        <f t="shared" si="26"/>
        <v>40899.25</v>
      </c>
      <c r="T421" s="9">
        <f t="shared" si="27"/>
        <v>40905.25</v>
      </c>
    </row>
    <row r="422" spans="1:20" x14ac:dyDescent="0.25">
      <c r="A422">
        <v>420</v>
      </c>
      <c r="B422" t="s">
        <v>888</v>
      </c>
      <c r="C422" s="3" t="s">
        <v>889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32</v>
      </c>
      <c r="O422" s="4">
        <f t="shared" si="24"/>
        <v>128.46</v>
      </c>
      <c r="P422" s="5">
        <f t="shared" si="25"/>
        <v>68.329787234042556</v>
      </c>
      <c r="Q422" t="s">
        <v>2038</v>
      </c>
      <c r="R422" t="s">
        <v>2039</v>
      </c>
      <c r="S422" s="9">
        <f t="shared" si="26"/>
        <v>42911.208333333328</v>
      </c>
      <c r="T422" s="9">
        <f t="shared" si="27"/>
        <v>42925.208333333328</v>
      </c>
    </row>
    <row r="423" spans="1:20" x14ac:dyDescent="0.25">
      <c r="A423">
        <v>421</v>
      </c>
      <c r="B423" t="s">
        <v>890</v>
      </c>
      <c r="C423" s="3" t="s">
        <v>891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64</v>
      </c>
      <c r="O423" s="4">
        <f t="shared" si="24"/>
        <v>63.989361702127653</v>
      </c>
      <c r="P423" s="5">
        <f t="shared" si="25"/>
        <v>50.974576271186443</v>
      </c>
      <c r="Q423" t="s">
        <v>2036</v>
      </c>
      <c r="R423" t="s">
        <v>2045</v>
      </c>
      <c r="S423" s="9">
        <f t="shared" si="26"/>
        <v>42915.208333333328</v>
      </c>
      <c r="T423" s="9">
        <f t="shared" si="27"/>
        <v>42945.208333333328</v>
      </c>
    </row>
    <row r="424" spans="1:20" ht="31.5" x14ac:dyDescent="0.25">
      <c r="A424">
        <v>422</v>
      </c>
      <c r="B424" t="s">
        <v>892</v>
      </c>
      <c r="C424" s="3" t="s">
        <v>893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32</v>
      </c>
      <c r="O424" s="4">
        <f t="shared" si="24"/>
        <v>127.29885057471265</v>
      </c>
      <c r="P424" s="5">
        <f t="shared" si="25"/>
        <v>54.024390243902438</v>
      </c>
      <c r="Q424" t="s">
        <v>2038</v>
      </c>
      <c r="R424" t="s">
        <v>2039</v>
      </c>
      <c r="S424" s="9">
        <f t="shared" si="26"/>
        <v>40285.208333333336</v>
      </c>
      <c r="T424" s="9">
        <f t="shared" si="27"/>
        <v>40305.208333333336</v>
      </c>
    </row>
    <row r="425" spans="1:20" x14ac:dyDescent="0.25">
      <c r="A425">
        <v>423</v>
      </c>
      <c r="B425" t="s">
        <v>894</v>
      </c>
      <c r="C425" s="3" t="s">
        <v>895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24"/>
        <v>10.638024357239512</v>
      </c>
      <c r="P425" s="5">
        <f t="shared" si="25"/>
        <v>97.055555555555557</v>
      </c>
      <c r="Q425" t="s">
        <v>2032</v>
      </c>
      <c r="R425" t="s">
        <v>2033</v>
      </c>
      <c r="S425" s="9">
        <f t="shared" si="26"/>
        <v>40808.208333333336</v>
      </c>
      <c r="T425" s="9">
        <f t="shared" si="27"/>
        <v>40810.208333333336</v>
      </c>
    </row>
    <row r="426" spans="1:20" x14ac:dyDescent="0.25">
      <c r="A426">
        <v>424</v>
      </c>
      <c r="B426" t="s">
        <v>896</v>
      </c>
      <c r="C426" s="3" t="s">
        <v>897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59</v>
      </c>
      <c r="O426" s="4">
        <f t="shared" si="24"/>
        <v>40.470588235294116</v>
      </c>
      <c r="P426" s="5">
        <f t="shared" si="25"/>
        <v>24.867469879518072</v>
      </c>
      <c r="Q426" t="s">
        <v>2034</v>
      </c>
      <c r="R426" t="s">
        <v>2044</v>
      </c>
      <c r="S426" s="9">
        <f t="shared" si="26"/>
        <v>43208.208333333328</v>
      </c>
      <c r="T426" s="9">
        <f t="shared" si="27"/>
        <v>43214.208333333328</v>
      </c>
    </row>
    <row r="427" spans="1:20" x14ac:dyDescent="0.25">
      <c r="A427">
        <v>425</v>
      </c>
      <c r="B427" t="s">
        <v>898</v>
      </c>
      <c r="C427" s="3" t="s">
        <v>899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121</v>
      </c>
      <c r="O427" s="4">
        <f t="shared" si="24"/>
        <v>287.66666666666663</v>
      </c>
      <c r="P427" s="5">
        <f t="shared" si="25"/>
        <v>84.423913043478265</v>
      </c>
      <c r="Q427" t="s">
        <v>2053</v>
      </c>
      <c r="R427" t="s">
        <v>2054</v>
      </c>
      <c r="S427" s="9">
        <f t="shared" si="26"/>
        <v>42213.208333333328</v>
      </c>
      <c r="T427" s="9">
        <f t="shared" si="27"/>
        <v>42219.208333333328</v>
      </c>
    </row>
    <row r="428" spans="1:20" x14ac:dyDescent="0.25">
      <c r="A428">
        <v>426</v>
      </c>
      <c r="B428" t="s">
        <v>900</v>
      </c>
      <c r="C428" s="3" t="s">
        <v>901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32</v>
      </c>
      <c r="O428" s="4">
        <f t="shared" si="24"/>
        <v>572.94444444444446</v>
      </c>
      <c r="P428" s="5">
        <f t="shared" si="25"/>
        <v>47.091324200913242</v>
      </c>
      <c r="Q428" t="s">
        <v>2038</v>
      </c>
      <c r="R428" t="s">
        <v>2039</v>
      </c>
      <c r="S428" s="9">
        <f t="shared" si="26"/>
        <v>41332.25</v>
      </c>
      <c r="T428" s="9">
        <f t="shared" si="27"/>
        <v>41339.25</v>
      </c>
    </row>
    <row r="429" spans="1:20" x14ac:dyDescent="0.25">
      <c r="A429">
        <v>427</v>
      </c>
      <c r="B429" t="s">
        <v>902</v>
      </c>
      <c r="C429" s="3" t="s">
        <v>903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32</v>
      </c>
      <c r="O429" s="4">
        <f t="shared" si="24"/>
        <v>112.90429799426933</v>
      </c>
      <c r="P429" s="5">
        <f t="shared" si="25"/>
        <v>77.996041171813147</v>
      </c>
      <c r="Q429" t="s">
        <v>2038</v>
      </c>
      <c r="R429" t="s">
        <v>2039</v>
      </c>
      <c r="S429" s="9">
        <f t="shared" si="26"/>
        <v>41895.208333333336</v>
      </c>
      <c r="T429" s="9">
        <f t="shared" si="27"/>
        <v>41927.208333333336</v>
      </c>
    </row>
    <row r="430" spans="1:20" x14ac:dyDescent="0.25">
      <c r="A430">
        <v>428</v>
      </c>
      <c r="B430" t="s">
        <v>904</v>
      </c>
      <c r="C430" s="3" t="s">
        <v>905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70</v>
      </c>
      <c r="O430" s="4">
        <f t="shared" si="24"/>
        <v>46.387573964497044</v>
      </c>
      <c r="P430" s="5">
        <f t="shared" si="25"/>
        <v>62.967871485943775</v>
      </c>
      <c r="Q430" t="s">
        <v>2040</v>
      </c>
      <c r="R430" t="s">
        <v>2048</v>
      </c>
      <c r="S430" s="9">
        <f t="shared" si="26"/>
        <v>40585.25</v>
      </c>
      <c r="T430" s="9">
        <f t="shared" si="27"/>
        <v>40592.25</v>
      </c>
    </row>
    <row r="431" spans="1:20" x14ac:dyDescent="0.25">
      <c r="A431">
        <v>429</v>
      </c>
      <c r="B431" t="s">
        <v>906</v>
      </c>
      <c r="C431" s="3" t="s">
        <v>907</v>
      </c>
      <c r="D431">
        <v>191000</v>
      </c>
      <c r="E431">
        <v>173191</v>
      </c>
      <c r="F431" t="s">
        <v>73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121</v>
      </c>
      <c r="O431" s="4">
        <f t="shared" si="24"/>
        <v>90.675916230366497</v>
      </c>
      <c r="P431" s="5">
        <f t="shared" si="25"/>
        <v>81.006080449017773</v>
      </c>
      <c r="Q431" t="s">
        <v>2053</v>
      </c>
      <c r="R431" t="s">
        <v>2054</v>
      </c>
      <c r="S431" s="9">
        <f t="shared" si="26"/>
        <v>41680.25</v>
      </c>
      <c r="T431" s="9">
        <f t="shared" si="27"/>
        <v>41708.208333333336</v>
      </c>
    </row>
    <row r="432" spans="1:20" x14ac:dyDescent="0.25">
      <c r="A432">
        <v>430</v>
      </c>
      <c r="B432" t="s">
        <v>908</v>
      </c>
      <c r="C432" s="3" t="s">
        <v>909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32</v>
      </c>
      <c r="O432" s="4">
        <f t="shared" si="24"/>
        <v>67.740740740740748</v>
      </c>
      <c r="P432" s="5">
        <f t="shared" si="25"/>
        <v>65.321428571428569</v>
      </c>
      <c r="Q432" t="s">
        <v>2038</v>
      </c>
      <c r="R432" t="s">
        <v>2039</v>
      </c>
      <c r="S432" s="9">
        <f t="shared" si="26"/>
        <v>43737.208333333328</v>
      </c>
      <c r="T432" s="9">
        <f t="shared" si="27"/>
        <v>43771.208333333328</v>
      </c>
    </row>
    <row r="433" spans="1:20" x14ac:dyDescent="0.25">
      <c r="A433">
        <v>431</v>
      </c>
      <c r="B433" t="s">
        <v>910</v>
      </c>
      <c r="C433" s="3" t="s">
        <v>911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32</v>
      </c>
      <c r="O433" s="4">
        <f t="shared" si="24"/>
        <v>192.49019607843135</v>
      </c>
      <c r="P433" s="5">
        <f t="shared" si="25"/>
        <v>104.43617021276596</v>
      </c>
      <c r="Q433" t="s">
        <v>2038</v>
      </c>
      <c r="R433" t="s">
        <v>2039</v>
      </c>
      <c r="S433" s="9">
        <f t="shared" si="26"/>
        <v>43273.208333333328</v>
      </c>
      <c r="T433" s="9">
        <f t="shared" si="27"/>
        <v>43290.208333333328</v>
      </c>
    </row>
    <row r="434" spans="1:20" x14ac:dyDescent="0.25">
      <c r="A434">
        <v>432</v>
      </c>
      <c r="B434" t="s">
        <v>912</v>
      </c>
      <c r="C434" s="3" t="s">
        <v>913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32</v>
      </c>
      <c r="O434" s="4">
        <f t="shared" si="24"/>
        <v>82.714285714285722</v>
      </c>
      <c r="P434" s="5">
        <f t="shared" si="25"/>
        <v>69.989010989010993</v>
      </c>
      <c r="Q434" t="s">
        <v>2038</v>
      </c>
      <c r="R434" t="s">
        <v>2039</v>
      </c>
      <c r="S434" s="9">
        <f t="shared" si="26"/>
        <v>41761.208333333336</v>
      </c>
      <c r="T434" s="9">
        <f t="shared" si="27"/>
        <v>41781.208333333336</v>
      </c>
    </row>
    <row r="435" spans="1:20" x14ac:dyDescent="0.25">
      <c r="A435">
        <v>433</v>
      </c>
      <c r="B435" t="s">
        <v>914</v>
      </c>
      <c r="C435" s="3" t="s">
        <v>915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41</v>
      </c>
      <c r="O435" s="4">
        <f t="shared" si="24"/>
        <v>54.163920922570021</v>
      </c>
      <c r="P435" s="5">
        <f t="shared" si="25"/>
        <v>83.023989898989896</v>
      </c>
      <c r="Q435" t="s">
        <v>2040</v>
      </c>
      <c r="R435" t="s">
        <v>2041</v>
      </c>
      <c r="S435" s="9">
        <f t="shared" si="26"/>
        <v>41603.25</v>
      </c>
      <c r="T435" s="9">
        <f t="shared" si="27"/>
        <v>41619.25</v>
      </c>
    </row>
    <row r="436" spans="1:20" x14ac:dyDescent="0.25">
      <c r="A436">
        <v>434</v>
      </c>
      <c r="B436" t="s">
        <v>916</v>
      </c>
      <c r="C436" s="3" t="s">
        <v>917</v>
      </c>
      <c r="D436">
        <v>5400</v>
      </c>
      <c r="E436">
        <v>903</v>
      </c>
      <c r="F436" t="s">
        <v>73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32</v>
      </c>
      <c r="O436" s="4">
        <f t="shared" si="24"/>
        <v>16.722222222222221</v>
      </c>
      <c r="P436" s="5">
        <f t="shared" si="25"/>
        <v>90.3</v>
      </c>
      <c r="Q436" t="s">
        <v>2038</v>
      </c>
      <c r="R436" t="s">
        <v>2039</v>
      </c>
      <c r="S436" s="9">
        <f t="shared" si="26"/>
        <v>42705.25</v>
      </c>
      <c r="T436" s="9">
        <f t="shared" si="27"/>
        <v>42719.25</v>
      </c>
    </row>
    <row r="437" spans="1:20" x14ac:dyDescent="0.25">
      <c r="A437">
        <v>435</v>
      </c>
      <c r="B437" t="s">
        <v>918</v>
      </c>
      <c r="C437" s="3" t="s">
        <v>919</v>
      </c>
      <c r="D437">
        <v>152400</v>
      </c>
      <c r="E437">
        <v>178120</v>
      </c>
      <c r="F437" t="s">
        <v>20</v>
      </c>
      <c r="G437">
        <v>1713</v>
      </c>
      <c r="H437" t="s">
        <v>106</v>
      </c>
      <c r="I437" t="s">
        <v>107</v>
      </c>
      <c r="J437">
        <v>1418623200</v>
      </c>
      <c r="K437">
        <v>1419660000</v>
      </c>
      <c r="L437" t="b">
        <v>0</v>
      </c>
      <c r="M437" t="b">
        <v>1</v>
      </c>
      <c r="N437" t="s">
        <v>32</v>
      </c>
      <c r="O437" s="4">
        <f t="shared" si="24"/>
        <v>116.87664041994749</v>
      </c>
      <c r="P437" s="5">
        <f t="shared" si="25"/>
        <v>103.98131932282546</v>
      </c>
      <c r="Q437" t="s">
        <v>2038</v>
      </c>
      <c r="R437" t="s">
        <v>2039</v>
      </c>
      <c r="S437" s="9">
        <f t="shared" si="26"/>
        <v>41988.25</v>
      </c>
      <c r="T437" s="9">
        <f t="shared" si="27"/>
        <v>42000.25</v>
      </c>
    </row>
    <row r="438" spans="1:20" x14ac:dyDescent="0.25">
      <c r="A438">
        <v>436</v>
      </c>
      <c r="B438" t="s">
        <v>920</v>
      </c>
      <c r="C438" s="3" t="s">
        <v>921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158</v>
      </c>
      <c r="O438" s="4">
        <f t="shared" si="24"/>
        <v>1052.1538461538462</v>
      </c>
      <c r="P438" s="5">
        <f t="shared" si="25"/>
        <v>54.931726907630519</v>
      </c>
      <c r="Q438" t="s">
        <v>2034</v>
      </c>
      <c r="R438" t="s">
        <v>2057</v>
      </c>
      <c r="S438" s="9">
        <f t="shared" si="26"/>
        <v>43575.208333333328</v>
      </c>
      <c r="T438" s="9">
        <f t="shared" si="27"/>
        <v>43576.208333333328</v>
      </c>
    </row>
    <row r="439" spans="1:20" x14ac:dyDescent="0.25">
      <c r="A439">
        <v>437</v>
      </c>
      <c r="B439" t="s">
        <v>922</v>
      </c>
      <c r="C439" s="3" t="s">
        <v>923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70</v>
      </c>
      <c r="O439" s="4">
        <f t="shared" si="24"/>
        <v>123.07407407407408</v>
      </c>
      <c r="P439" s="5">
        <f t="shared" si="25"/>
        <v>51.921875</v>
      </c>
      <c r="Q439" t="s">
        <v>2040</v>
      </c>
      <c r="R439" t="s">
        <v>2048</v>
      </c>
      <c r="S439" s="9">
        <f t="shared" si="26"/>
        <v>42260.208333333328</v>
      </c>
      <c r="T439" s="9">
        <f t="shared" si="27"/>
        <v>42263.208333333328</v>
      </c>
    </row>
    <row r="440" spans="1:20" ht="31.5" x14ac:dyDescent="0.25">
      <c r="A440">
        <v>438</v>
      </c>
      <c r="B440" t="s">
        <v>924</v>
      </c>
      <c r="C440" s="3" t="s">
        <v>925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32</v>
      </c>
      <c r="O440" s="4">
        <f t="shared" si="24"/>
        <v>178.63855421686748</v>
      </c>
      <c r="P440" s="5">
        <f t="shared" si="25"/>
        <v>60.02834008097166</v>
      </c>
      <c r="Q440" t="s">
        <v>2038</v>
      </c>
      <c r="R440" t="s">
        <v>2039</v>
      </c>
      <c r="S440" s="9">
        <f t="shared" si="26"/>
        <v>41337.25</v>
      </c>
      <c r="T440" s="9">
        <f t="shared" si="27"/>
        <v>41367.208333333336</v>
      </c>
    </row>
    <row r="441" spans="1:20" x14ac:dyDescent="0.25">
      <c r="A441">
        <v>439</v>
      </c>
      <c r="B441" t="s">
        <v>926</v>
      </c>
      <c r="C441" s="3" t="s">
        <v>927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473</v>
      </c>
      <c r="O441" s="4">
        <f t="shared" si="24"/>
        <v>355.28169014084506</v>
      </c>
      <c r="P441" s="5">
        <f t="shared" si="25"/>
        <v>44.003488879197555</v>
      </c>
      <c r="Q441" t="s">
        <v>2040</v>
      </c>
      <c r="R441" t="s">
        <v>2062</v>
      </c>
      <c r="S441" s="9">
        <f t="shared" si="26"/>
        <v>42680.208333333328</v>
      </c>
      <c r="T441" s="9">
        <f t="shared" si="27"/>
        <v>42687.25</v>
      </c>
    </row>
    <row r="442" spans="1:20" x14ac:dyDescent="0.25">
      <c r="A442">
        <v>440</v>
      </c>
      <c r="B442" t="s">
        <v>928</v>
      </c>
      <c r="C442" s="3" t="s">
        <v>929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268</v>
      </c>
      <c r="O442" s="4">
        <f t="shared" si="24"/>
        <v>161.90634146341463</v>
      </c>
      <c r="P442" s="5">
        <f t="shared" si="25"/>
        <v>53.003513254551258</v>
      </c>
      <c r="Q442" t="s">
        <v>2040</v>
      </c>
      <c r="R442" t="s">
        <v>2059</v>
      </c>
      <c r="S442" s="9">
        <f t="shared" si="26"/>
        <v>42916.208333333328</v>
      </c>
      <c r="T442" s="9">
        <f t="shared" si="27"/>
        <v>42926.208333333328</v>
      </c>
    </row>
    <row r="443" spans="1:20" x14ac:dyDescent="0.25">
      <c r="A443">
        <v>441</v>
      </c>
      <c r="B443" t="s">
        <v>930</v>
      </c>
      <c r="C443" s="3" t="s">
        <v>931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64</v>
      </c>
      <c r="O443" s="4">
        <f t="shared" si="24"/>
        <v>24.914285714285715</v>
      </c>
      <c r="P443" s="5">
        <f t="shared" si="25"/>
        <v>54.5</v>
      </c>
      <c r="Q443" t="s">
        <v>2036</v>
      </c>
      <c r="R443" t="s">
        <v>2045</v>
      </c>
      <c r="S443" s="9">
        <f t="shared" si="26"/>
        <v>41025.208333333336</v>
      </c>
      <c r="T443" s="9">
        <f t="shared" si="27"/>
        <v>41053.208333333336</v>
      </c>
    </row>
    <row r="444" spans="1:20" x14ac:dyDescent="0.25">
      <c r="A444">
        <v>442</v>
      </c>
      <c r="B444" t="s">
        <v>932</v>
      </c>
      <c r="C444" s="3" t="s">
        <v>933</v>
      </c>
      <c r="D444">
        <v>5400</v>
      </c>
      <c r="E444">
        <v>10731</v>
      </c>
      <c r="F444" t="s">
        <v>20</v>
      </c>
      <c r="G444">
        <v>143</v>
      </c>
      <c r="H444" t="s">
        <v>106</v>
      </c>
      <c r="I444" t="s">
        <v>107</v>
      </c>
      <c r="J444">
        <v>1504328400</v>
      </c>
      <c r="K444">
        <v>1505710800</v>
      </c>
      <c r="L444" t="b">
        <v>0</v>
      </c>
      <c r="M444" t="b">
        <v>0</v>
      </c>
      <c r="N444" t="s">
        <v>32</v>
      </c>
      <c r="O444" s="4">
        <f t="shared" si="24"/>
        <v>198.72222222222223</v>
      </c>
      <c r="P444" s="5">
        <f t="shared" si="25"/>
        <v>75.04195804195804</v>
      </c>
      <c r="Q444" t="s">
        <v>2038</v>
      </c>
      <c r="R444" t="s">
        <v>2039</v>
      </c>
      <c r="S444" s="9">
        <f t="shared" si="26"/>
        <v>42980.208333333328</v>
      </c>
      <c r="T444" s="9">
        <f t="shared" si="27"/>
        <v>42996.208333333328</v>
      </c>
    </row>
    <row r="445" spans="1:20" x14ac:dyDescent="0.25">
      <c r="A445">
        <v>443</v>
      </c>
      <c r="B445" t="s">
        <v>934</v>
      </c>
      <c r="C445" s="3" t="s">
        <v>935</v>
      </c>
      <c r="D445">
        <v>9300</v>
      </c>
      <c r="E445">
        <v>3232</v>
      </c>
      <c r="F445" t="s">
        <v>73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32</v>
      </c>
      <c r="O445" s="4">
        <f t="shared" si="24"/>
        <v>34.752688172043008</v>
      </c>
      <c r="P445" s="5">
        <f t="shared" si="25"/>
        <v>35.911111111111111</v>
      </c>
      <c r="Q445" t="s">
        <v>2038</v>
      </c>
      <c r="R445" t="s">
        <v>2039</v>
      </c>
      <c r="S445" s="9">
        <f t="shared" si="26"/>
        <v>40451.208333333336</v>
      </c>
      <c r="T445" s="9">
        <f t="shared" si="27"/>
        <v>40470.208333333336</v>
      </c>
    </row>
    <row r="446" spans="1:20" x14ac:dyDescent="0.25">
      <c r="A446">
        <v>444</v>
      </c>
      <c r="B446" t="s">
        <v>747</v>
      </c>
      <c r="C446" s="3" t="s">
        <v>936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59</v>
      </c>
      <c r="O446" s="4">
        <f t="shared" si="24"/>
        <v>176.41935483870967</v>
      </c>
      <c r="P446" s="5">
        <f t="shared" si="25"/>
        <v>36.952702702702702</v>
      </c>
      <c r="Q446" t="s">
        <v>2034</v>
      </c>
      <c r="R446" t="s">
        <v>2044</v>
      </c>
      <c r="S446" s="9">
        <f t="shared" si="26"/>
        <v>40748.208333333336</v>
      </c>
      <c r="T446" s="9">
        <f t="shared" si="27"/>
        <v>40750.208333333336</v>
      </c>
    </row>
    <row r="447" spans="1:20" ht="31.5" x14ac:dyDescent="0.25">
      <c r="A447">
        <v>445</v>
      </c>
      <c r="B447" t="s">
        <v>937</v>
      </c>
      <c r="C447" s="3" t="s">
        <v>938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32</v>
      </c>
      <c r="O447" s="4">
        <f t="shared" si="24"/>
        <v>511.38095238095235</v>
      </c>
      <c r="P447" s="5">
        <f t="shared" si="25"/>
        <v>63.170588235294119</v>
      </c>
      <c r="Q447" t="s">
        <v>2038</v>
      </c>
      <c r="R447" t="s">
        <v>2039</v>
      </c>
      <c r="S447" s="9">
        <f t="shared" si="26"/>
        <v>40515.25</v>
      </c>
      <c r="T447" s="9">
        <f t="shared" si="27"/>
        <v>40536.25</v>
      </c>
    </row>
    <row r="448" spans="1:20" x14ac:dyDescent="0.25">
      <c r="A448">
        <v>446</v>
      </c>
      <c r="B448" t="s">
        <v>939</v>
      </c>
      <c r="C448" s="3" t="s">
        <v>940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64</v>
      </c>
      <c r="O448" s="4">
        <f t="shared" si="24"/>
        <v>82.044117647058826</v>
      </c>
      <c r="P448" s="5">
        <f t="shared" si="25"/>
        <v>29.99462365591398</v>
      </c>
      <c r="Q448" t="s">
        <v>2036</v>
      </c>
      <c r="R448" t="s">
        <v>2045</v>
      </c>
      <c r="S448" s="9">
        <f t="shared" si="26"/>
        <v>41261.25</v>
      </c>
      <c r="T448" s="9">
        <f t="shared" si="27"/>
        <v>41263.25</v>
      </c>
    </row>
    <row r="449" spans="1:20" ht="31.5" x14ac:dyDescent="0.25">
      <c r="A449">
        <v>447</v>
      </c>
      <c r="B449" t="s">
        <v>941</v>
      </c>
      <c r="C449" s="3" t="s">
        <v>942</v>
      </c>
      <c r="D449">
        <v>155200</v>
      </c>
      <c r="E449">
        <v>37754</v>
      </c>
      <c r="F449" t="s">
        <v>73</v>
      </c>
      <c r="G449">
        <v>439</v>
      </c>
      <c r="H449" t="s">
        <v>39</v>
      </c>
      <c r="I449" t="s">
        <v>40</v>
      </c>
      <c r="J449">
        <v>1513663200</v>
      </c>
      <c r="K449">
        <v>1515045600</v>
      </c>
      <c r="L449" t="b">
        <v>0</v>
      </c>
      <c r="M449" t="b">
        <v>0</v>
      </c>
      <c r="N449" t="s">
        <v>268</v>
      </c>
      <c r="O449" s="4">
        <f t="shared" si="24"/>
        <v>24.326030927835053</v>
      </c>
      <c r="P449" s="5">
        <f t="shared" si="25"/>
        <v>86</v>
      </c>
      <c r="Q449" t="s">
        <v>2040</v>
      </c>
      <c r="R449" t="s">
        <v>2059</v>
      </c>
      <c r="S449" s="9">
        <f t="shared" si="26"/>
        <v>43088.25</v>
      </c>
      <c r="T449" s="9">
        <f t="shared" si="27"/>
        <v>43104.25</v>
      </c>
    </row>
    <row r="450" spans="1:20" x14ac:dyDescent="0.25">
      <c r="A450">
        <v>448</v>
      </c>
      <c r="B450" t="s">
        <v>943</v>
      </c>
      <c r="C450" s="3" t="s">
        <v>944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88</v>
      </c>
      <c r="O450" s="4">
        <f t="shared" si="24"/>
        <v>50.482758620689658</v>
      </c>
      <c r="P450" s="5">
        <f t="shared" si="25"/>
        <v>75.014876033057845</v>
      </c>
      <c r="Q450" t="s">
        <v>2049</v>
      </c>
      <c r="R450" t="s">
        <v>2050</v>
      </c>
      <c r="S450" s="9">
        <f t="shared" si="26"/>
        <v>41378.208333333336</v>
      </c>
      <c r="T450" s="9">
        <f t="shared" si="27"/>
        <v>41380.208333333336</v>
      </c>
    </row>
    <row r="451" spans="1:20" x14ac:dyDescent="0.25">
      <c r="A451">
        <v>449</v>
      </c>
      <c r="B451" t="s">
        <v>945</v>
      </c>
      <c r="C451" s="3" t="s">
        <v>946</v>
      </c>
      <c r="D451">
        <v>900</v>
      </c>
      <c r="E451">
        <v>8703</v>
      </c>
      <c r="F451" t="s">
        <v>20</v>
      </c>
      <c r="G451">
        <v>86</v>
      </c>
      <c r="H451" t="s">
        <v>35</v>
      </c>
      <c r="I451" t="s">
        <v>36</v>
      </c>
      <c r="J451">
        <v>1551852000</v>
      </c>
      <c r="K451">
        <v>1553317200</v>
      </c>
      <c r="L451" t="b">
        <v>0</v>
      </c>
      <c r="M451" t="b">
        <v>0</v>
      </c>
      <c r="N451" t="s">
        <v>88</v>
      </c>
      <c r="O451" s="4">
        <f t="shared" ref="O451:O514" si="28">E451/D451*100</f>
        <v>967</v>
      </c>
      <c r="P451" s="5">
        <f t="shared" ref="P451:P514" si="29">IF(G451=0,0,E451/G451)</f>
        <v>101.19767441860465</v>
      </c>
      <c r="Q451" t="s">
        <v>2049</v>
      </c>
      <c r="R451" t="s">
        <v>2050</v>
      </c>
      <c r="S451" s="9">
        <f t="shared" ref="S451:S514" si="30">(((J451/60)/60)/24)+DATE(1970,1,1)</f>
        <v>43530.25</v>
      </c>
      <c r="T451" s="9">
        <f t="shared" ref="T451:T514" si="31">(((K451/60)/60)/24)+DATE(1970,1,1)</f>
        <v>43547.208333333328</v>
      </c>
    </row>
    <row r="452" spans="1:20" x14ac:dyDescent="0.25">
      <c r="A452">
        <v>450</v>
      </c>
      <c r="B452" t="s">
        <v>947</v>
      </c>
      <c r="C452" s="3" t="s">
        <v>948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70</v>
      </c>
      <c r="O452" s="4">
        <f t="shared" si="28"/>
        <v>4</v>
      </c>
      <c r="P452" s="5">
        <f t="shared" si="29"/>
        <v>4</v>
      </c>
      <c r="Q452" t="s">
        <v>2040</v>
      </c>
      <c r="R452" t="s">
        <v>2048</v>
      </c>
      <c r="S452" s="9">
        <f t="shared" si="30"/>
        <v>43394.208333333328</v>
      </c>
      <c r="T452" s="9">
        <f t="shared" si="31"/>
        <v>43417.25</v>
      </c>
    </row>
    <row r="453" spans="1:20" x14ac:dyDescent="0.25">
      <c r="A453">
        <v>451</v>
      </c>
      <c r="B453" t="s">
        <v>949</v>
      </c>
      <c r="C453" s="3" t="s">
        <v>950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28"/>
        <v>122.84501347708894</v>
      </c>
      <c r="P453" s="5">
        <f t="shared" si="29"/>
        <v>29.001272669424118</v>
      </c>
      <c r="Q453" t="s">
        <v>2034</v>
      </c>
      <c r="R453" t="s">
        <v>2035</v>
      </c>
      <c r="S453" s="9">
        <f t="shared" si="30"/>
        <v>42935.208333333328</v>
      </c>
      <c r="T453" s="9">
        <f t="shared" si="31"/>
        <v>42966.208333333328</v>
      </c>
    </row>
    <row r="454" spans="1:20" ht="31.5" x14ac:dyDescent="0.25">
      <c r="A454">
        <v>452</v>
      </c>
      <c r="B454" t="s">
        <v>951</v>
      </c>
      <c r="C454" s="3" t="s">
        <v>952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52</v>
      </c>
      <c r="O454" s="4">
        <f t="shared" si="28"/>
        <v>63.4375</v>
      </c>
      <c r="P454" s="5">
        <f t="shared" si="29"/>
        <v>98.225806451612897</v>
      </c>
      <c r="Q454" t="s">
        <v>2040</v>
      </c>
      <c r="R454" t="s">
        <v>2043</v>
      </c>
      <c r="S454" s="9">
        <f t="shared" si="30"/>
        <v>40365.208333333336</v>
      </c>
      <c r="T454" s="9">
        <f t="shared" si="31"/>
        <v>40366.208333333336</v>
      </c>
    </row>
    <row r="455" spans="1:20" ht="31.5" x14ac:dyDescent="0.25">
      <c r="A455">
        <v>453</v>
      </c>
      <c r="B455" t="s">
        <v>953</v>
      </c>
      <c r="C455" s="3" t="s">
        <v>954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473</v>
      </c>
      <c r="O455" s="4">
        <f t="shared" si="28"/>
        <v>56.331688596491226</v>
      </c>
      <c r="P455" s="5">
        <f t="shared" si="29"/>
        <v>87.001693480101608</v>
      </c>
      <c r="Q455" t="s">
        <v>2040</v>
      </c>
      <c r="R455" t="s">
        <v>2062</v>
      </c>
      <c r="S455" s="9">
        <f t="shared" si="30"/>
        <v>42705.25</v>
      </c>
      <c r="T455" s="9">
        <f t="shared" si="31"/>
        <v>42746.25</v>
      </c>
    </row>
    <row r="456" spans="1:20" x14ac:dyDescent="0.25">
      <c r="A456">
        <v>454</v>
      </c>
      <c r="B456" t="s">
        <v>955</v>
      </c>
      <c r="C456" s="3" t="s">
        <v>956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52</v>
      </c>
      <c r="O456" s="4">
        <f t="shared" si="28"/>
        <v>44.074999999999996</v>
      </c>
      <c r="P456" s="5">
        <f t="shared" si="29"/>
        <v>45.205128205128204</v>
      </c>
      <c r="Q456" t="s">
        <v>2040</v>
      </c>
      <c r="R456" t="s">
        <v>2043</v>
      </c>
      <c r="S456" s="9">
        <f t="shared" si="30"/>
        <v>41568.208333333336</v>
      </c>
      <c r="T456" s="9">
        <f t="shared" si="31"/>
        <v>41604.25</v>
      </c>
    </row>
    <row r="457" spans="1:20" x14ac:dyDescent="0.25">
      <c r="A457">
        <v>455</v>
      </c>
      <c r="B457" t="s">
        <v>957</v>
      </c>
      <c r="C457" s="3" t="s">
        <v>958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32</v>
      </c>
      <c r="O457" s="4">
        <f t="shared" si="28"/>
        <v>118.37253218884121</v>
      </c>
      <c r="P457" s="5">
        <f t="shared" si="29"/>
        <v>37.001341561577675</v>
      </c>
      <c r="Q457" t="s">
        <v>2038</v>
      </c>
      <c r="R457" t="s">
        <v>2039</v>
      </c>
      <c r="S457" s="9">
        <f t="shared" si="30"/>
        <v>40809.208333333336</v>
      </c>
      <c r="T457" s="9">
        <f t="shared" si="31"/>
        <v>40832.208333333336</v>
      </c>
    </row>
    <row r="458" spans="1:20" ht="31.5" x14ac:dyDescent="0.25">
      <c r="A458">
        <v>456</v>
      </c>
      <c r="B458" t="s">
        <v>959</v>
      </c>
      <c r="C458" s="3" t="s">
        <v>960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59</v>
      </c>
      <c r="O458" s="4">
        <f t="shared" si="28"/>
        <v>104.1243169398907</v>
      </c>
      <c r="P458" s="5">
        <f t="shared" si="29"/>
        <v>94.976947040498445</v>
      </c>
      <c r="Q458" t="s">
        <v>2034</v>
      </c>
      <c r="R458" t="s">
        <v>2044</v>
      </c>
      <c r="S458" s="9">
        <f t="shared" si="30"/>
        <v>43141.25</v>
      </c>
      <c r="T458" s="9">
        <f t="shared" si="31"/>
        <v>43141.25</v>
      </c>
    </row>
    <row r="459" spans="1:20" x14ac:dyDescent="0.25">
      <c r="A459">
        <v>457</v>
      </c>
      <c r="B459" t="s">
        <v>961</v>
      </c>
      <c r="C459" s="3" t="s">
        <v>962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32</v>
      </c>
      <c r="O459" s="4">
        <f t="shared" si="28"/>
        <v>26.640000000000004</v>
      </c>
      <c r="P459" s="5">
        <f t="shared" si="29"/>
        <v>28.956521739130434</v>
      </c>
      <c r="Q459" t="s">
        <v>2038</v>
      </c>
      <c r="R459" t="s">
        <v>2039</v>
      </c>
      <c r="S459" s="9">
        <f t="shared" si="30"/>
        <v>42657.208333333328</v>
      </c>
      <c r="T459" s="9">
        <f t="shared" si="31"/>
        <v>42659.208333333328</v>
      </c>
    </row>
    <row r="460" spans="1:20" x14ac:dyDescent="0.25">
      <c r="A460">
        <v>458</v>
      </c>
      <c r="B460" t="s">
        <v>963</v>
      </c>
      <c r="C460" s="3" t="s">
        <v>964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32</v>
      </c>
      <c r="O460" s="4">
        <f t="shared" si="28"/>
        <v>351.20118343195264</v>
      </c>
      <c r="P460" s="5">
        <f t="shared" si="29"/>
        <v>55.993396226415094</v>
      </c>
      <c r="Q460" t="s">
        <v>2038</v>
      </c>
      <c r="R460" t="s">
        <v>2039</v>
      </c>
      <c r="S460" s="9">
        <f t="shared" si="30"/>
        <v>40265.208333333336</v>
      </c>
      <c r="T460" s="9">
        <f t="shared" si="31"/>
        <v>40309.208333333336</v>
      </c>
    </row>
    <row r="461" spans="1:20" x14ac:dyDescent="0.25">
      <c r="A461">
        <v>459</v>
      </c>
      <c r="B461" t="s">
        <v>965</v>
      </c>
      <c r="C461" s="3" t="s">
        <v>966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41</v>
      </c>
      <c r="O461" s="4">
        <f t="shared" si="28"/>
        <v>90.063492063492063</v>
      </c>
      <c r="P461" s="5">
        <f t="shared" si="29"/>
        <v>54.038095238095238</v>
      </c>
      <c r="Q461" t="s">
        <v>2040</v>
      </c>
      <c r="R461" t="s">
        <v>2041</v>
      </c>
      <c r="S461" s="9">
        <f t="shared" si="30"/>
        <v>42001.25</v>
      </c>
      <c r="T461" s="9">
        <f t="shared" si="31"/>
        <v>42026.25</v>
      </c>
    </row>
    <row r="462" spans="1:20" x14ac:dyDescent="0.25">
      <c r="A462">
        <v>460</v>
      </c>
      <c r="B462" t="s">
        <v>967</v>
      </c>
      <c r="C462" s="3" t="s">
        <v>968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32</v>
      </c>
      <c r="O462" s="4">
        <f t="shared" si="28"/>
        <v>171.625</v>
      </c>
      <c r="P462" s="5">
        <f t="shared" si="29"/>
        <v>82.38</v>
      </c>
      <c r="Q462" t="s">
        <v>2038</v>
      </c>
      <c r="R462" t="s">
        <v>2039</v>
      </c>
      <c r="S462" s="9">
        <f t="shared" si="30"/>
        <v>40399.208333333336</v>
      </c>
      <c r="T462" s="9">
        <f t="shared" si="31"/>
        <v>40402.208333333336</v>
      </c>
    </row>
    <row r="463" spans="1:20" x14ac:dyDescent="0.25">
      <c r="A463">
        <v>461</v>
      </c>
      <c r="B463" t="s">
        <v>969</v>
      </c>
      <c r="C463" s="3" t="s">
        <v>970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52</v>
      </c>
      <c r="O463" s="4">
        <f t="shared" si="28"/>
        <v>141.04655870445345</v>
      </c>
      <c r="P463" s="5">
        <f t="shared" si="29"/>
        <v>66.997115384615384</v>
      </c>
      <c r="Q463" t="s">
        <v>2040</v>
      </c>
      <c r="R463" t="s">
        <v>2043</v>
      </c>
      <c r="S463" s="9">
        <f t="shared" si="30"/>
        <v>41757.208333333336</v>
      </c>
      <c r="T463" s="9">
        <f t="shared" si="31"/>
        <v>41777.208333333336</v>
      </c>
    </row>
    <row r="464" spans="1:20" x14ac:dyDescent="0.25">
      <c r="A464">
        <v>462</v>
      </c>
      <c r="B464" t="s">
        <v>971</v>
      </c>
      <c r="C464" s="3" t="s">
        <v>972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291</v>
      </c>
      <c r="O464" s="4">
        <f t="shared" si="28"/>
        <v>30.57944915254237</v>
      </c>
      <c r="P464" s="5">
        <f t="shared" si="29"/>
        <v>107.91401869158878</v>
      </c>
      <c r="Q464" t="s">
        <v>2049</v>
      </c>
      <c r="R464" t="s">
        <v>2060</v>
      </c>
      <c r="S464" s="9">
        <f t="shared" si="30"/>
        <v>41304.25</v>
      </c>
      <c r="T464" s="9">
        <f t="shared" si="31"/>
        <v>41342.25</v>
      </c>
    </row>
    <row r="465" spans="1:20" ht="31.5" x14ac:dyDescent="0.25">
      <c r="A465">
        <v>463</v>
      </c>
      <c r="B465" t="s">
        <v>973</v>
      </c>
      <c r="C465" s="3" t="s">
        <v>974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70</v>
      </c>
      <c r="O465" s="4">
        <f t="shared" si="28"/>
        <v>108.16455696202532</v>
      </c>
      <c r="P465" s="5">
        <f t="shared" si="29"/>
        <v>69.009501187648453</v>
      </c>
      <c r="Q465" t="s">
        <v>2040</v>
      </c>
      <c r="R465" t="s">
        <v>2048</v>
      </c>
      <c r="S465" s="9">
        <f t="shared" si="30"/>
        <v>41639.25</v>
      </c>
      <c r="T465" s="9">
        <f t="shared" si="31"/>
        <v>41643.25</v>
      </c>
    </row>
    <row r="466" spans="1:20" x14ac:dyDescent="0.25">
      <c r="A466">
        <v>464</v>
      </c>
      <c r="B466" t="s">
        <v>975</v>
      </c>
      <c r="C466" s="3" t="s">
        <v>976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32</v>
      </c>
      <c r="O466" s="4">
        <f t="shared" si="28"/>
        <v>133.45505617977528</v>
      </c>
      <c r="P466" s="5">
        <f t="shared" si="29"/>
        <v>39.006568144499177</v>
      </c>
      <c r="Q466" t="s">
        <v>2038</v>
      </c>
      <c r="R466" t="s">
        <v>2039</v>
      </c>
      <c r="S466" s="9">
        <f t="shared" si="30"/>
        <v>43142.25</v>
      </c>
      <c r="T466" s="9">
        <f t="shared" si="31"/>
        <v>43156.25</v>
      </c>
    </row>
    <row r="467" spans="1:20" x14ac:dyDescent="0.25">
      <c r="A467">
        <v>465</v>
      </c>
      <c r="B467" t="s">
        <v>977</v>
      </c>
      <c r="C467" s="3" t="s">
        <v>978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205</v>
      </c>
      <c r="O467" s="4">
        <f t="shared" si="28"/>
        <v>187.85106382978722</v>
      </c>
      <c r="P467" s="5">
        <f t="shared" si="29"/>
        <v>110.3625</v>
      </c>
      <c r="Q467" t="s">
        <v>2046</v>
      </c>
      <c r="R467" t="s">
        <v>2058</v>
      </c>
      <c r="S467" s="9">
        <f t="shared" si="30"/>
        <v>43127.25</v>
      </c>
      <c r="T467" s="9">
        <f t="shared" si="31"/>
        <v>43136.25</v>
      </c>
    </row>
    <row r="468" spans="1:20" x14ac:dyDescent="0.25">
      <c r="A468">
        <v>466</v>
      </c>
      <c r="B468" t="s">
        <v>979</v>
      </c>
      <c r="C468" s="3" t="s">
        <v>980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64</v>
      </c>
      <c r="O468" s="4">
        <f t="shared" si="28"/>
        <v>332</v>
      </c>
      <c r="P468" s="5">
        <f t="shared" si="29"/>
        <v>94.857142857142861</v>
      </c>
      <c r="Q468" t="s">
        <v>2036</v>
      </c>
      <c r="R468" t="s">
        <v>2045</v>
      </c>
      <c r="S468" s="9">
        <f t="shared" si="30"/>
        <v>41409.208333333336</v>
      </c>
      <c r="T468" s="9">
        <f t="shared" si="31"/>
        <v>41432.208333333336</v>
      </c>
    </row>
    <row r="469" spans="1:20" ht="31.5" x14ac:dyDescent="0.25">
      <c r="A469">
        <v>467</v>
      </c>
      <c r="B469" t="s">
        <v>981</v>
      </c>
      <c r="C469" s="3" t="s">
        <v>982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28"/>
        <v>575.21428571428578</v>
      </c>
      <c r="P469" s="5">
        <f t="shared" si="29"/>
        <v>57.935251798561154</v>
      </c>
      <c r="Q469" t="s">
        <v>2036</v>
      </c>
      <c r="R469" t="s">
        <v>2037</v>
      </c>
      <c r="S469" s="9">
        <f t="shared" si="30"/>
        <v>42331.25</v>
      </c>
      <c r="T469" s="9">
        <f t="shared" si="31"/>
        <v>42338.25</v>
      </c>
    </row>
    <row r="470" spans="1:20" x14ac:dyDescent="0.25">
      <c r="A470">
        <v>468</v>
      </c>
      <c r="B470" t="s">
        <v>983</v>
      </c>
      <c r="C470" s="3" t="s">
        <v>984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32</v>
      </c>
      <c r="O470" s="4">
        <f t="shared" si="28"/>
        <v>40.5</v>
      </c>
      <c r="P470" s="5">
        <f t="shared" si="29"/>
        <v>101.25</v>
      </c>
      <c r="Q470" t="s">
        <v>2038</v>
      </c>
      <c r="R470" t="s">
        <v>2039</v>
      </c>
      <c r="S470" s="9">
        <f t="shared" si="30"/>
        <v>43569.208333333328</v>
      </c>
      <c r="T470" s="9">
        <f t="shared" si="31"/>
        <v>43585.208333333328</v>
      </c>
    </row>
    <row r="471" spans="1:20" x14ac:dyDescent="0.25">
      <c r="A471">
        <v>469</v>
      </c>
      <c r="B471" t="s">
        <v>985</v>
      </c>
      <c r="C471" s="3" t="s">
        <v>986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52</v>
      </c>
      <c r="O471" s="4">
        <f t="shared" si="28"/>
        <v>184.42857142857144</v>
      </c>
      <c r="P471" s="5">
        <f t="shared" si="29"/>
        <v>64.95597484276729</v>
      </c>
      <c r="Q471" t="s">
        <v>2040</v>
      </c>
      <c r="R471" t="s">
        <v>2043</v>
      </c>
      <c r="S471" s="9">
        <f t="shared" si="30"/>
        <v>42142.208333333328</v>
      </c>
      <c r="T471" s="9">
        <f t="shared" si="31"/>
        <v>42144.208333333328</v>
      </c>
    </row>
    <row r="472" spans="1:20" x14ac:dyDescent="0.25">
      <c r="A472">
        <v>470</v>
      </c>
      <c r="B472" t="s">
        <v>987</v>
      </c>
      <c r="C472" s="3" t="s">
        <v>988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64</v>
      </c>
      <c r="O472" s="4">
        <f t="shared" si="28"/>
        <v>285.80555555555554</v>
      </c>
      <c r="P472" s="5">
        <f t="shared" si="29"/>
        <v>27.00524934383202</v>
      </c>
      <c r="Q472" t="s">
        <v>2036</v>
      </c>
      <c r="R472" t="s">
        <v>2045</v>
      </c>
      <c r="S472" s="9">
        <f t="shared" si="30"/>
        <v>42716.25</v>
      </c>
      <c r="T472" s="9">
        <f t="shared" si="31"/>
        <v>42723.25</v>
      </c>
    </row>
    <row r="473" spans="1:20" x14ac:dyDescent="0.25">
      <c r="A473">
        <v>471</v>
      </c>
      <c r="B473" t="s">
        <v>445</v>
      </c>
      <c r="C473" s="3" t="s">
        <v>989</v>
      </c>
      <c r="D473">
        <v>3100</v>
      </c>
      <c r="E473">
        <v>9889</v>
      </c>
      <c r="F473" t="s">
        <v>20</v>
      </c>
      <c r="G473">
        <v>194</v>
      </c>
      <c r="H473" t="s">
        <v>39</v>
      </c>
      <c r="I473" t="s">
        <v>40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28"/>
        <v>319</v>
      </c>
      <c r="P473" s="5">
        <f t="shared" si="29"/>
        <v>50.97422680412371</v>
      </c>
      <c r="Q473" t="s">
        <v>2032</v>
      </c>
      <c r="R473" t="s">
        <v>2033</v>
      </c>
      <c r="S473" s="9">
        <f t="shared" si="30"/>
        <v>41031.208333333336</v>
      </c>
      <c r="T473" s="9">
        <f t="shared" si="31"/>
        <v>41031.208333333336</v>
      </c>
    </row>
    <row r="474" spans="1:20" x14ac:dyDescent="0.25">
      <c r="A474">
        <v>472</v>
      </c>
      <c r="B474" t="s">
        <v>990</v>
      </c>
      <c r="C474" s="3" t="s">
        <v>991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28"/>
        <v>39.234070221066318</v>
      </c>
      <c r="P474" s="5">
        <f t="shared" si="29"/>
        <v>104.94260869565217</v>
      </c>
      <c r="Q474" t="s">
        <v>2034</v>
      </c>
      <c r="R474" t="s">
        <v>2035</v>
      </c>
      <c r="S474" s="9">
        <f t="shared" si="30"/>
        <v>43535.208333333328</v>
      </c>
      <c r="T474" s="9">
        <f t="shared" si="31"/>
        <v>43589.208333333328</v>
      </c>
    </row>
    <row r="475" spans="1:20" x14ac:dyDescent="0.25">
      <c r="A475">
        <v>473</v>
      </c>
      <c r="B475" t="s">
        <v>992</v>
      </c>
      <c r="C475" s="3" t="s">
        <v>993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49</v>
      </c>
      <c r="O475" s="4">
        <f t="shared" si="28"/>
        <v>178.14000000000001</v>
      </c>
      <c r="P475" s="5">
        <f t="shared" si="29"/>
        <v>84.028301886792448</v>
      </c>
      <c r="Q475" t="s">
        <v>2034</v>
      </c>
      <c r="R475" t="s">
        <v>2042</v>
      </c>
      <c r="S475" s="9">
        <f t="shared" si="30"/>
        <v>43277.208333333328</v>
      </c>
      <c r="T475" s="9">
        <f t="shared" si="31"/>
        <v>43278.208333333328</v>
      </c>
    </row>
    <row r="476" spans="1:20" x14ac:dyDescent="0.25">
      <c r="A476">
        <v>474</v>
      </c>
      <c r="B476" t="s">
        <v>994</v>
      </c>
      <c r="C476" s="3" t="s">
        <v>995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268</v>
      </c>
      <c r="O476" s="4">
        <f t="shared" si="28"/>
        <v>365.15</v>
      </c>
      <c r="P476" s="5">
        <f t="shared" si="29"/>
        <v>102.85915492957747</v>
      </c>
      <c r="Q476" t="s">
        <v>2040</v>
      </c>
      <c r="R476" t="s">
        <v>2059</v>
      </c>
      <c r="S476" s="9">
        <f t="shared" si="30"/>
        <v>41989.25</v>
      </c>
      <c r="T476" s="9">
        <f t="shared" si="31"/>
        <v>41990.25</v>
      </c>
    </row>
    <row r="477" spans="1:20" ht="31.5" x14ac:dyDescent="0.25">
      <c r="A477">
        <v>475</v>
      </c>
      <c r="B477" t="s">
        <v>996</v>
      </c>
      <c r="C477" s="3" t="s">
        <v>997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205</v>
      </c>
      <c r="O477" s="4">
        <f t="shared" si="28"/>
        <v>113.94594594594594</v>
      </c>
      <c r="P477" s="5">
        <f t="shared" si="29"/>
        <v>39.962085308056871</v>
      </c>
      <c r="Q477" t="s">
        <v>2046</v>
      </c>
      <c r="R477" t="s">
        <v>2058</v>
      </c>
      <c r="S477" s="9">
        <f t="shared" si="30"/>
        <v>41450.208333333336</v>
      </c>
      <c r="T477" s="9">
        <f t="shared" si="31"/>
        <v>41454.208333333336</v>
      </c>
    </row>
    <row r="478" spans="1:20" ht="31.5" x14ac:dyDescent="0.25">
      <c r="A478">
        <v>476</v>
      </c>
      <c r="B478" t="s">
        <v>998</v>
      </c>
      <c r="C478" s="3" t="s">
        <v>999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118</v>
      </c>
      <c r="O478" s="4">
        <f t="shared" si="28"/>
        <v>29.828720626631856</v>
      </c>
      <c r="P478" s="5">
        <f t="shared" si="29"/>
        <v>51.001785714285717</v>
      </c>
      <c r="Q478" t="s">
        <v>2046</v>
      </c>
      <c r="R478" t="s">
        <v>2052</v>
      </c>
      <c r="S478" s="9">
        <f t="shared" si="30"/>
        <v>43322.208333333328</v>
      </c>
      <c r="T478" s="9">
        <f t="shared" si="31"/>
        <v>43328.208333333328</v>
      </c>
    </row>
    <row r="479" spans="1:20" x14ac:dyDescent="0.25">
      <c r="A479">
        <v>477</v>
      </c>
      <c r="B479" t="s">
        <v>1000</v>
      </c>
      <c r="C479" s="3" t="s">
        <v>1001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473</v>
      </c>
      <c r="O479" s="4">
        <f t="shared" si="28"/>
        <v>54.270588235294113</v>
      </c>
      <c r="P479" s="5">
        <f t="shared" si="29"/>
        <v>40.823008849557525</v>
      </c>
      <c r="Q479" t="s">
        <v>2040</v>
      </c>
      <c r="R479" t="s">
        <v>2062</v>
      </c>
      <c r="S479" s="9">
        <f t="shared" si="30"/>
        <v>40720.208333333336</v>
      </c>
      <c r="T479" s="9">
        <f t="shared" si="31"/>
        <v>40747.208333333336</v>
      </c>
    </row>
    <row r="480" spans="1:20" x14ac:dyDescent="0.25">
      <c r="A480">
        <v>478</v>
      </c>
      <c r="B480" t="s">
        <v>1002</v>
      </c>
      <c r="C480" s="3" t="s">
        <v>1003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64</v>
      </c>
      <c r="O480" s="4">
        <f t="shared" si="28"/>
        <v>236.34156976744185</v>
      </c>
      <c r="P480" s="5">
        <f t="shared" si="29"/>
        <v>58.999637155297535</v>
      </c>
      <c r="Q480" t="s">
        <v>2036</v>
      </c>
      <c r="R480" t="s">
        <v>2045</v>
      </c>
      <c r="S480" s="9">
        <f t="shared" si="30"/>
        <v>42072.208333333328</v>
      </c>
      <c r="T480" s="9">
        <f t="shared" si="31"/>
        <v>42084.208333333328</v>
      </c>
    </row>
    <row r="481" spans="1:20" x14ac:dyDescent="0.25">
      <c r="A481">
        <v>479</v>
      </c>
      <c r="B481" t="s">
        <v>1004</v>
      </c>
      <c r="C481" s="3" t="s">
        <v>1005</v>
      </c>
      <c r="D481">
        <v>2400</v>
      </c>
      <c r="E481">
        <v>12310</v>
      </c>
      <c r="F481" t="s">
        <v>20</v>
      </c>
      <c r="G481">
        <v>173</v>
      </c>
      <c r="H481" t="s">
        <v>39</v>
      </c>
      <c r="I481" t="s">
        <v>40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28"/>
        <v>512.91666666666663</v>
      </c>
      <c r="P481" s="5">
        <f t="shared" si="29"/>
        <v>71.156069364161851</v>
      </c>
      <c r="Q481" t="s">
        <v>2032</v>
      </c>
      <c r="R481" t="s">
        <v>2033</v>
      </c>
      <c r="S481" s="9">
        <f t="shared" si="30"/>
        <v>42945.208333333328</v>
      </c>
      <c r="T481" s="9">
        <f t="shared" si="31"/>
        <v>42947.208333333328</v>
      </c>
    </row>
    <row r="482" spans="1:20" x14ac:dyDescent="0.25">
      <c r="A482">
        <v>480</v>
      </c>
      <c r="B482" t="s">
        <v>1006</v>
      </c>
      <c r="C482" s="3" t="s">
        <v>1007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121</v>
      </c>
      <c r="O482" s="4">
        <f t="shared" si="28"/>
        <v>100.65116279069768</v>
      </c>
      <c r="P482" s="5">
        <f t="shared" si="29"/>
        <v>99.494252873563212</v>
      </c>
      <c r="Q482" t="s">
        <v>2053</v>
      </c>
      <c r="R482" t="s">
        <v>2054</v>
      </c>
      <c r="S482" s="9">
        <f t="shared" si="30"/>
        <v>40248.25</v>
      </c>
      <c r="T482" s="9">
        <f t="shared" si="31"/>
        <v>40257.208333333336</v>
      </c>
    </row>
    <row r="483" spans="1:20" ht="31.5" x14ac:dyDescent="0.25">
      <c r="A483">
        <v>481</v>
      </c>
      <c r="B483" t="s">
        <v>1008</v>
      </c>
      <c r="C483" s="3" t="s">
        <v>1009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32</v>
      </c>
      <c r="O483" s="4">
        <f t="shared" si="28"/>
        <v>81.348423194303152</v>
      </c>
      <c r="P483" s="5">
        <f t="shared" si="29"/>
        <v>103.98634590377114</v>
      </c>
      <c r="Q483" t="s">
        <v>2038</v>
      </c>
      <c r="R483" t="s">
        <v>2039</v>
      </c>
      <c r="S483" s="9">
        <f t="shared" si="30"/>
        <v>41913.208333333336</v>
      </c>
      <c r="T483" s="9">
        <f t="shared" si="31"/>
        <v>41955.25</v>
      </c>
    </row>
    <row r="484" spans="1:20" ht="31.5" x14ac:dyDescent="0.25">
      <c r="A484">
        <v>482</v>
      </c>
      <c r="B484" t="s">
        <v>1010</v>
      </c>
      <c r="C484" s="3" t="s">
        <v>1011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118</v>
      </c>
      <c r="O484" s="4">
        <f t="shared" si="28"/>
        <v>16.404761904761905</v>
      </c>
      <c r="P484" s="5">
        <f t="shared" si="29"/>
        <v>76.555555555555557</v>
      </c>
      <c r="Q484" t="s">
        <v>2046</v>
      </c>
      <c r="R484" t="s">
        <v>2052</v>
      </c>
      <c r="S484" s="9">
        <f t="shared" si="30"/>
        <v>40963.25</v>
      </c>
      <c r="T484" s="9">
        <f t="shared" si="31"/>
        <v>40974.25</v>
      </c>
    </row>
    <row r="485" spans="1:20" x14ac:dyDescent="0.25">
      <c r="A485">
        <v>483</v>
      </c>
      <c r="B485" t="s">
        <v>1012</v>
      </c>
      <c r="C485" s="3" t="s">
        <v>1013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32</v>
      </c>
      <c r="O485" s="4">
        <f t="shared" si="28"/>
        <v>52.774617067833695</v>
      </c>
      <c r="P485" s="5">
        <f t="shared" si="29"/>
        <v>87.068592057761734</v>
      </c>
      <c r="Q485" t="s">
        <v>2038</v>
      </c>
      <c r="R485" t="s">
        <v>2039</v>
      </c>
      <c r="S485" s="9">
        <f t="shared" si="30"/>
        <v>43811.25</v>
      </c>
      <c r="T485" s="9">
        <f t="shared" si="31"/>
        <v>43818.25</v>
      </c>
    </row>
    <row r="486" spans="1:20" x14ac:dyDescent="0.25">
      <c r="A486">
        <v>484</v>
      </c>
      <c r="B486" t="s">
        <v>1014</v>
      </c>
      <c r="C486" s="3" t="s">
        <v>1015</v>
      </c>
      <c r="D486">
        <v>29600</v>
      </c>
      <c r="E486">
        <v>77021</v>
      </c>
      <c r="F486" t="s">
        <v>20</v>
      </c>
      <c r="G486">
        <v>1572</v>
      </c>
      <c r="H486" t="s">
        <v>39</v>
      </c>
      <c r="I486" t="s">
        <v>40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28"/>
        <v>260.20608108108109</v>
      </c>
      <c r="P486" s="5">
        <f t="shared" si="29"/>
        <v>48.99554707379135</v>
      </c>
      <c r="Q486" t="s">
        <v>2032</v>
      </c>
      <c r="R486" t="s">
        <v>2033</v>
      </c>
      <c r="S486" s="9">
        <f t="shared" si="30"/>
        <v>41855.208333333336</v>
      </c>
      <c r="T486" s="9">
        <f t="shared" si="31"/>
        <v>41904.208333333336</v>
      </c>
    </row>
    <row r="487" spans="1:20" ht="31.5" x14ac:dyDescent="0.25">
      <c r="A487">
        <v>485</v>
      </c>
      <c r="B487" t="s">
        <v>1016</v>
      </c>
      <c r="C487" s="3" t="s">
        <v>1017</v>
      </c>
      <c r="D487">
        <v>90600</v>
      </c>
      <c r="E487">
        <v>27844</v>
      </c>
      <c r="F487" t="s">
        <v>14</v>
      </c>
      <c r="G487">
        <v>648</v>
      </c>
      <c r="H487" t="s">
        <v>39</v>
      </c>
      <c r="I487" t="s">
        <v>40</v>
      </c>
      <c r="J487">
        <v>1560142800</v>
      </c>
      <c r="K487">
        <v>1563685200</v>
      </c>
      <c r="L487" t="b">
        <v>0</v>
      </c>
      <c r="M487" t="b">
        <v>0</v>
      </c>
      <c r="N487" t="s">
        <v>32</v>
      </c>
      <c r="O487" s="4">
        <f t="shared" si="28"/>
        <v>30.73289183222958</v>
      </c>
      <c r="P487" s="5">
        <f t="shared" si="29"/>
        <v>42.969135802469133</v>
      </c>
      <c r="Q487" t="s">
        <v>2038</v>
      </c>
      <c r="R487" t="s">
        <v>2039</v>
      </c>
      <c r="S487" s="9">
        <f t="shared" si="30"/>
        <v>43626.208333333328</v>
      </c>
      <c r="T487" s="9">
        <f t="shared" si="31"/>
        <v>43667.208333333328</v>
      </c>
    </row>
    <row r="488" spans="1:20" ht="31.5" x14ac:dyDescent="0.25">
      <c r="A488">
        <v>486</v>
      </c>
      <c r="B488" t="s">
        <v>1018</v>
      </c>
      <c r="C488" s="3" t="s">
        <v>1019</v>
      </c>
      <c r="D488">
        <v>5200</v>
      </c>
      <c r="E488">
        <v>702</v>
      </c>
      <c r="F488" t="s">
        <v>14</v>
      </c>
      <c r="G488">
        <v>21</v>
      </c>
      <c r="H488" t="s">
        <v>39</v>
      </c>
      <c r="I488" t="s">
        <v>40</v>
      </c>
      <c r="J488">
        <v>1520575200</v>
      </c>
      <c r="K488">
        <v>1521867600</v>
      </c>
      <c r="L488" t="b">
        <v>0</v>
      </c>
      <c r="M488" t="b">
        <v>1</v>
      </c>
      <c r="N488" t="s">
        <v>205</v>
      </c>
      <c r="O488" s="4">
        <f t="shared" si="28"/>
        <v>13.5</v>
      </c>
      <c r="P488" s="5">
        <f t="shared" si="29"/>
        <v>33.428571428571431</v>
      </c>
      <c r="Q488" t="s">
        <v>2046</v>
      </c>
      <c r="R488" t="s">
        <v>2058</v>
      </c>
      <c r="S488" s="9">
        <f t="shared" si="30"/>
        <v>43168.25</v>
      </c>
      <c r="T488" s="9">
        <f t="shared" si="31"/>
        <v>43183.208333333328</v>
      </c>
    </row>
    <row r="489" spans="1:20" x14ac:dyDescent="0.25">
      <c r="A489">
        <v>487</v>
      </c>
      <c r="B489" t="s">
        <v>1020</v>
      </c>
      <c r="C489" s="3" t="s">
        <v>1021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32</v>
      </c>
      <c r="O489" s="4">
        <f t="shared" si="28"/>
        <v>178.62556663644605</v>
      </c>
      <c r="P489" s="5">
        <f t="shared" si="29"/>
        <v>83.982949701619773</v>
      </c>
      <c r="Q489" t="s">
        <v>2038</v>
      </c>
      <c r="R489" t="s">
        <v>2039</v>
      </c>
      <c r="S489" s="9">
        <f t="shared" si="30"/>
        <v>42845.208333333328</v>
      </c>
      <c r="T489" s="9">
        <f t="shared" si="31"/>
        <v>42878.208333333328</v>
      </c>
    </row>
    <row r="490" spans="1:20" x14ac:dyDescent="0.25">
      <c r="A490">
        <v>488</v>
      </c>
      <c r="B490" t="s">
        <v>1022</v>
      </c>
      <c r="C490" s="3" t="s">
        <v>1023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32</v>
      </c>
      <c r="O490" s="4">
        <f t="shared" si="28"/>
        <v>220.0566037735849</v>
      </c>
      <c r="P490" s="5">
        <f t="shared" si="29"/>
        <v>101.41739130434783</v>
      </c>
      <c r="Q490" t="s">
        <v>2038</v>
      </c>
      <c r="R490" t="s">
        <v>2039</v>
      </c>
      <c r="S490" s="9">
        <f t="shared" si="30"/>
        <v>42403.25</v>
      </c>
      <c r="T490" s="9">
        <f t="shared" si="31"/>
        <v>42420.25</v>
      </c>
    </row>
    <row r="491" spans="1:20" x14ac:dyDescent="0.25">
      <c r="A491">
        <v>489</v>
      </c>
      <c r="B491" t="s">
        <v>1024</v>
      </c>
      <c r="C491" s="3" t="s">
        <v>1025</v>
      </c>
      <c r="D491">
        <v>9200</v>
      </c>
      <c r="E491">
        <v>9339</v>
      </c>
      <c r="F491" t="s">
        <v>20</v>
      </c>
      <c r="G491">
        <v>85</v>
      </c>
      <c r="H491" t="s">
        <v>106</v>
      </c>
      <c r="I491" t="s">
        <v>107</v>
      </c>
      <c r="J491">
        <v>1281934800</v>
      </c>
      <c r="K491">
        <v>1282366800</v>
      </c>
      <c r="L491" t="b">
        <v>0</v>
      </c>
      <c r="M491" t="b">
        <v>0</v>
      </c>
      <c r="N491" t="s">
        <v>64</v>
      </c>
      <c r="O491" s="4">
        <f t="shared" si="28"/>
        <v>101.5108695652174</v>
      </c>
      <c r="P491" s="5">
        <f t="shared" si="29"/>
        <v>109.87058823529412</v>
      </c>
      <c r="Q491" t="s">
        <v>2036</v>
      </c>
      <c r="R491" t="s">
        <v>2045</v>
      </c>
      <c r="S491" s="9">
        <f t="shared" si="30"/>
        <v>40406.208333333336</v>
      </c>
      <c r="T491" s="9">
        <f t="shared" si="31"/>
        <v>40411.208333333336</v>
      </c>
    </row>
    <row r="492" spans="1:20" x14ac:dyDescent="0.25">
      <c r="A492">
        <v>490</v>
      </c>
      <c r="B492" t="s">
        <v>1026</v>
      </c>
      <c r="C492" s="3" t="s">
        <v>1027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1028</v>
      </c>
      <c r="O492" s="4">
        <f t="shared" si="28"/>
        <v>191.5</v>
      </c>
      <c r="P492" s="5">
        <f t="shared" si="29"/>
        <v>31.916666666666668</v>
      </c>
      <c r="Q492" t="s">
        <v>2063</v>
      </c>
      <c r="R492" t="s">
        <v>2064</v>
      </c>
      <c r="S492" s="9">
        <f t="shared" si="30"/>
        <v>43786.25</v>
      </c>
      <c r="T492" s="9">
        <f t="shared" si="31"/>
        <v>43793.25</v>
      </c>
    </row>
    <row r="493" spans="1:20" ht="31.5" x14ac:dyDescent="0.25">
      <c r="A493">
        <v>491</v>
      </c>
      <c r="B493" t="s">
        <v>1029</v>
      </c>
      <c r="C493" s="3" t="s">
        <v>1030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28"/>
        <v>305.34683098591546</v>
      </c>
      <c r="P493" s="5">
        <f t="shared" si="29"/>
        <v>70.993450675399103</v>
      </c>
      <c r="Q493" t="s">
        <v>2032</v>
      </c>
      <c r="R493" t="s">
        <v>2033</v>
      </c>
      <c r="S493" s="9">
        <f t="shared" si="30"/>
        <v>41456.208333333336</v>
      </c>
      <c r="T493" s="9">
        <f t="shared" si="31"/>
        <v>41482.208333333336</v>
      </c>
    </row>
    <row r="494" spans="1:20" x14ac:dyDescent="0.25">
      <c r="A494">
        <v>492</v>
      </c>
      <c r="B494" t="s">
        <v>1031</v>
      </c>
      <c r="C494" s="3" t="s">
        <v>1032</v>
      </c>
      <c r="D494">
        <v>191000</v>
      </c>
      <c r="E494">
        <v>45831</v>
      </c>
      <c r="F494" t="s">
        <v>73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99</v>
      </c>
      <c r="O494" s="4">
        <f t="shared" si="28"/>
        <v>23.995287958115181</v>
      </c>
      <c r="P494" s="5">
        <f t="shared" si="29"/>
        <v>77.026890756302521</v>
      </c>
      <c r="Q494" t="s">
        <v>2040</v>
      </c>
      <c r="R494" t="s">
        <v>2051</v>
      </c>
      <c r="S494" s="9">
        <f t="shared" si="30"/>
        <v>40336.208333333336</v>
      </c>
      <c r="T494" s="9">
        <f t="shared" si="31"/>
        <v>40371.208333333336</v>
      </c>
    </row>
    <row r="495" spans="1:20" x14ac:dyDescent="0.25">
      <c r="A495">
        <v>493</v>
      </c>
      <c r="B495" t="s">
        <v>1033</v>
      </c>
      <c r="C495" s="3" t="s">
        <v>1034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121</v>
      </c>
      <c r="O495" s="4">
        <f t="shared" si="28"/>
        <v>723.77777777777771</v>
      </c>
      <c r="P495" s="5">
        <f t="shared" si="29"/>
        <v>101.78125</v>
      </c>
      <c r="Q495" t="s">
        <v>2053</v>
      </c>
      <c r="R495" t="s">
        <v>2054</v>
      </c>
      <c r="S495" s="9">
        <f t="shared" si="30"/>
        <v>43645.208333333328</v>
      </c>
      <c r="T495" s="9">
        <f t="shared" si="31"/>
        <v>43658.208333333328</v>
      </c>
    </row>
    <row r="496" spans="1:20" x14ac:dyDescent="0.25">
      <c r="A496">
        <v>494</v>
      </c>
      <c r="B496" t="s">
        <v>1035</v>
      </c>
      <c r="C496" s="3" t="s">
        <v>1036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64</v>
      </c>
      <c r="O496" s="4">
        <f t="shared" si="28"/>
        <v>547.36</v>
      </c>
      <c r="P496" s="5">
        <f t="shared" si="29"/>
        <v>51.059701492537314</v>
      </c>
      <c r="Q496" t="s">
        <v>2036</v>
      </c>
      <c r="R496" t="s">
        <v>2045</v>
      </c>
      <c r="S496" s="9">
        <f t="shared" si="30"/>
        <v>40990.208333333336</v>
      </c>
      <c r="T496" s="9">
        <f t="shared" si="31"/>
        <v>40991.208333333336</v>
      </c>
    </row>
    <row r="497" spans="1:20" x14ac:dyDescent="0.25">
      <c r="A497">
        <v>495</v>
      </c>
      <c r="B497" t="s">
        <v>1037</v>
      </c>
      <c r="C497" s="3" t="s">
        <v>1038</v>
      </c>
      <c r="D497">
        <v>3200</v>
      </c>
      <c r="E497">
        <v>13264</v>
      </c>
      <c r="F497" t="s">
        <v>20</v>
      </c>
      <c r="G497">
        <v>195</v>
      </c>
      <c r="H497" t="s">
        <v>35</v>
      </c>
      <c r="I497" t="s">
        <v>36</v>
      </c>
      <c r="J497">
        <v>1402376400</v>
      </c>
      <c r="K497">
        <v>1402722000</v>
      </c>
      <c r="L497" t="b">
        <v>0</v>
      </c>
      <c r="M497" t="b">
        <v>0</v>
      </c>
      <c r="N497" t="s">
        <v>32</v>
      </c>
      <c r="O497" s="4">
        <f t="shared" si="28"/>
        <v>414.49999999999994</v>
      </c>
      <c r="P497" s="5">
        <f t="shared" si="29"/>
        <v>68.02051282051282</v>
      </c>
      <c r="Q497" t="s">
        <v>2038</v>
      </c>
      <c r="R497" t="s">
        <v>2039</v>
      </c>
      <c r="S497" s="9">
        <f t="shared" si="30"/>
        <v>41800.208333333336</v>
      </c>
      <c r="T497" s="9">
        <f t="shared" si="31"/>
        <v>41804.208333333336</v>
      </c>
    </row>
    <row r="498" spans="1:20" x14ac:dyDescent="0.25">
      <c r="A498">
        <v>496</v>
      </c>
      <c r="B498" t="s">
        <v>1039</v>
      </c>
      <c r="C498" s="3" t="s">
        <v>1040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70</v>
      </c>
      <c r="O498" s="4">
        <f t="shared" si="28"/>
        <v>0.90696409140369971</v>
      </c>
      <c r="P498" s="5">
        <f t="shared" si="29"/>
        <v>30.87037037037037</v>
      </c>
      <c r="Q498" t="s">
        <v>2040</v>
      </c>
      <c r="R498" t="s">
        <v>2048</v>
      </c>
      <c r="S498" s="9">
        <f t="shared" si="30"/>
        <v>42876.208333333328</v>
      </c>
      <c r="T498" s="9">
        <f t="shared" si="31"/>
        <v>42893.208333333328</v>
      </c>
    </row>
    <row r="499" spans="1:20" x14ac:dyDescent="0.25">
      <c r="A499">
        <v>497</v>
      </c>
      <c r="B499" t="s">
        <v>1041</v>
      </c>
      <c r="C499" s="3" t="s">
        <v>1042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64</v>
      </c>
      <c r="O499" s="4">
        <f t="shared" si="28"/>
        <v>34.173469387755098</v>
      </c>
      <c r="P499" s="5">
        <f t="shared" si="29"/>
        <v>27.908333333333335</v>
      </c>
      <c r="Q499" t="s">
        <v>2036</v>
      </c>
      <c r="R499" t="s">
        <v>2045</v>
      </c>
      <c r="S499" s="9">
        <f t="shared" si="30"/>
        <v>42724.25</v>
      </c>
      <c r="T499" s="9">
        <f t="shared" si="31"/>
        <v>42724.25</v>
      </c>
    </row>
    <row r="500" spans="1:20" x14ac:dyDescent="0.25">
      <c r="A500">
        <v>498</v>
      </c>
      <c r="B500" t="s">
        <v>1043</v>
      </c>
      <c r="C500" s="3" t="s">
        <v>1044</v>
      </c>
      <c r="D500">
        <v>193400</v>
      </c>
      <c r="E500">
        <v>46317</v>
      </c>
      <c r="F500" t="s">
        <v>14</v>
      </c>
      <c r="G500">
        <v>579</v>
      </c>
      <c r="H500" t="s">
        <v>35</v>
      </c>
      <c r="I500" t="s">
        <v>36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28"/>
        <v>23.948810754912099</v>
      </c>
      <c r="P500" s="5">
        <f t="shared" si="29"/>
        <v>79.994818652849744</v>
      </c>
      <c r="Q500" t="s">
        <v>2036</v>
      </c>
      <c r="R500" t="s">
        <v>2037</v>
      </c>
      <c r="S500" s="9">
        <f t="shared" si="30"/>
        <v>42005.25</v>
      </c>
      <c r="T500" s="9">
        <f t="shared" si="31"/>
        <v>42007.25</v>
      </c>
    </row>
    <row r="501" spans="1:20" ht="31.5" x14ac:dyDescent="0.25">
      <c r="A501">
        <v>499</v>
      </c>
      <c r="B501" t="s">
        <v>1045</v>
      </c>
      <c r="C501" s="3" t="s">
        <v>1046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41</v>
      </c>
      <c r="O501" s="4">
        <f t="shared" si="28"/>
        <v>48.072649572649574</v>
      </c>
      <c r="P501" s="5">
        <f t="shared" si="29"/>
        <v>38.003378378378379</v>
      </c>
      <c r="Q501" t="s">
        <v>2040</v>
      </c>
      <c r="R501" t="s">
        <v>2041</v>
      </c>
      <c r="S501" s="9">
        <f t="shared" si="30"/>
        <v>42444.208333333328</v>
      </c>
      <c r="T501" s="9">
        <f t="shared" si="31"/>
        <v>42449.208333333328</v>
      </c>
    </row>
    <row r="502" spans="1:20" x14ac:dyDescent="0.25">
      <c r="A502">
        <v>500</v>
      </c>
      <c r="B502" t="s">
        <v>1047</v>
      </c>
      <c r="C502" s="3" t="s">
        <v>1048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32</v>
      </c>
      <c r="O502" s="4">
        <f t="shared" si="28"/>
        <v>0</v>
      </c>
      <c r="P502" s="5">
        <f t="shared" si="29"/>
        <v>0</v>
      </c>
      <c r="Q502" t="s">
        <v>2038</v>
      </c>
      <c r="R502" t="s">
        <v>2039</v>
      </c>
      <c r="S502" s="9">
        <f t="shared" si="30"/>
        <v>41395.208333333336</v>
      </c>
      <c r="T502" s="9">
        <f t="shared" si="31"/>
        <v>41423.208333333336</v>
      </c>
    </row>
    <row r="503" spans="1:20" x14ac:dyDescent="0.25">
      <c r="A503">
        <v>501</v>
      </c>
      <c r="B503" t="s">
        <v>1049</v>
      </c>
      <c r="C503" s="3" t="s">
        <v>1050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41</v>
      </c>
      <c r="O503" s="4">
        <f t="shared" si="28"/>
        <v>70.145182291666657</v>
      </c>
      <c r="P503" s="5">
        <f t="shared" si="29"/>
        <v>59.990534521158132</v>
      </c>
      <c r="Q503" t="s">
        <v>2040</v>
      </c>
      <c r="R503" t="s">
        <v>2041</v>
      </c>
      <c r="S503" s="9">
        <f t="shared" si="30"/>
        <v>41345.208333333336</v>
      </c>
      <c r="T503" s="9">
        <f t="shared" si="31"/>
        <v>41347.208333333336</v>
      </c>
    </row>
    <row r="504" spans="1:20" x14ac:dyDescent="0.25">
      <c r="A504">
        <v>502</v>
      </c>
      <c r="B504" t="s">
        <v>476</v>
      </c>
      <c r="C504" s="3" t="s">
        <v>1051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88</v>
      </c>
      <c r="O504" s="4">
        <f t="shared" si="28"/>
        <v>529.92307692307691</v>
      </c>
      <c r="P504" s="5">
        <f t="shared" si="29"/>
        <v>37.037634408602152</v>
      </c>
      <c r="Q504" t="s">
        <v>2049</v>
      </c>
      <c r="R504" t="s">
        <v>2050</v>
      </c>
      <c r="S504" s="9">
        <f t="shared" si="30"/>
        <v>41117.208333333336</v>
      </c>
      <c r="T504" s="9">
        <f t="shared" si="31"/>
        <v>41146.208333333336</v>
      </c>
    </row>
    <row r="505" spans="1:20" ht="31.5" x14ac:dyDescent="0.25">
      <c r="A505">
        <v>503</v>
      </c>
      <c r="B505" t="s">
        <v>1052</v>
      </c>
      <c r="C505" s="3" t="s">
        <v>1053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52</v>
      </c>
      <c r="O505" s="4">
        <f t="shared" si="28"/>
        <v>180.32549019607845</v>
      </c>
      <c r="P505" s="5">
        <f t="shared" si="29"/>
        <v>99.963043478260872</v>
      </c>
      <c r="Q505" t="s">
        <v>2040</v>
      </c>
      <c r="R505" t="s">
        <v>2043</v>
      </c>
      <c r="S505" s="9">
        <f t="shared" si="30"/>
        <v>42186.208333333328</v>
      </c>
      <c r="T505" s="9">
        <f t="shared" si="31"/>
        <v>42206.208333333328</v>
      </c>
    </row>
    <row r="506" spans="1:20" x14ac:dyDescent="0.25">
      <c r="A506">
        <v>504</v>
      </c>
      <c r="B506" t="s">
        <v>1054</v>
      </c>
      <c r="C506" s="3" t="s">
        <v>1055</v>
      </c>
      <c r="D506">
        <v>7500</v>
      </c>
      <c r="E506">
        <v>6924</v>
      </c>
      <c r="F506" t="s">
        <v>14</v>
      </c>
      <c r="G506">
        <v>62</v>
      </c>
      <c r="H506" t="s">
        <v>106</v>
      </c>
      <c r="I506" t="s">
        <v>107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28"/>
        <v>92.320000000000007</v>
      </c>
      <c r="P506" s="5">
        <f t="shared" si="29"/>
        <v>111.6774193548387</v>
      </c>
      <c r="Q506" t="s">
        <v>2034</v>
      </c>
      <c r="R506" t="s">
        <v>2035</v>
      </c>
      <c r="S506" s="9">
        <f t="shared" si="30"/>
        <v>42142.208333333328</v>
      </c>
      <c r="T506" s="9">
        <f t="shared" si="31"/>
        <v>42143.208333333328</v>
      </c>
    </row>
    <row r="507" spans="1:20" x14ac:dyDescent="0.25">
      <c r="A507">
        <v>505</v>
      </c>
      <c r="B507" t="s">
        <v>1056</v>
      </c>
      <c r="C507" s="3" t="s">
        <v>1057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132</v>
      </c>
      <c r="O507" s="4">
        <f t="shared" si="28"/>
        <v>13.901001112347053</v>
      </c>
      <c r="P507" s="5">
        <f t="shared" si="29"/>
        <v>36.014409221902014</v>
      </c>
      <c r="Q507" t="s">
        <v>2046</v>
      </c>
      <c r="R507" t="s">
        <v>2055</v>
      </c>
      <c r="S507" s="9">
        <f t="shared" si="30"/>
        <v>41341.25</v>
      </c>
      <c r="T507" s="9">
        <f t="shared" si="31"/>
        <v>41383.208333333336</v>
      </c>
    </row>
    <row r="508" spans="1:20" x14ac:dyDescent="0.25">
      <c r="A508">
        <v>506</v>
      </c>
      <c r="B508" t="s">
        <v>1058</v>
      </c>
      <c r="C508" s="3" t="s">
        <v>1059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32</v>
      </c>
      <c r="O508" s="4">
        <f t="shared" si="28"/>
        <v>927.07777777777767</v>
      </c>
      <c r="P508" s="5">
        <f t="shared" si="29"/>
        <v>66.010284810126578</v>
      </c>
      <c r="Q508" t="s">
        <v>2038</v>
      </c>
      <c r="R508" t="s">
        <v>2039</v>
      </c>
      <c r="S508" s="9">
        <f t="shared" si="30"/>
        <v>43062.25</v>
      </c>
      <c r="T508" s="9">
        <f t="shared" si="31"/>
        <v>43079.25</v>
      </c>
    </row>
    <row r="509" spans="1:20" ht="31.5" x14ac:dyDescent="0.25">
      <c r="A509">
        <v>507</v>
      </c>
      <c r="B509" t="s">
        <v>1060</v>
      </c>
      <c r="C509" s="3" t="s">
        <v>1061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28"/>
        <v>39.857142857142861</v>
      </c>
      <c r="P509" s="5">
        <f t="shared" si="29"/>
        <v>44.05263157894737</v>
      </c>
      <c r="Q509" t="s">
        <v>2036</v>
      </c>
      <c r="R509" t="s">
        <v>2037</v>
      </c>
      <c r="S509" s="9">
        <f t="shared" si="30"/>
        <v>41373.208333333336</v>
      </c>
      <c r="T509" s="9">
        <f t="shared" si="31"/>
        <v>41422.208333333336</v>
      </c>
    </row>
    <row r="510" spans="1:20" x14ac:dyDescent="0.25">
      <c r="A510">
        <v>508</v>
      </c>
      <c r="B510" t="s">
        <v>1062</v>
      </c>
      <c r="C510" s="3" t="s">
        <v>1063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32</v>
      </c>
      <c r="O510" s="4">
        <f t="shared" si="28"/>
        <v>112.22929936305732</v>
      </c>
      <c r="P510" s="5">
        <f t="shared" si="29"/>
        <v>52.999726551818434</v>
      </c>
      <c r="Q510" t="s">
        <v>2038</v>
      </c>
      <c r="R510" t="s">
        <v>2039</v>
      </c>
      <c r="S510" s="9">
        <f t="shared" si="30"/>
        <v>43310.208333333328</v>
      </c>
      <c r="T510" s="9">
        <f t="shared" si="31"/>
        <v>43331.208333333328</v>
      </c>
    </row>
    <row r="511" spans="1:20" x14ac:dyDescent="0.25">
      <c r="A511">
        <v>509</v>
      </c>
      <c r="B511" t="s">
        <v>397</v>
      </c>
      <c r="C511" s="3" t="s">
        <v>1064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32</v>
      </c>
      <c r="O511" s="4">
        <f t="shared" si="28"/>
        <v>70.925816023738875</v>
      </c>
      <c r="P511" s="5">
        <f t="shared" si="29"/>
        <v>95</v>
      </c>
      <c r="Q511" t="s">
        <v>2038</v>
      </c>
      <c r="R511" t="s">
        <v>2039</v>
      </c>
      <c r="S511" s="9">
        <f t="shared" si="30"/>
        <v>41034.208333333336</v>
      </c>
      <c r="T511" s="9">
        <f t="shared" si="31"/>
        <v>41044.208333333336</v>
      </c>
    </row>
    <row r="512" spans="1:20" x14ac:dyDescent="0.25">
      <c r="A512">
        <v>510</v>
      </c>
      <c r="B512" t="s">
        <v>1065</v>
      </c>
      <c r="C512" s="3" t="s">
        <v>1066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52</v>
      </c>
      <c r="O512" s="4">
        <f t="shared" si="28"/>
        <v>119.08974358974358</v>
      </c>
      <c r="P512" s="5">
        <f t="shared" si="29"/>
        <v>70.908396946564892</v>
      </c>
      <c r="Q512" t="s">
        <v>2040</v>
      </c>
      <c r="R512" t="s">
        <v>2043</v>
      </c>
      <c r="S512" s="9">
        <f t="shared" si="30"/>
        <v>43251.208333333328</v>
      </c>
      <c r="T512" s="9">
        <f t="shared" si="31"/>
        <v>43275.208333333328</v>
      </c>
    </row>
    <row r="513" spans="1:20" x14ac:dyDescent="0.25">
      <c r="A513">
        <v>511</v>
      </c>
      <c r="B513" t="s">
        <v>1067</v>
      </c>
      <c r="C513" s="3" t="s">
        <v>1068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32</v>
      </c>
      <c r="O513" s="4">
        <f t="shared" si="28"/>
        <v>24.017591339648174</v>
      </c>
      <c r="P513" s="5">
        <f t="shared" si="29"/>
        <v>98.060773480662988</v>
      </c>
      <c r="Q513" t="s">
        <v>2038</v>
      </c>
      <c r="R513" t="s">
        <v>2039</v>
      </c>
      <c r="S513" s="9">
        <f t="shared" si="30"/>
        <v>43671.208333333328</v>
      </c>
      <c r="T513" s="9">
        <f t="shared" si="31"/>
        <v>43681.208333333328</v>
      </c>
    </row>
    <row r="514" spans="1:20" x14ac:dyDescent="0.25">
      <c r="A514">
        <v>512</v>
      </c>
      <c r="B514" t="s">
        <v>1069</v>
      </c>
      <c r="C514" s="3" t="s">
        <v>1070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88</v>
      </c>
      <c r="O514" s="4">
        <f t="shared" si="28"/>
        <v>139.31868131868131</v>
      </c>
      <c r="P514" s="5">
        <f t="shared" si="29"/>
        <v>53.046025104602514</v>
      </c>
      <c r="Q514" t="s">
        <v>2049</v>
      </c>
      <c r="R514" t="s">
        <v>2050</v>
      </c>
      <c r="S514" s="9">
        <f t="shared" si="30"/>
        <v>41825.208333333336</v>
      </c>
      <c r="T514" s="9">
        <f t="shared" si="31"/>
        <v>41826.208333333336</v>
      </c>
    </row>
    <row r="515" spans="1:20" x14ac:dyDescent="0.25">
      <c r="A515">
        <v>513</v>
      </c>
      <c r="B515" t="s">
        <v>1071</v>
      </c>
      <c r="C515" s="3" t="s">
        <v>1072</v>
      </c>
      <c r="D515">
        <v>8300</v>
      </c>
      <c r="E515">
        <v>3260</v>
      </c>
      <c r="F515" t="s">
        <v>73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268</v>
      </c>
      <c r="O515" s="4">
        <f t="shared" ref="O515:O578" si="32">E515/D515*100</f>
        <v>39.277108433734945</v>
      </c>
      <c r="P515" s="5">
        <f t="shared" ref="P515:P578" si="33">IF(G515=0,0,E515/G515)</f>
        <v>93.142857142857139</v>
      </c>
      <c r="Q515" t="s">
        <v>2040</v>
      </c>
      <c r="R515" t="s">
        <v>2059</v>
      </c>
      <c r="S515" s="9">
        <f t="shared" ref="S515:S578" si="34">(((J515/60)/60)/24)+DATE(1970,1,1)</f>
        <v>40430.208333333336</v>
      </c>
      <c r="T515" s="9">
        <f t="shared" ref="T515:T578" si="35">(((K515/60)/60)/24)+DATE(1970,1,1)</f>
        <v>40432.208333333336</v>
      </c>
    </row>
    <row r="516" spans="1:20" x14ac:dyDescent="0.25">
      <c r="A516">
        <v>514</v>
      </c>
      <c r="B516" t="s">
        <v>1073</v>
      </c>
      <c r="C516" s="3" t="s">
        <v>1074</v>
      </c>
      <c r="D516">
        <v>138700</v>
      </c>
      <c r="E516">
        <v>31123</v>
      </c>
      <c r="F516" t="s">
        <v>73</v>
      </c>
      <c r="G516">
        <v>528</v>
      </c>
      <c r="H516" t="s">
        <v>97</v>
      </c>
      <c r="I516" t="s">
        <v>98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si="32"/>
        <v>22.439077144917089</v>
      </c>
      <c r="P516" s="5">
        <f t="shared" si="33"/>
        <v>58.945075757575758</v>
      </c>
      <c r="Q516" t="s">
        <v>2034</v>
      </c>
      <c r="R516" t="s">
        <v>2035</v>
      </c>
      <c r="S516" s="9">
        <f t="shared" si="34"/>
        <v>41614.25</v>
      </c>
      <c r="T516" s="9">
        <f t="shared" si="35"/>
        <v>41619.25</v>
      </c>
    </row>
    <row r="517" spans="1:20" x14ac:dyDescent="0.25">
      <c r="A517">
        <v>515</v>
      </c>
      <c r="B517" t="s">
        <v>1075</v>
      </c>
      <c r="C517" s="3" t="s">
        <v>1076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32</v>
      </c>
      <c r="O517" s="4">
        <f t="shared" si="32"/>
        <v>55.779069767441861</v>
      </c>
      <c r="P517" s="5">
        <f t="shared" si="33"/>
        <v>36.067669172932334</v>
      </c>
      <c r="Q517" t="s">
        <v>2038</v>
      </c>
      <c r="R517" t="s">
        <v>2039</v>
      </c>
      <c r="S517" s="9">
        <f t="shared" si="34"/>
        <v>40900.25</v>
      </c>
      <c r="T517" s="9">
        <f t="shared" si="35"/>
        <v>40902.25</v>
      </c>
    </row>
    <row r="518" spans="1:20" x14ac:dyDescent="0.25">
      <c r="A518">
        <v>516</v>
      </c>
      <c r="B518" t="s">
        <v>1077</v>
      </c>
      <c r="C518" s="3" t="s">
        <v>1078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67</v>
      </c>
      <c r="O518" s="4">
        <f t="shared" si="32"/>
        <v>42.523125996810208</v>
      </c>
      <c r="P518" s="5">
        <f t="shared" si="33"/>
        <v>63.030732860520096</v>
      </c>
      <c r="Q518" t="s">
        <v>2046</v>
      </c>
      <c r="R518" t="s">
        <v>2047</v>
      </c>
      <c r="S518" s="9">
        <f t="shared" si="34"/>
        <v>40396.208333333336</v>
      </c>
      <c r="T518" s="9">
        <f t="shared" si="35"/>
        <v>40434.208333333336</v>
      </c>
    </row>
    <row r="519" spans="1:20" x14ac:dyDescent="0.25">
      <c r="A519">
        <v>517</v>
      </c>
      <c r="B519" t="s">
        <v>1079</v>
      </c>
      <c r="C519" s="3" t="s">
        <v>1080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32"/>
        <v>112.00000000000001</v>
      </c>
      <c r="P519" s="5">
        <f t="shared" si="33"/>
        <v>84.717948717948715</v>
      </c>
      <c r="Q519" t="s">
        <v>2032</v>
      </c>
      <c r="R519" t="s">
        <v>2033</v>
      </c>
      <c r="S519" s="9">
        <f t="shared" si="34"/>
        <v>42860.208333333328</v>
      </c>
      <c r="T519" s="9">
        <f t="shared" si="35"/>
        <v>42865.208333333328</v>
      </c>
    </row>
    <row r="520" spans="1:20" ht="31.5" x14ac:dyDescent="0.25">
      <c r="A520">
        <v>518</v>
      </c>
      <c r="B520" t="s">
        <v>1081</v>
      </c>
      <c r="C520" s="3" t="s">
        <v>1082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70</v>
      </c>
      <c r="O520" s="4">
        <f t="shared" si="32"/>
        <v>7.0681818181818183</v>
      </c>
      <c r="P520" s="5">
        <f t="shared" si="33"/>
        <v>62.2</v>
      </c>
      <c r="Q520" t="s">
        <v>2040</v>
      </c>
      <c r="R520" t="s">
        <v>2048</v>
      </c>
      <c r="S520" s="9">
        <f t="shared" si="34"/>
        <v>43154.25</v>
      </c>
      <c r="T520" s="9">
        <f t="shared" si="35"/>
        <v>43156.25</v>
      </c>
    </row>
    <row r="521" spans="1:20" x14ac:dyDescent="0.25">
      <c r="A521">
        <v>519</v>
      </c>
      <c r="B521" t="s">
        <v>1083</v>
      </c>
      <c r="C521" s="3" t="s">
        <v>1084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32"/>
        <v>101.74563871693867</v>
      </c>
      <c r="P521" s="5">
        <f t="shared" si="33"/>
        <v>101.97518330513255</v>
      </c>
      <c r="Q521" t="s">
        <v>2034</v>
      </c>
      <c r="R521" t="s">
        <v>2035</v>
      </c>
      <c r="S521" s="9">
        <f t="shared" si="34"/>
        <v>42012.25</v>
      </c>
      <c r="T521" s="9">
        <f t="shared" si="35"/>
        <v>42026.25</v>
      </c>
    </row>
    <row r="522" spans="1:20" x14ac:dyDescent="0.25">
      <c r="A522">
        <v>520</v>
      </c>
      <c r="B522" t="s">
        <v>1085</v>
      </c>
      <c r="C522" s="3" t="s">
        <v>1086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32</v>
      </c>
      <c r="O522" s="4">
        <f t="shared" si="32"/>
        <v>425.75</v>
      </c>
      <c r="P522" s="5">
        <f t="shared" si="33"/>
        <v>106.4375</v>
      </c>
      <c r="Q522" t="s">
        <v>2038</v>
      </c>
      <c r="R522" t="s">
        <v>2039</v>
      </c>
      <c r="S522" s="9">
        <f t="shared" si="34"/>
        <v>43574.208333333328</v>
      </c>
      <c r="T522" s="9">
        <f t="shared" si="35"/>
        <v>43577.208333333328</v>
      </c>
    </row>
    <row r="523" spans="1:20" x14ac:dyDescent="0.25">
      <c r="A523">
        <v>521</v>
      </c>
      <c r="B523" t="s">
        <v>1087</v>
      </c>
      <c r="C523" s="3" t="s">
        <v>140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52</v>
      </c>
      <c r="O523" s="4">
        <f t="shared" si="32"/>
        <v>145.53947368421052</v>
      </c>
      <c r="P523" s="5">
        <f t="shared" si="33"/>
        <v>29.975609756097562</v>
      </c>
      <c r="Q523" t="s">
        <v>2040</v>
      </c>
      <c r="R523" t="s">
        <v>2043</v>
      </c>
      <c r="S523" s="9">
        <f t="shared" si="34"/>
        <v>42605.208333333328</v>
      </c>
      <c r="T523" s="9">
        <f t="shared" si="35"/>
        <v>42611.208333333328</v>
      </c>
    </row>
    <row r="524" spans="1:20" ht="31.5" x14ac:dyDescent="0.25">
      <c r="A524">
        <v>522</v>
      </c>
      <c r="B524" t="s">
        <v>1088</v>
      </c>
      <c r="C524" s="3" t="s">
        <v>1089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99</v>
      </c>
      <c r="O524" s="4">
        <f t="shared" si="32"/>
        <v>32.453465346534657</v>
      </c>
      <c r="P524" s="5">
        <f t="shared" si="33"/>
        <v>85.806282722513089</v>
      </c>
      <c r="Q524" t="s">
        <v>2040</v>
      </c>
      <c r="R524" t="s">
        <v>2051</v>
      </c>
      <c r="S524" s="9">
        <f t="shared" si="34"/>
        <v>41093.208333333336</v>
      </c>
      <c r="T524" s="9">
        <f t="shared" si="35"/>
        <v>41105.208333333336</v>
      </c>
    </row>
    <row r="525" spans="1:20" x14ac:dyDescent="0.25">
      <c r="A525">
        <v>523</v>
      </c>
      <c r="B525" t="s">
        <v>1090</v>
      </c>
      <c r="C525" s="3" t="s">
        <v>1091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99</v>
      </c>
      <c r="O525" s="4">
        <f t="shared" si="32"/>
        <v>700.33333333333326</v>
      </c>
      <c r="P525" s="5">
        <f t="shared" si="33"/>
        <v>70.82022471910112</v>
      </c>
      <c r="Q525" t="s">
        <v>2040</v>
      </c>
      <c r="R525" t="s">
        <v>2051</v>
      </c>
      <c r="S525" s="9">
        <f t="shared" si="34"/>
        <v>40241.25</v>
      </c>
      <c r="T525" s="9">
        <f t="shared" si="35"/>
        <v>40246.25</v>
      </c>
    </row>
    <row r="526" spans="1:20" x14ac:dyDescent="0.25">
      <c r="A526">
        <v>524</v>
      </c>
      <c r="B526" t="s">
        <v>1092</v>
      </c>
      <c r="C526" s="3" t="s">
        <v>1093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32</v>
      </c>
      <c r="O526" s="4">
        <f t="shared" si="32"/>
        <v>83.904860392967933</v>
      </c>
      <c r="P526" s="5">
        <f t="shared" si="33"/>
        <v>40.998484082870135</v>
      </c>
      <c r="Q526" t="s">
        <v>2038</v>
      </c>
      <c r="R526" t="s">
        <v>2039</v>
      </c>
      <c r="S526" s="9">
        <f t="shared" si="34"/>
        <v>40294.208333333336</v>
      </c>
      <c r="T526" s="9">
        <f t="shared" si="35"/>
        <v>40307.208333333336</v>
      </c>
    </row>
    <row r="527" spans="1:20" x14ac:dyDescent="0.25">
      <c r="A527">
        <v>525</v>
      </c>
      <c r="B527" t="s">
        <v>1094</v>
      </c>
      <c r="C527" s="3" t="s">
        <v>1095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64</v>
      </c>
      <c r="O527" s="4">
        <f t="shared" si="32"/>
        <v>84.19047619047619</v>
      </c>
      <c r="P527" s="5">
        <f t="shared" si="33"/>
        <v>28.063492063492063</v>
      </c>
      <c r="Q527" t="s">
        <v>2036</v>
      </c>
      <c r="R527" t="s">
        <v>2045</v>
      </c>
      <c r="S527" s="9">
        <f t="shared" si="34"/>
        <v>40505.25</v>
      </c>
      <c r="T527" s="9">
        <f t="shared" si="35"/>
        <v>40509.25</v>
      </c>
    </row>
    <row r="528" spans="1:20" ht="31.5" x14ac:dyDescent="0.25">
      <c r="A528">
        <v>526</v>
      </c>
      <c r="B528" t="s">
        <v>1096</v>
      </c>
      <c r="C528" s="3" t="s">
        <v>1097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32</v>
      </c>
      <c r="O528" s="4">
        <f t="shared" si="32"/>
        <v>155.95180722891567</v>
      </c>
      <c r="P528" s="5">
        <f t="shared" si="33"/>
        <v>88.054421768707485</v>
      </c>
      <c r="Q528" t="s">
        <v>2038</v>
      </c>
      <c r="R528" t="s">
        <v>2039</v>
      </c>
      <c r="S528" s="9">
        <f t="shared" si="34"/>
        <v>42364.25</v>
      </c>
      <c r="T528" s="9">
        <f t="shared" si="35"/>
        <v>42401.25</v>
      </c>
    </row>
    <row r="529" spans="1:20" x14ac:dyDescent="0.25">
      <c r="A529">
        <v>527</v>
      </c>
      <c r="B529" t="s">
        <v>1098</v>
      </c>
      <c r="C529" s="3" t="s">
        <v>1099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70</v>
      </c>
      <c r="O529" s="4">
        <f t="shared" si="32"/>
        <v>99.619450317124731</v>
      </c>
      <c r="P529" s="5">
        <f t="shared" si="33"/>
        <v>31</v>
      </c>
      <c r="Q529" t="s">
        <v>2040</v>
      </c>
      <c r="R529" t="s">
        <v>2048</v>
      </c>
      <c r="S529" s="9">
        <f t="shared" si="34"/>
        <v>42405.25</v>
      </c>
      <c r="T529" s="9">
        <f t="shared" si="35"/>
        <v>42441.25</v>
      </c>
    </row>
    <row r="530" spans="1:20" x14ac:dyDescent="0.25">
      <c r="A530">
        <v>528</v>
      </c>
      <c r="B530" t="s">
        <v>1100</v>
      </c>
      <c r="C530" s="3" t="s">
        <v>1101</v>
      </c>
      <c r="D530">
        <v>9000</v>
      </c>
      <c r="E530">
        <v>7227</v>
      </c>
      <c r="F530" t="s">
        <v>14</v>
      </c>
      <c r="G530">
        <v>80</v>
      </c>
      <c r="H530" t="s">
        <v>39</v>
      </c>
      <c r="I530" t="s">
        <v>40</v>
      </c>
      <c r="J530">
        <v>1385186400</v>
      </c>
      <c r="K530">
        <v>1389074400</v>
      </c>
      <c r="L530" t="b">
        <v>0</v>
      </c>
      <c r="M530" t="b">
        <v>0</v>
      </c>
      <c r="N530" t="s">
        <v>59</v>
      </c>
      <c r="O530" s="4">
        <f t="shared" si="32"/>
        <v>80.300000000000011</v>
      </c>
      <c r="P530" s="5">
        <f t="shared" si="33"/>
        <v>90.337500000000006</v>
      </c>
      <c r="Q530" t="s">
        <v>2034</v>
      </c>
      <c r="R530" t="s">
        <v>2044</v>
      </c>
      <c r="S530" s="9">
        <f t="shared" si="34"/>
        <v>41601.25</v>
      </c>
      <c r="T530" s="9">
        <f t="shared" si="35"/>
        <v>41646.25</v>
      </c>
    </row>
    <row r="531" spans="1:20" x14ac:dyDescent="0.25">
      <c r="A531">
        <v>529</v>
      </c>
      <c r="B531" t="s">
        <v>1102</v>
      </c>
      <c r="C531" s="3" t="s">
        <v>1103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88</v>
      </c>
      <c r="O531" s="4">
        <f t="shared" si="32"/>
        <v>11.254901960784313</v>
      </c>
      <c r="P531" s="5">
        <f t="shared" si="33"/>
        <v>63.777777777777779</v>
      </c>
      <c r="Q531" t="s">
        <v>2049</v>
      </c>
      <c r="R531" t="s">
        <v>2050</v>
      </c>
      <c r="S531" s="9">
        <f t="shared" si="34"/>
        <v>41769.208333333336</v>
      </c>
      <c r="T531" s="9">
        <f t="shared" si="35"/>
        <v>41797.208333333336</v>
      </c>
    </row>
    <row r="532" spans="1:20" x14ac:dyDescent="0.25">
      <c r="A532">
        <v>530</v>
      </c>
      <c r="B532" t="s">
        <v>1104</v>
      </c>
      <c r="C532" s="3" t="s">
        <v>1105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118</v>
      </c>
      <c r="O532" s="4">
        <f t="shared" si="32"/>
        <v>91.740952380952379</v>
      </c>
      <c r="P532" s="5">
        <f t="shared" si="33"/>
        <v>53.995515695067262</v>
      </c>
      <c r="Q532" t="s">
        <v>2046</v>
      </c>
      <c r="R532" t="s">
        <v>2052</v>
      </c>
      <c r="S532" s="9">
        <f t="shared" si="34"/>
        <v>40421.208333333336</v>
      </c>
      <c r="T532" s="9">
        <f t="shared" si="35"/>
        <v>40435.208333333336</v>
      </c>
    </row>
    <row r="533" spans="1:20" ht="31.5" x14ac:dyDescent="0.25">
      <c r="A533">
        <v>531</v>
      </c>
      <c r="B533" t="s">
        <v>1106</v>
      </c>
      <c r="C533" s="3" t="s">
        <v>1107</v>
      </c>
      <c r="D533">
        <v>186700</v>
      </c>
      <c r="E533">
        <v>178338</v>
      </c>
      <c r="F533" t="s">
        <v>46</v>
      </c>
      <c r="G533">
        <v>3640</v>
      </c>
      <c r="H533" t="s">
        <v>97</v>
      </c>
      <c r="I533" t="s">
        <v>98</v>
      </c>
      <c r="J533">
        <v>1384149600</v>
      </c>
      <c r="K533">
        <v>1388988000</v>
      </c>
      <c r="L533" t="b">
        <v>0</v>
      </c>
      <c r="M533" t="b">
        <v>0</v>
      </c>
      <c r="N533" t="s">
        <v>88</v>
      </c>
      <c r="O533" s="4">
        <f t="shared" si="32"/>
        <v>95.521156936261391</v>
      </c>
      <c r="P533" s="5">
        <f t="shared" si="33"/>
        <v>48.993956043956047</v>
      </c>
      <c r="Q533" t="s">
        <v>2049</v>
      </c>
      <c r="R533" t="s">
        <v>2050</v>
      </c>
      <c r="S533" s="9">
        <f t="shared" si="34"/>
        <v>41589.25</v>
      </c>
      <c r="T533" s="9">
        <f t="shared" si="35"/>
        <v>41645.25</v>
      </c>
    </row>
    <row r="534" spans="1:20" x14ac:dyDescent="0.25">
      <c r="A534">
        <v>532</v>
      </c>
      <c r="B534" t="s">
        <v>1108</v>
      </c>
      <c r="C534" s="3" t="s">
        <v>1109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32</v>
      </c>
      <c r="O534" s="4">
        <f t="shared" si="32"/>
        <v>502.87499999999994</v>
      </c>
      <c r="P534" s="5">
        <f t="shared" si="33"/>
        <v>63.857142857142854</v>
      </c>
      <c r="Q534" t="s">
        <v>2038</v>
      </c>
      <c r="R534" t="s">
        <v>2039</v>
      </c>
      <c r="S534" s="9">
        <f t="shared" si="34"/>
        <v>43125.25</v>
      </c>
      <c r="T534" s="9">
        <f t="shared" si="35"/>
        <v>43126.25</v>
      </c>
    </row>
    <row r="535" spans="1:20" x14ac:dyDescent="0.25">
      <c r="A535">
        <v>533</v>
      </c>
      <c r="B535" t="s">
        <v>1110</v>
      </c>
      <c r="C535" s="3" t="s">
        <v>1111</v>
      </c>
      <c r="D535">
        <v>115600</v>
      </c>
      <c r="E535">
        <v>184086</v>
      </c>
      <c r="F535" t="s">
        <v>20</v>
      </c>
      <c r="G535">
        <v>2218</v>
      </c>
      <c r="H535" t="s">
        <v>39</v>
      </c>
      <c r="I535" t="s">
        <v>40</v>
      </c>
      <c r="J535">
        <v>1374642000</v>
      </c>
      <c r="K535">
        <v>1377752400</v>
      </c>
      <c r="L535" t="b">
        <v>0</v>
      </c>
      <c r="M535" t="b">
        <v>0</v>
      </c>
      <c r="N535" t="s">
        <v>59</v>
      </c>
      <c r="O535" s="4">
        <f t="shared" si="32"/>
        <v>159.24394463667818</v>
      </c>
      <c r="P535" s="5">
        <f t="shared" si="33"/>
        <v>82.996393146979258</v>
      </c>
      <c r="Q535" t="s">
        <v>2034</v>
      </c>
      <c r="R535" t="s">
        <v>2044</v>
      </c>
      <c r="S535" s="9">
        <f t="shared" si="34"/>
        <v>41479.208333333336</v>
      </c>
      <c r="T535" s="9">
        <f t="shared" si="35"/>
        <v>41515.208333333336</v>
      </c>
    </row>
    <row r="536" spans="1:20" x14ac:dyDescent="0.25">
      <c r="A536">
        <v>534</v>
      </c>
      <c r="B536" t="s">
        <v>1112</v>
      </c>
      <c r="C536" s="3" t="s">
        <v>1113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52</v>
      </c>
      <c r="O536" s="4">
        <f t="shared" si="32"/>
        <v>15.022446689113355</v>
      </c>
      <c r="P536" s="5">
        <f t="shared" si="33"/>
        <v>55.08230452674897</v>
      </c>
      <c r="Q536" t="s">
        <v>2040</v>
      </c>
      <c r="R536" t="s">
        <v>2043</v>
      </c>
      <c r="S536" s="9">
        <f t="shared" si="34"/>
        <v>43329.208333333328</v>
      </c>
      <c r="T536" s="9">
        <f t="shared" si="35"/>
        <v>43330.208333333328</v>
      </c>
    </row>
    <row r="537" spans="1:20" x14ac:dyDescent="0.25">
      <c r="A537">
        <v>535</v>
      </c>
      <c r="B537" t="s">
        <v>1114</v>
      </c>
      <c r="C537" s="3" t="s">
        <v>1115</v>
      </c>
      <c r="D537">
        <v>2600</v>
      </c>
      <c r="E537">
        <v>12533</v>
      </c>
      <c r="F537" t="s">
        <v>20</v>
      </c>
      <c r="G537">
        <v>202</v>
      </c>
      <c r="H537" t="s">
        <v>106</v>
      </c>
      <c r="I537" t="s">
        <v>107</v>
      </c>
      <c r="J537">
        <v>1528434000</v>
      </c>
      <c r="K537">
        <v>1528606800</v>
      </c>
      <c r="L537" t="b">
        <v>0</v>
      </c>
      <c r="M537" t="b">
        <v>1</v>
      </c>
      <c r="N537" t="s">
        <v>32</v>
      </c>
      <c r="O537" s="4">
        <f t="shared" si="32"/>
        <v>482.03846153846149</v>
      </c>
      <c r="P537" s="5">
        <f t="shared" si="33"/>
        <v>62.044554455445542</v>
      </c>
      <c r="Q537" t="s">
        <v>2038</v>
      </c>
      <c r="R537" t="s">
        <v>2039</v>
      </c>
      <c r="S537" s="9">
        <f t="shared" si="34"/>
        <v>43259.208333333328</v>
      </c>
      <c r="T537" s="9">
        <f t="shared" si="35"/>
        <v>43261.208333333328</v>
      </c>
    </row>
    <row r="538" spans="1:20" x14ac:dyDescent="0.25">
      <c r="A538">
        <v>536</v>
      </c>
      <c r="B538" t="s">
        <v>1116</v>
      </c>
      <c r="C538" s="3" t="s">
        <v>1117</v>
      </c>
      <c r="D538">
        <v>9800</v>
      </c>
      <c r="E538">
        <v>14697</v>
      </c>
      <c r="F538" t="s">
        <v>20</v>
      </c>
      <c r="G538">
        <v>140</v>
      </c>
      <c r="H538" t="s">
        <v>106</v>
      </c>
      <c r="I538" t="s">
        <v>107</v>
      </c>
      <c r="J538">
        <v>1282626000</v>
      </c>
      <c r="K538">
        <v>1284872400</v>
      </c>
      <c r="L538" t="b">
        <v>0</v>
      </c>
      <c r="M538" t="b">
        <v>0</v>
      </c>
      <c r="N538" t="s">
        <v>118</v>
      </c>
      <c r="O538" s="4">
        <f t="shared" si="32"/>
        <v>149.96938775510205</v>
      </c>
      <c r="P538" s="5">
        <f t="shared" si="33"/>
        <v>104.97857142857143</v>
      </c>
      <c r="Q538" t="s">
        <v>2046</v>
      </c>
      <c r="R538" t="s">
        <v>2052</v>
      </c>
      <c r="S538" s="9">
        <f t="shared" si="34"/>
        <v>40414.208333333336</v>
      </c>
      <c r="T538" s="9">
        <f t="shared" si="35"/>
        <v>40440.208333333336</v>
      </c>
    </row>
    <row r="539" spans="1:20" x14ac:dyDescent="0.25">
      <c r="A539">
        <v>537</v>
      </c>
      <c r="B539" t="s">
        <v>1118</v>
      </c>
      <c r="C539" s="3" t="s">
        <v>1119</v>
      </c>
      <c r="D539">
        <v>84400</v>
      </c>
      <c r="E539">
        <v>98935</v>
      </c>
      <c r="F539" t="s">
        <v>20</v>
      </c>
      <c r="G539">
        <v>1052</v>
      </c>
      <c r="H539" t="s">
        <v>35</v>
      </c>
      <c r="I539" t="s">
        <v>36</v>
      </c>
      <c r="J539">
        <v>1535605200</v>
      </c>
      <c r="K539">
        <v>1537592400</v>
      </c>
      <c r="L539" t="b">
        <v>1</v>
      </c>
      <c r="M539" t="b">
        <v>1</v>
      </c>
      <c r="N539" t="s">
        <v>41</v>
      </c>
      <c r="O539" s="4">
        <f t="shared" si="32"/>
        <v>117.22156398104266</v>
      </c>
      <c r="P539" s="5">
        <f t="shared" si="33"/>
        <v>94.044676806083643</v>
      </c>
      <c r="Q539" t="s">
        <v>2040</v>
      </c>
      <c r="R539" t="s">
        <v>2041</v>
      </c>
      <c r="S539" s="9">
        <f t="shared" si="34"/>
        <v>43342.208333333328</v>
      </c>
      <c r="T539" s="9">
        <f t="shared" si="35"/>
        <v>43365.208333333328</v>
      </c>
    </row>
    <row r="540" spans="1:20" x14ac:dyDescent="0.25">
      <c r="A540">
        <v>538</v>
      </c>
      <c r="B540" t="s">
        <v>1120</v>
      </c>
      <c r="C540" s="3" t="s">
        <v>1121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291</v>
      </c>
      <c r="O540" s="4">
        <f t="shared" si="32"/>
        <v>37.695968274950431</v>
      </c>
      <c r="P540" s="5">
        <f t="shared" si="33"/>
        <v>44.007716049382715</v>
      </c>
      <c r="Q540" t="s">
        <v>2049</v>
      </c>
      <c r="R540" t="s">
        <v>2060</v>
      </c>
      <c r="S540" s="9">
        <f t="shared" si="34"/>
        <v>41539.208333333336</v>
      </c>
      <c r="T540" s="9">
        <f t="shared" si="35"/>
        <v>41555.208333333336</v>
      </c>
    </row>
    <row r="541" spans="1:20" x14ac:dyDescent="0.25">
      <c r="A541">
        <v>539</v>
      </c>
      <c r="B541" t="s">
        <v>1122</v>
      </c>
      <c r="C541" s="3" t="s">
        <v>1123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32"/>
        <v>72.653061224489804</v>
      </c>
      <c r="P541" s="5">
        <f t="shared" si="33"/>
        <v>92.467532467532465</v>
      </c>
      <c r="Q541" t="s">
        <v>2032</v>
      </c>
      <c r="R541" t="s">
        <v>2033</v>
      </c>
      <c r="S541" s="9">
        <f t="shared" si="34"/>
        <v>43647.208333333328</v>
      </c>
      <c r="T541" s="9">
        <f t="shared" si="35"/>
        <v>43653.208333333328</v>
      </c>
    </row>
    <row r="542" spans="1:20" x14ac:dyDescent="0.25">
      <c r="A542">
        <v>540</v>
      </c>
      <c r="B542" t="s">
        <v>1124</v>
      </c>
      <c r="C542" s="3" t="s">
        <v>1125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121</v>
      </c>
      <c r="O542" s="4">
        <f t="shared" si="32"/>
        <v>265.98113207547169</v>
      </c>
      <c r="P542" s="5">
        <f t="shared" si="33"/>
        <v>57.072874493927124</v>
      </c>
      <c r="Q542" t="s">
        <v>2053</v>
      </c>
      <c r="R542" t="s">
        <v>2054</v>
      </c>
      <c r="S542" s="9">
        <f t="shared" si="34"/>
        <v>43225.208333333328</v>
      </c>
      <c r="T542" s="9">
        <f t="shared" si="35"/>
        <v>43247.208333333328</v>
      </c>
    </row>
    <row r="543" spans="1:20" x14ac:dyDescent="0.25">
      <c r="A543">
        <v>541</v>
      </c>
      <c r="B543" t="s">
        <v>1126</v>
      </c>
      <c r="C543" s="3" t="s">
        <v>1127</v>
      </c>
      <c r="D543">
        <v>178000</v>
      </c>
      <c r="E543">
        <v>43086</v>
      </c>
      <c r="F543" t="s">
        <v>14</v>
      </c>
      <c r="G543">
        <v>395</v>
      </c>
      <c r="H543" t="s">
        <v>106</v>
      </c>
      <c r="I543" t="s">
        <v>107</v>
      </c>
      <c r="J543">
        <v>1433912400</v>
      </c>
      <c r="K543">
        <v>1436158800</v>
      </c>
      <c r="L543" t="b">
        <v>0</v>
      </c>
      <c r="M543" t="b">
        <v>0</v>
      </c>
      <c r="N543" t="s">
        <v>291</v>
      </c>
      <c r="O543" s="4">
        <f t="shared" si="32"/>
        <v>24.205617977528089</v>
      </c>
      <c r="P543" s="5">
        <f t="shared" si="33"/>
        <v>109.07848101265823</v>
      </c>
      <c r="Q543" t="s">
        <v>2049</v>
      </c>
      <c r="R543" t="s">
        <v>2060</v>
      </c>
      <c r="S543" s="9">
        <f t="shared" si="34"/>
        <v>42165.208333333328</v>
      </c>
      <c r="T543" s="9">
        <f t="shared" si="35"/>
        <v>42191.208333333328</v>
      </c>
    </row>
    <row r="544" spans="1:20" x14ac:dyDescent="0.25">
      <c r="A544">
        <v>542</v>
      </c>
      <c r="B544" t="s">
        <v>1128</v>
      </c>
      <c r="C544" s="3" t="s">
        <v>1129</v>
      </c>
      <c r="D544">
        <v>77000</v>
      </c>
      <c r="E544">
        <v>1930</v>
      </c>
      <c r="F544" t="s">
        <v>14</v>
      </c>
      <c r="G544">
        <v>49</v>
      </c>
      <c r="H544" t="s">
        <v>39</v>
      </c>
      <c r="I544" t="s">
        <v>40</v>
      </c>
      <c r="J544">
        <v>1453442400</v>
      </c>
      <c r="K544">
        <v>1456034400</v>
      </c>
      <c r="L544" t="b">
        <v>0</v>
      </c>
      <c r="M544" t="b">
        <v>0</v>
      </c>
      <c r="N544" t="s">
        <v>59</v>
      </c>
      <c r="O544" s="4">
        <f t="shared" si="32"/>
        <v>2.5064935064935066</v>
      </c>
      <c r="P544" s="5">
        <f t="shared" si="33"/>
        <v>39.387755102040813</v>
      </c>
      <c r="Q544" t="s">
        <v>2034</v>
      </c>
      <c r="R544" t="s">
        <v>2044</v>
      </c>
      <c r="S544" s="9">
        <f t="shared" si="34"/>
        <v>42391.25</v>
      </c>
      <c r="T544" s="9">
        <f t="shared" si="35"/>
        <v>42421.25</v>
      </c>
    </row>
    <row r="545" spans="1:20" x14ac:dyDescent="0.25">
      <c r="A545">
        <v>543</v>
      </c>
      <c r="B545" t="s">
        <v>1130</v>
      </c>
      <c r="C545" s="3" t="s">
        <v>1131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88</v>
      </c>
      <c r="O545" s="4">
        <f t="shared" si="32"/>
        <v>16.329799764428738</v>
      </c>
      <c r="P545" s="5">
        <f t="shared" si="33"/>
        <v>77.022222222222226</v>
      </c>
      <c r="Q545" t="s">
        <v>2049</v>
      </c>
      <c r="R545" t="s">
        <v>2050</v>
      </c>
      <c r="S545" s="9">
        <f t="shared" si="34"/>
        <v>41528.208333333336</v>
      </c>
      <c r="T545" s="9">
        <f t="shared" si="35"/>
        <v>41543.208333333336</v>
      </c>
    </row>
    <row r="546" spans="1:20" ht="31.5" x14ac:dyDescent="0.25">
      <c r="A546">
        <v>544</v>
      </c>
      <c r="B546" t="s">
        <v>1132</v>
      </c>
      <c r="C546" s="3" t="s">
        <v>1133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32"/>
        <v>276.5</v>
      </c>
      <c r="P546" s="5">
        <f t="shared" si="33"/>
        <v>92.166666666666671</v>
      </c>
      <c r="Q546" t="s">
        <v>2034</v>
      </c>
      <c r="R546" t="s">
        <v>2035</v>
      </c>
      <c r="S546" s="9">
        <f t="shared" si="34"/>
        <v>42377.25</v>
      </c>
      <c r="T546" s="9">
        <f t="shared" si="35"/>
        <v>42390.25</v>
      </c>
    </row>
    <row r="547" spans="1:20" x14ac:dyDescent="0.25">
      <c r="A547">
        <v>545</v>
      </c>
      <c r="B547" t="s">
        <v>1134</v>
      </c>
      <c r="C547" s="3" t="s">
        <v>1135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32</v>
      </c>
      <c r="O547" s="4">
        <f t="shared" si="32"/>
        <v>88.803571428571431</v>
      </c>
      <c r="P547" s="5">
        <f t="shared" si="33"/>
        <v>61.007063197026021</v>
      </c>
      <c r="Q547" t="s">
        <v>2038</v>
      </c>
      <c r="R547" t="s">
        <v>2039</v>
      </c>
      <c r="S547" s="9">
        <f t="shared" si="34"/>
        <v>43824.25</v>
      </c>
      <c r="T547" s="9">
        <f t="shared" si="35"/>
        <v>43844.25</v>
      </c>
    </row>
    <row r="548" spans="1:20" x14ac:dyDescent="0.25">
      <c r="A548">
        <v>546</v>
      </c>
      <c r="B548" t="s">
        <v>1136</v>
      </c>
      <c r="C548" s="3" t="s">
        <v>1137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32</v>
      </c>
      <c r="O548" s="4">
        <f t="shared" si="32"/>
        <v>163.57142857142856</v>
      </c>
      <c r="P548" s="5">
        <f t="shared" si="33"/>
        <v>78.068181818181813</v>
      </c>
      <c r="Q548" t="s">
        <v>2038</v>
      </c>
      <c r="R548" t="s">
        <v>2039</v>
      </c>
      <c r="S548" s="9">
        <f t="shared" si="34"/>
        <v>43360.208333333328</v>
      </c>
      <c r="T548" s="9">
        <f t="shared" si="35"/>
        <v>43363.208333333328</v>
      </c>
    </row>
    <row r="549" spans="1:20" x14ac:dyDescent="0.25">
      <c r="A549">
        <v>547</v>
      </c>
      <c r="B549" t="s">
        <v>1138</v>
      </c>
      <c r="C549" s="3" t="s">
        <v>1139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52</v>
      </c>
      <c r="O549" s="4">
        <f t="shared" si="32"/>
        <v>969</v>
      </c>
      <c r="P549" s="5">
        <f t="shared" si="33"/>
        <v>80.75</v>
      </c>
      <c r="Q549" t="s">
        <v>2040</v>
      </c>
      <c r="R549" t="s">
        <v>2043</v>
      </c>
      <c r="S549" s="9">
        <f t="shared" si="34"/>
        <v>42029.25</v>
      </c>
      <c r="T549" s="9">
        <f t="shared" si="35"/>
        <v>42041.25</v>
      </c>
    </row>
    <row r="550" spans="1:20" x14ac:dyDescent="0.25">
      <c r="A550">
        <v>548</v>
      </c>
      <c r="B550" t="s">
        <v>1140</v>
      </c>
      <c r="C550" s="3" t="s">
        <v>1141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32</v>
      </c>
      <c r="O550" s="4">
        <f t="shared" si="32"/>
        <v>270.91376701966715</v>
      </c>
      <c r="P550" s="5">
        <f t="shared" si="33"/>
        <v>59.991289782244557</v>
      </c>
      <c r="Q550" t="s">
        <v>2038</v>
      </c>
      <c r="R550" t="s">
        <v>2039</v>
      </c>
      <c r="S550" s="9">
        <f t="shared" si="34"/>
        <v>42461.208333333328</v>
      </c>
      <c r="T550" s="9">
        <f t="shared" si="35"/>
        <v>42474.208333333328</v>
      </c>
    </row>
    <row r="551" spans="1:20" ht="31.5" x14ac:dyDescent="0.25">
      <c r="A551">
        <v>549</v>
      </c>
      <c r="B551" t="s">
        <v>1142</v>
      </c>
      <c r="C551" s="3" t="s">
        <v>1143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64</v>
      </c>
      <c r="O551" s="4">
        <f t="shared" si="32"/>
        <v>284.21355932203392</v>
      </c>
      <c r="P551" s="5">
        <f t="shared" si="33"/>
        <v>110.03018372703411</v>
      </c>
      <c r="Q551" t="s">
        <v>2036</v>
      </c>
      <c r="R551" t="s">
        <v>2045</v>
      </c>
      <c r="S551" s="9">
        <f t="shared" si="34"/>
        <v>41422.208333333336</v>
      </c>
      <c r="T551" s="9">
        <f t="shared" si="35"/>
        <v>41431.208333333336</v>
      </c>
    </row>
    <row r="552" spans="1:20" ht="31.5" x14ac:dyDescent="0.25">
      <c r="A552">
        <v>550</v>
      </c>
      <c r="B552" t="s">
        <v>1144</v>
      </c>
      <c r="C552" s="3" t="s">
        <v>1145</v>
      </c>
      <c r="D552">
        <v>100</v>
      </c>
      <c r="E552">
        <v>4</v>
      </c>
      <c r="F552" t="s">
        <v>73</v>
      </c>
      <c r="G552">
        <v>1</v>
      </c>
      <c r="H552" t="s">
        <v>97</v>
      </c>
      <c r="I552" t="s">
        <v>98</v>
      </c>
      <c r="J552">
        <v>1330495200</v>
      </c>
      <c r="K552">
        <v>1332306000</v>
      </c>
      <c r="L552" t="b">
        <v>0</v>
      </c>
      <c r="M552" t="b">
        <v>0</v>
      </c>
      <c r="N552" t="s">
        <v>59</v>
      </c>
      <c r="O552" s="4">
        <f t="shared" si="32"/>
        <v>4</v>
      </c>
      <c r="P552" s="5">
        <f t="shared" si="33"/>
        <v>4</v>
      </c>
      <c r="Q552" t="s">
        <v>2034</v>
      </c>
      <c r="R552" t="s">
        <v>2044</v>
      </c>
      <c r="S552" s="9">
        <f t="shared" si="34"/>
        <v>40968.25</v>
      </c>
      <c r="T552" s="9">
        <f t="shared" si="35"/>
        <v>40989.208333333336</v>
      </c>
    </row>
    <row r="553" spans="1:20" x14ac:dyDescent="0.25">
      <c r="A553">
        <v>551</v>
      </c>
      <c r="B553" t="s">
        <v>1146</v>
      </c>
      <c r="C553" s="3" t="s">
        <v>1147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32"/>
        <v>58.6329816768462</v>
      </c>
      <c r="P553" s="5">
        <f t="shared" si="33"/>
        <v>37.99856063332134</v>
      </c>
      <c r="Q553" t="s">
        <v>2036</v>
      </c>
      <c r="R553" t="s">
        <v>2037</v>
      </c>
      <c r="S553" s="9">
        <f t="shared" si="34"/>
        <v>41993.25</v>
      </c>
      <c r="T553" s="9">
        <f t="shared" si="35"/>
        <v>42033.25</v>
      </c>
    </row>
    <row r="554" spans="1:20" x14ac:dyDescent="0.25">
      <c r="A554">
        <v>552</v>
      </c>
      <c r="B554" t="s">
        <v>1148</v>
      </c>
      <c r="C554" s="3" t="s">
        <v>1149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32</v>
      </c>
      <c r="O554" s="4">
        <f t="shared" si="32"/>
        <v>98.51111111111112</v>
      </c>
      <c r="P554" s="5">
        <f t="shared" si="33"/>
        <v>96.369565217391298</v>
      </c>
      <c r="Q554" t="s">
        <v>2038</v>
      </c>
      <c r="R554" t="s">
        <v>2039</v>
      </c>
      <c r="S554" s="9">
        <f t="shared" si="34"/>
        <v>42700.25</v>
      </c>
      <c r="T554" s="9">
        <f t="shared" si="35"/>
        <v>42702.25</v>
      </c>
    </row>
    <row r="555" spans="1:20" ht="31.5" x14ac:dyDescent="0.25">
      <c r="A555">
        <v>553</v>
      </c>
      <c r="B555" t="s">
        <v>1150</v>
      </c>
      <c r="C555" s="3" t="s">
        <v>1151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32"/>
        <v>43.975381008206334</v>
      </c>
      <c r="P555" s="5">
        <f t="shared" si="33"/>
        <v>72.978599221789878</v>
      </c>
      <c r="Q555" t="s">
        <v>2034</v>
      </c>
      <c r="R555" t="s">
        <v>2035</v>
      </c>
      <c r="S555" s="9">
        <f t="shared" si="34"/>
        <v>40545.25</v>
      </c>
      <c r="T555" s="9">
        <f t="shared" si="35"/>
        <v>40546.25</v>
      </c>
    </row>
    <row r="556" spans="1:20" ht="31.5" x14ac:dyDescent="0.25">
      <c r="A556">
        <v>554</v>
      </c>
      <c r="B556" t="s">
        <v>1152</v>
      </c>
      <c r="C556" s="3" t="s">
        <v>1153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59</v>
      </c>
      <c r="O556" s="4">
        <f t="shared" si="32"/>
        <v>151.66315789473683</v>
      </c>
      <c r="P556" s="5">
        <f t="shared" si="33"/>
        <v>26.007220216606498</v>
      </c>
      <c r="Q556" t="s">
        <v>2034</v>
      </c>
      <c r="R556" t="s">
        <v>2044</v>
      </c>
      <c r="S556" s="9">
        <f t="shared" si="34"/>
        <v>42723.25</v>
      </c>
      <c r="T556" s="9">
        <f t="shared" si="35"/>
        <v>42729.25</v>
      </c>
    </row>
    <row r="557" spans="1:20" x14ac:dyDescent="0.25">
      <c r="A557">
        <v>555</v>
      </c>
      <c r="B557" t="s">
        <v>1154</v>
      </c>
      <c r="C557" s="3" t="s">
        <v>1155</v>
      </c>
      <c r="D557">
        <v>6300</v>
      </c>
      <c r="E557">
        <v>14089</v>
      </c>
      <c r="F557" t="s">
        <v>20</v>
      </c>
      <c r="G557">
        <v>135</v>
      </c>
      <c r="H557" t="s">
        <v>35</v>
      </c>
      <c r="I557" t="s">
        <v>36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32"/>
        <v>223.63492063492063</v>
      </c>
      <c r="P557" s="5">
        <f t="shared" si="33"/>
        <v>104.36296296296297</v>
      </c>
      <c r="Q557" t="s">
        <v>2034</v>
      </c>
      <c r="R557" t="s">
        <v>2035</v>
      </c>
      <c r="S557" s="9">
        <f t="shared" si="34"/>
        <v>41731.208333333336</v>
      </c>
      <c r="T557" s="9">
        <f t="shared" si="35"/>
        <v>41762.208333333336</v>
      </c>
    </row>
    <row r="558" spans="1:20" x14ac:dyDescent="0.25">
      <c r="A558">
        <v>556</v>
      </c>
      <c r="B558" t="s">
        <v>441</v>
      </c>
      <c r="C558" s="3" t="s">
        <v>1156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205</v>
      </c>
      <c r="O558" s="4">
        <f t="shared" si="32"/>
        <v>239.75</v>
      </c>
      <c r="P558" s="5">
        <f t="shared" si="33"/>
        <v>102.18852459016394</v>
      </c>
      <c r="Q558" t="s">
        <v>2046</v>
      </c>
      <c r="R558" t="s">
        <v>2058</v>
      </c>
      <c r="S558" s="9">
        <f t="shared" si="34"/>
        <v>40792.208333333336</v>
      </c>
      <c r="T558" s="9">
        <f t="shared" si="35"/>
        <v>40799.208333333336</v>
      </c>
    </row>
    <row r="559" spans="1:20" x14ac:dyDescent="0.25">
      <c r="A559">
        <v>557</v>
      </c>
      <c r="B559" t="s">
        <v>1157</v>
      </c>
      <c r="C559" s="3" t="s">
        <v>1158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473</v>
      </c>
      <c r="O559" s="4">
        <f t="shared" si="32"/>
        <v>199.33333333333334</v>
      </c>
      <c r="P559" s="5">
        <f t="shared" si="33"/>
        <v>54.117647058823529</v>
      </c>
      <c r="Q559" t="s">
        <v>2040</v>
      </c>
      <c r="R559" t="s">
        <v>2062</v>
      </c>
      <c r="S559" s="9">
        <f t="shared" si="34"/>
        <v>42279.208333333328</v>
      </c>
      <c r="T559" s="9">
        <f t="shared" si="35"/>
        <v>42282.208333333328</v>
      </c>
    </row>
    <row r="560" spans="1:20" x14ac:dyDescent="0.25">
      <c r="A560">
        <v>558</v>
      </c>
      <c r="B560" t="s">
        <v>1159</v>
      </c>
      <c r="C560" s="3" t="s">
        <v>1160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32</v>
      </c>
      <c r="O560" s="4">
        <f t="shared" si="32"/>
        <v>137.34482758620689</v>
      </c>
      <c r="P560" s="5">
        <f t="shared" si="33"/>
        <v>63.222222222222221</v>
      </c>
      <c r="Q560" t="s">
        <v>2038</v>
      </c>
      <c r="R560" t="s">
        <v>2039</v>
      </c>
      <c r="S560" s="9">
        <f t="shared" si="34"/>
        <v>42424.25</v>
      </c>
      <c r="T560" s="9">
        <f t="shared" si="35"/>
        <v>42467.208333333328</v>
      </c>
    </row>
    <row r="561" spans="1:20" x14ac:dyDescent="0.25">
      <c r="A561">
        <v>559</v>
      </c>
      <c r="B561" t="s">
        <v>1161</v>
      </c>
      <c r="C561" s="3" t="s">
        <v>1162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32</v>
      </c>
      <c r="O561" s="4">
        <f t="shared" si="32"/>
        <v>100.9696106362773</v>
      </c>
      <c r="P561" s="5">
        <f t="shared" si="33"/>
        <v>104.03228962818004</v>
      </c>
      <c r="Q561" t="s">
        <v>2038</v>
      </c>
      <c r="R561" t="s">
        <v>2039</v>
      </c>
      <c r="S561" s="9">
        <f t="shared" si="34"/>
        <v>42584.208333333328</v>
      </c>
      <c r="T561" s="9">
        <f t="shared" si="35"/>
        <v>42591.208333333328</v>
      </c>
    </row>
    <row r="562" spans="1:20" x14ac:dyDescent="0.25">
      <c r="A562">
        <v>560</v>
      </c>
      <c r="B562" t="s">
        <v>1163</v>
      </c>
      <c r="C562" s="3" t="s">
        <v>1164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70</v>
      </c>
      <c r="O562" s="4">
        <f t="shared" si="32"/>
        <v>794.16</v>
      </c>
      <c r="P562" s="5">
        <f t="shared" si="33"/>
        <v>49.994334277620396</v>
      </c>
      <c r="Q562" t="s">
        <v>2040</v>
      </c>
      <c r="R562" t="s">
        <v>2048</v>
      </c>
      <c r="S562" s="9">
        <f t="shared" si="34"/>
        <v>40865.25</v>
      </c>
      <c r="T562" s="9">
        <f t="shared" si="35"/>
        <v>40905.25</v>
      </c>
    </row>
    <row r="563" spans="1:20" x14ac:dyDescent="0.25">
      <c r="A563">
        <v>561</v>
      </c>
      <c r="B563" t="s">
        <v>1165</v>
      </c>
      <c r="C563" s="3" t="s">
        <v>1166</v>
      </c>
      <c r="D563">
        <v>3000</v>
      </c>
      <c r="E563">
        <v>11091</v>
      </c>
      <c r="F563" t="s">
        <v>20</v>
      </c>
      <c r="G563">
        <v>198</v>
      </c>
      <c r="H563" t="s">
        <v>97</v>
      </c>
      <c r="I563" t="s">
        <v>98</v>
      </c>
      <c r="J563">
        <v>1318827600</v>
      </c>
      <c r="K563">
        <v>1319000400</v>
      </c>
      <c r="L563" t="b">
        <v>0</v>
      </c>
      <c r="M563" t="b">
        <v>0</v>
      </c>
      <c r="N563" t="s">
        <v>32</v>
      </c>
      <c r="O563" s="4">
        <f t="shared" si="32"/>
        <v>369.7</v>
      </c>
      <c r="P563" s="5">
        <f t="shared" si="33"/>
        <v>56.015151515151516</v>
      </c>
      <c r="Q563" t="s">
        <v>2038</v>
      </c>
      <c r="R563" t="s">
        <v>2039</v>
      </c>
      <c r="S563" s="9">
        <f t="shared" si="34"/>
        <v>40833.208333333336</v>
      </c>
      <c r="T563" s="9">
        <f t="shared" si="35"/>
        <v>40835.208333333336</v>
      </c>
    </row>
    <row r="564" spans="1:20" ht="31.5" x14ac:dyDescent="0.25">
      <c r="A564">
        <v>562</v>
      </c>
      <c r="B564" t="s">
        <v>1167</v>
      </c>
      <c r="C564" s="3" t="s">
        <v>1168</v>
      </c>
      <c r="D564">
        <v>9900</v>
      </c>
      <c r="E564">
        <v>1269</v>
      </c>
      <c r="F564" t="s">
        <v>14</v>
      </c>
      <c r="G564">
        <v>26</v>
      </c>
      <c r="H564" t="s">
        <v>97</v>
      </c>
      <c r="I564" t="s">
        <v>98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32"/>
        <v>12.818181818181817</v>
      </c>
      <c r="P564" s="5">
        <f t="shared" si="33"/>
        <v>48.807692307692307</v>
      </c>
      <c r="Q564" t="s">
        <v>2034</v>
      </c>
      <c r="R564" t="s">
        <v>2035</v>
      </c>
      <c r="S564" s="9">
        <f t="shared" si="34"/>
        <v>43536.208333333328</v>
      </c>
      <c r="T564" s="9">
        <f t="shared" si="35"/>
        <v>43538.208333333328</v>
      </c>
    </row>
    <row r="565" spans="1:20" x14ac:dyDescent="0.25">
      <c r="A565">
        <v>563</v>
      </c>
      <c r="B565" t="s">
        <v>1169</v>
      </c>
      <c r="C565" s="3" t="s">
        <v>1170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41</v>
      </c>
      <c r="O565" s="4">
        <f t="shared" si="32"/>
        <v>138.02702702702703</v>
      </c>
      <c r="P565" s="5">
        <f t="shared" si="33"/>
        <v>60.082352941176474</v>
      </c>
      <c r="Q565" t="s">
        <v>2040</v>
      </c>
      <c r="R565" t="s">
        <v>2041</v>
      </c>
      <c r="S565" s="9">
        <f t="shared" si="34"/>
        <v>43417.25</v>
      </c>
      <c r="T565" s="9">
        <f t="shared" si="35"/>
        <v>43437.25</v>
      </c>
    </row>
    <row r="566" spans="1:20" x14ac:dyDescent="0.25">
      <c r="A566">
        <v>564</v>
      </c>
      <c r="B566" t="s">
        <v>1171</v>
      </c>
      <c r="C566" s="3" t="s">
        <v>1172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32</v>
      </c>
      <c r="O566" s="4">
        <f t="shared" si="32"/>
        <v>83.813278008298752</v>
      </c>
      <c r="P566" s="5">
        <f t="shared" si="33"/>
        <v>78.990502793296088</v>
      </c>
      <c r="Q566" t="s">
        <v>2038</v>
      </c>
      <c r="R566" t="s">
        <v>2039</v>
      </c>
      <c r="S566" s="9">
        <f t="shared" si="34"/>
        <v>42078.208333333328</v>
      </c>
      <c r="T566" s="9">
        <f t="shared" si="35"/>
        <v>42086.208333333328</v>
      </c>
    </row>
    <row r="567" spans="1:20" x14ac:dyDescent="0.25">
      <c r="A567">
        <v>565</v>
      </c>
      <c r="B567" t="s">
        <v>1173</v>
      </c>
      <c r="C567" s="3" t="s">
        <v>1174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32</v>
      </c>
      <c r="O567" s="4">
        <f t="shared" si="32"/>
        <v>204.60063224446787</v>
      </c>
      <c r="P567" s="5">
        <f t="shared" si="33"/>
        <v>53.99499443826474</v>
      </c>
      <c r="Q567" t="s">
        <v>2038</v>
      </c>
      <c r="R567" t="s">
        <v>2039</v>
      </c>
      <c r="S567" s="9">
        <f t="shared" si="34"/>
        <v>40862.25</v>
      </c>
      <c r="T567" s="9">
        <f t="shared" si="35"/>
        <v>40882.25</v>
      </c>
    </row>
    <row r="568" spans="1:20" x14ac:dyDescent="0.25">
      <c r="A568">
        <v>566</v>
      </c>
      <c r="B568" t="s">
        <v>1175</v>
      </c>
      <c r="C568" s="3" t="s">
        <v>1176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49</v>
      </c>
      <c r="O568" s="4">
        <f t="shared" si="32"/>
        <v>44.344086021505376</v>
      </c>
      <c r="P568" s="5">
        <f t="shared" si="33"/>
        <v>111.45945945945945</v>
      </c>
      <c r="Q568" t="s">
        <v>2034</v>
      </c>
      <c r="R568" t="s">
        <v>2042</v>
      </c>
      <c r="S568" s="9">
        <f t="shared" si="34"/>
        <v>42424.25</v>
      </c>
      <c r="T568" s="9">
        <f t="shared" si="35"/>
        <v>42447.208333333328</v>
      </c>
    </row>
    <row r="569" spans="1:20" ht="31.5" x14ac:dyDescent="0.25">
      <c r="A569">
        <v>567</v>
      </c>
      <c r="B569" t="s">
        <v>1177</v>
      </c>
      <c r="C569" s="3" t="s">
        <v>1178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32"/>
        <v>218.60294117647058</v>
      </c>
      <c r="P569" s="5">
        <f t="shared" si="33"/>
        <v>60.922131147540981</v>
      </c>
      <c r="Q569" t="s">
        <v>2034</v>
      </c>
      <c r="R569" t="s">
        <v>2035</v>
      </c>
      <c r="S569" s="9">
        <f t="shared" si="34"/>
        <v>41830.208333333336</v>
      </c>
      <c r="T569" s="9">
        <f t="shared" si="35"/>
        <v>41832.208333333336</v>
      </c>
    </row>
    <row r="570" spans="1:20" x14ac:dyDescent="0.25">
      <c r="A570">
        <v>568</v>
      </c>
      <c r="B570" t="s">
        <v>1179</v>
      </c>
      <c r="C570" s="3" t="s">
        <v>1180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32</v>
      </c>
      <c r="O570" s="4">
        <f t="shared" si="32"/>
        <v>186.03314917127071</v>
      </c>
      <c r="P570" s="5">
        <f t="shared" si="33"/>
        <v>26.0015444015444</v>
      </c>
      <c r="Q570" t="s">
        <v>2038</v>
      </c>
      <c r="R570" t="s">
        <v>2039</v>
      </c>
      <c r="S570" s="9">
        <f t="shared" si="34"/>
        <v>40374.208333333336</v>
      </c>
      <c r="T570" s="9">
        <f t="shared" si="35"/>
        <v>40419.208333333336</v>
      </c>
    </row>
    <row r="571" spans="1:20" x14ac:dyDescent="0.25">
      <c r="A571">
        <v>569</v>
      </c>
      <c r="B571" t="s">
        <v>1181</v>
      </c>
      <c r="C571" s="3" t="s">
        <v>1182</v>
      </c>
      <c r="D571">
        <v>20100</v>
      </c>
      <c r="E571">
        <v>47705</v>
      </c>
      <c r="F571" t="s">
        <v>20</v>
      </c>
      <c r="G571">
        <v>589</v>
      </c>
      <c r="H571" t="s">
        <v>106</v>
      </c>
      <c r="I571" t="s">
        <v>107</v>
      </c>
      <c r="J571">
        <v>1294725600</v>
      </c>
      <c r="K571">
        <v>1295762400</v>
      </c>
      <c r="L571" t="b">
        <v>0</v>
      </c>
      <c r="M571" t="b">
        <v>0</v>
      </c>
      <c r="N571" t="s">
        <v>70</v>
      </c>
      <c r="O571" s="4">
        <f t="shared" si="32"/>
        <v>237.33830845771143</v>
      </c>
      <c r="P571" s="5">
        <f t="shared" si="33"/>
        <v>80.993208828522924</v>
      </c>
      <c r="Q571" t="s">
        <v>2040</v>
      </c>
      <c r="R571" t="s">
        <v>2048</v>
      </c>
      <c r="S571" s="9">
        <f t="shared" si="34"/>
        <v>40554.25</v>
      </c>
      <c r="T571" s="9">
        <f t="shared" si="35"/>
        <v>40566.25</v>
      </c>
    </row>
    <row r="572" spans="1:20" x14ac:dyDescent="0.25">
      <c r="A572">
        <v>570</v>
      </c>
      <c r="B572" t="s">
        <v>1183</v>
      </c>
      <c r="C572" s="3" t="s">
        <v>1184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32"/>
        <v>305.65384615384613</v>
      </c>
      <c r="P572" s="5">
        <f t="shared" si="33"/>
        <v>34.995963302752294</v>
      </c>
      <c r="Q572" t="s">
        <v>2034</v>
      </c>
      <c r="R572" t="s">
        <v>2035</v>
      </c>
      <c r="S572" s="9">
        <f t="shared" si="34"/>
        <v>41993.25</v>
      </c>
      <c r="T572" s="9">
        <f t="shared" si="35"/>
        <v>41999.25</v>
      </c>
    </row>
    <row r="573" spans="1:20" x14ac:dyDescent="0.25">
      <c r="A573">
        <v>571</v>
      </c>
      <c r="B573" t="s">
        <v>1185</v>
      </c>
      <c r="C573" s="3" t="s">
        <v>1186</v>
      </c>
      <c r="D573">
        <v>3500</v>
      </c>
      <c r="E573">
        <v>3295</v>
      </c>
      <c r="F573" t="s">
        <v>14</v>
      </c>
      <c r="G573">
        <v>35</v>
      </c>
      <c r="H573" t="s">
        <v>106</v>
      </c>
      <c r="I573" t="s">
        <v>107</v>
      </c>
      <c r="J573">
        <v>1434690000</v>
      </c>
      <c r="K573">
        <v>1438750800</v>
      </c>
      <c r="L573" t="b">
        <v>0</v>
      </c>
      <c r="M573" t="b">
        <v>0</v>
      </c>
      <c r="N573" t="s">
        <v>99</v>
      </c>
      <c r="O573" s="4">
        <f t="shared" si="32"/>
        <v>94.142857142857139</v>
      </c>
      <c r="P573" s="5">
        <f t="shared" si="33"/>
        <v>94.142857142857139</v>
      </c>
      <c r="Q573" t="s">
        <v>2040</v>
      </c>
      <c r="R573" t="s">
        <v>2051</v>
      </c>
      <c r="S573" s="9">
        <f t="shared" si="34"/>
        <v>42174.208333333328</v>
      </c>
      <c r="T573" s="9">
        <f t="shared" si="35"/>
        <v>42221.208333333328</v>
      </c>
    </row>
    <row r="574" spans="1:20" x14ac:dyDescent="0.25">
      <c r="A574">
        <v>572</v>
      </c>
      <c r="B574" t="s">
        <v>1187</v>
      </c>
      <c r="C574" s="3" t="s">
        <v>1188</v>
      </c>
      <c r="D574">
        <v>9000</v>
      </c>
      <c r="E574">
        <v>4896</v>
      </c>
      <c r="F574" t="s">
        <v>73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32"/>
        <v>54.400000000000006</v>
      </c>
      <c r="P574" s="5">
        <f t="shared" si="33"/>
        <v>52.085106382978722</v>
      </c>
      <c r="Q574" t="s">
        <v>2034</v>
      </c>
      <c r="R574" t="s">
        <v>2035</v>
      </c>
      <c r="S574" s="9">
        <f t="shared" si="34"/>
        <v>42275.208333333328</v>
      </c>
      <c r="T574" s="9">
        <f t="shared" si="35"/>
        <v>42291.208333333328</v>
      </c>
    </row>
    <row r="575" spans="1:20" x14ac:dyDescent="0.25">
      <c r="A575">
        <v>573</v>
      </c>
      <c r="B575" t="s">
        <v>1189</v>
      </c>
      <c r="C575" s="3" t="s">
        <v>1190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1028</v>
      </c>
      <c r="O575" s="4">
        <f t="shared" si="32"/>
        <v>111.88059701492537</v>
      </c>
      <c r="P575" s="5">
        <f t="shared" si="33"/>
        <v>24.986666666666668</v>
      </c>
      <c r="Q575" t="s">
        <v>2063</v>
      </c>
      <c r="R575" t="s">
        <v>2064</v>
      </c>
      <c r="S575" s="9">
        <f t="shared" si="34"/>
        <v>41761.208333333336</v>
      </c>
      <c r="T575" s="9">
        <f t="shared" si="35"/>
        <v>41763.208333333336</v>
      </c>
    </row>
    <row r="576" spans="1:20" x14ac:dyDescent="0.25">
      <c r="A576">
        <v>574</v>
      </c>
      <c r="B576" t="s">
        <v>1191</v>
      </c>
      <c r="C576" s="3" t="s">
        <v>1192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32"/>
        <v>369.14814814814815</v>
      </c>
      <c r="P576" s="5">
        <f t="shared" si="33"/>
        <v>69.215277777777771</v>
      </c>
      <c r="Q576" t="s">
        <v>2032</v>
      </c>
      <c r="R576" t="s">
        <v>2033</v>
      </c>
      <c r="S576" s="9">
        <f t="shared" si="34"/>
        <v>43806.25</v>
      </c>
      <c r="T576" s="9">
        <f t="shared" si="35"/>
        <v>43816.25</v>
      </c>
    </row>
    <row r="577" spans="1:20" x14ac:dyDescent="0.25">
      <c r="A577">
        <v>575</v>
      </c>
      <c r="B577" t="s">
        <v>1193</v>
      </c>
      <c r="C577" s="3" t="s">
        <v>1194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32</v>
      </c>
      <c r="O577" s="4">
        <f t="shared" si="32"/>
        <v>62.930372148859547</v>
      </c>
      <c r="P577" s="5">
        <f t="shared" si="33"/>
        <v>93.944444444444443</v>
      </c>
      <c r="Q577" t="s">
        <v>2038</v>
      </c>
      <c r="R577" t="s">
        <v>2039</v>
      </c>
      <c r="S577" s="9">
        <f t="shared" si="34"/>
        <v>41779.208333333336</v>
      </c>
      <c r="T577" s="9">
        <f t="shared" si="35"/>
        <v>41782.208333333336</v>
      </c>
    </row>
    <row r="578" spans="1:20" ht="31.5" x14ac:dyDescent="0.25">
      <c r="A578">
        <v>576</v>
      </c>
      <c r="B578" t="s">
        <v>1195</v>
      </c>
      <c r="C578" s="3" t="s">
        <v>1196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32</v>
      </c>
      <c r="O578" s="4">
        <f t="shared" si="32"/>
        <v>64.927835051546396</v>
      </c>
      <c r="P578" s="5">
        <f t="shared" si="33"/>
        <v>98.40625</v>
      </c>
      <c r="Q578" t="s">
        <v>2038</v>
      </c>
      <c r="R578" t="s">
        <v>2039</v>
      </c>
      <c r="S578" s="9">
        <f t="shared" si="34"/>
        <v>43040.208333333328</v>
      </c>
      <c r="T578" s="9">
        <f t="shared" si="35"/>
        <v>43057.25</v>
      </c>
    </row>
    <row r="579" spans="1:20" x14ac:dyDescent="0.25">
      <c r="A579">
        <v>577</v>
      </c>
      <c r="B579" t="s">
        <v>1197</v>
      </c>
      <c r="C579" s="3" t="s">
        <v>1198</v>
      </c>
      <c r="D579">
        <v>8200</v>
      </c>
      <c r="E579">
        <v>1546</v>
      </c>
      <c r="F579" t="s">
        <v>73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158</v>
      </c>
      <c r="O579" s="4">
        <f t="shared" ref="O579:O642" si="36">E579/D579*100</f>
        <v>18.853658536585368</v>
      </c>
      <c r="P579" s="5">
        <f t="shared" ref="P579:P642" si="37">IF(G579=0,0,E579/G579)</f>
        <v>41.783783783783782</v>
      </c>
      <c r="Q579" t="s">
        <v>2034</v>
      </c>
      <c r="R579" t="s">
        <v>2057</v>
      </c>
      <c r="S579" s="9">
        <f t="shared" ref="S579:S642" si="38">(((J579/60)/60)/24)+DATE(1970,1,1)</f>
        <v>40613.25</v>
      </c>
      <c r="T579" s="9">
        <f t="shared" ref="T579:T642" si="39">(((K579/60)/60)/24)+DATE(1970,1,1)</f>
        <v>40639.208333333336</v>
      </c>
    </row>
    <row r="580" spans="1:20" x14ac:dyDescent="0.25">
      <c r="A580">
        <v>578</v>
      </c>
      <c r="B580" t="s">
        <v>1199</v>
      </c>
      <c r="C580" s="3" t="s">
        <v>1200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473</v>
      </c>
      <c r="O580" s="4">
        <f t="shared" si="36"/>
        <v>16.754404145077721</v>
      </c>
      <c r="P580" s="5">
        <f t="shared" si="37"/>
        <v>65.991836734693877</v>
      </c>
      <c r="Q580" t="s">
        <v>2040</v>
      </c>
      <c r="R580" t="s">
        <v>2062</v>
      </c>
      <c r="S580" s="9">
        <f t="shared" si="38"/>
        <v>40878.25</v>
      </c>
      <c r="T580" s="9">
        <f t="shared" si="39"/>
        <v>40881.25</v>
      </c>
    </row>
    <row r="581" spans="1:20" x14ac:dyDescent="0.25">
      <c r="A581">
        <v>579</v>
      </c>
      <c r="B581" t="s">
        <v>1201</v>
      </c>
      <c r="C581" s="3" t="s">
        <v>1202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158</v>
      </c>
      <c r="O581" s="4">
        <f t="shared" si="36"/>
        <v>101.11290322580646</v>
      </c>
      <c r="P581" s="5">
        <f t="shared" si="37"/>
        <v>72.05747126436782</v>
      </c>
      <c r="Q581" t="s">
        <v>2034</v>
      </c>
      <c r="R581" t="s">
        <v>2057</v>
      </c>
      <c r="S581" s="9">
        <f t="shared" si="38"/>
        <v>40762.208333333336</v>
      </c>
      <c r="T581" s="9">
        <f t="shared" si="39"/>
        <v>40774.208333333336</v>
      </c>
    </row>
    <row r="582" spans="1:20" x14ac:dyDescent="0.25">
      <c r="A582">
        <v>580</v>
      </c>
      <c r="B582" t="s">
        <v>555</v>
      </c>
      <c r="C582" s="3" t="s">
        <v>1203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32</v>
      </c>
      <c r="O582" s="4">
        <f t="shared" si="36"/>
        <v>341.5022831050228</v>
      </c>
      <c r="P582" s="5">
        <f t="shared" si="37"/>
        <v>48.003209242618745</v>
      </c>
      <c r="Q582" t="s">
        <v>2038</v>
      </c>
      <c r="R582" t="s">
        <v>2039</v>
      </c>
      <c r="S582" s="9">
        <f t="shared" si="38"/>
        <v>41696.25</v>
      </c>
      <c r="T582" s="9">
        <f t="shared" si="39"/>
        <v>41704.25</v>
      </c>
    </row>
    <row r="583" spans="1:20" x14ac:dyDescent="0.25">
      <c r="A583">
        <v>581</v>
      </c>
      <c r="B583" t="s">
        <v>1204</v>
      </c>
      <c r="C583" s="3" t="s">
        <v>1205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36"/>
        <v>64.016666666666666</v>
      </c>
      <c r="P583" s="5">
        <f t="shared" si="37"/>
        <v>54.098591549295776</v>
      </c>
      <c r="Q583" t="s">
        <v>2036</v>
      </c>
      <c r="R583" t="s">
        <v>2037</v>
      </c>
      <c r="S583" s="9">
        <f t="shared" si="38"/>
        <v>40662.208333333336</v>
      </c>
      <c r="T583" s="9">
        <f t="shared" si="39"/>
        <v>40677.208333333336</v>
      </c>
    </row>
    <row r="584" spans="1:20" x14ac:dyDescent="0.25">
      <c r="A584">
        <v>582</v>
      </c>
      <c r="B584" t="s">
        <v>1206</v>
      </c>
      <c r="C584" s="3" t="s">
        <v>1207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88</v>
      </c>
      <c r="O584" s="4">
        <f t="shared" si="36"/>
        <v>52.080459770114942</v>
      </c>
      <c r="P584" s="5">
        <f t="shared" si="37"/>
        <v>107.88095238095238</v>
      </c>
      <c r="Q584" t="s">
        <v>2049</v>
      </c>
      <c r="R584" t="s">
        <v>2050</v>
      </c>
      <c r="S584" s="9">
        <f t="shared" si="38"/>
        <v>42165.208333333328</v>
      </c>
      <c r="T584" s="9">
        <f t="shared" si="39"/>
        <v>42170.208333333328</v>
      </c>
    </row>
    <row r="585" spans="1:20" ht="31.5" x14ac:dyDescent="0.25">
      <c r="A585">
        <v>583</v>
      </c>
      <c r="B585" t="s">
        <v>1208</v>
      </c>
      <c r="C585" s="3" t="s">
        <v>1209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41</v>
      </c>
      <c r="O585" s="4">
        <f t="shared" si="36"/>
        <v>322.40211640211641</v>
      </c>
      <c r="P585" s="5">
        <f t="shared" si="37"/>
        <v>67.034103410341032</v>
      </c>
      <c r="Q585" t="s">
        <v>2040</v>
      </c>
      <c r="R585" t="s">
        <v>2041</v>
      </c>
      <c r="S585" s="9">
        <f t="shared" si="38"/>
        <v>40959.25</v>
      </c>
      <c r="T585" s="9">
        <f t="shared" si="39"/>
        <v>40976.25</v>
      </c>
    </row>
    <row r="586" spans="1:20" x14ac:dyDescent="0.25">
      <c r="A586">
        <v>584</v>
      </c>
      <c r="B586" t="s">
        <v>44</v>
      </c>
      <c r="C586" s="3" t="s">
        <v>1210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36"/>
        <v>119.50810185185186</v>
      </c>
      <c r="P586" s="5">
        <f t="shared" si="37"/>
        <v>64.01425914445133</v>
      </c>
      <c r="Q586" t="s">
        <v>2036</v>
      </c>
      <c r="R586" t="s">
        <v>2037</v>
      </c>
      <c r="S586" s="9">
        <f t="shared" si="38"/>
        <v>41024.208333333336</v>
      </c>
      <c r="T586" s="9">
        <f t="shared" si="39"/>
        <v>41038.208333333336</v>
      </c>
    </row>
    <row r="587" spans="1:20" x14ac:dyDescent="0.25">
      <c r="A587">
        <v>585</v>
      </c>
      <c r="B587" t="s">
        <v>1211</v>
      </c>
      <c r="C587" s="3" t="s">
        <v>1212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205</v>
      </c>
      <c r="O587" s="4">
        <f t="shared" si="36"/>
        <v>146.79775280898878</v>
      </c>
      <c r="P587" s="5">
        <f t="shared" si="37"/>
        <v>96.066176470588232</v>
      </c>
      <c r="Q587" t="s">
        <v>2046</v>
      </c>
      <c r="R587" t="s">
        <v>2058</v>
      </c>
      <c r="S587" s="9">
        <f t="shared" si="38"/>
        <v>40255.208333333336</v>
      </c>
      <c r="T587" s="9">
        <f t="shared" si="39"/>
        <v>40265.208333333336</v>
      </c>
    </row>
    <row r="588" spans="1:20" x14ac:dyDescent="0.25">
      <c r="A588">
        <v>586</v>
      </c>
      <c r="B588" t="s">
        <v>1213</v>
      </c>
      <c r="C588" s="3" t="s">
        <v>1214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36"/>
        <v>950.57142857142856</v>
      </c>
      <c r="P588" s="5">
        <f t="shared" si="37"/>
        <v>51.184615384615384</v>
      </c>
      <c r="Q588" t="s">
        <v>2034</v>
      </c>
      <c r="R588" t="s">
        <v>2035</v>
      </c>
      <c r="S588" s="9">
        <f t="shared" si="38"/>
        <v>40499.25</v>
      </c>
      <c r="T588" s="9">
        <f t="shared" si="39"/>
        <v>40518.25</v>
      </c>
    </row>
    <row r="589" spans="1:20" x14ac:dyDescent="0.25">
      <c r="A589">
        <v>587</v>
      </c>
      <c r="B589" t="s">
        <v>1215</v>
      </c>
      <c r="C589" s="3" t="s">
        <v>1216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36"/>
        <v>72.893617021276597</v>
      </c>
      <c r="P589" s="5">
        <f t="shared" si="37"/>
        <v>43.92307692307692</v>
      </c>
      <c r="Q589" t="s">
        <v>2032</v>
      </c>
      <c r="R589" t="s">
        <v>2033</v>
      </c>
      <c r="S589" s="9">
        <f t="shared" si="38"/>
        <v>43484.25</v>
      </c>
      <c r="T589" s="9">
        <f t="shared" si="39"/>
        <v>43536.208333333328</v>
      </c>
    </row>
    <row r="590" spans="1:20" x14ac:dyDescent="0.25">
      <c r="A590">
        <v>588</v>
      </c>
      <c r="B590" t="s">
        <v>1217</v>
      </c>
      <c r="C590" s="3" t="s">
        <v>1218</v>
      </c>
      <c r="D590">
        <v>157600</v>
      </c>
      <c r="E590">
        <v>124517</v>
      </c>
      <c r="F590" t="s">
        <v>14</v>
      </c>
      <c r="G590">
        <v>1368</v>
      </c>
      <c r="H590" t="s">
        <v>39</v>
      </c>
      <c r="I590" t="s">
        <v>40</v>
      </c>
      <c r="J590">
        <v>1269493200</v>
      </c>
      <c r="K590">
        <v>1272171600</v>
      </c>
      <c r="L590" t="b">
        <v>0</v>
      </c>
      <c r="M590" t="b">
        <v>0</v>
      </c>
      <c r="N590" t="s">
        <v>32</v>
      </c>
      <c r="O590" s="4">
        <f t="shared" si="36"/>
        <v>79.008248730964468</v>
      </c>
      <c r="P590" s="5">
        <f t="shared" si="37"/>
        <v>91.021198830409361</v>
      </c>
      <c r="Q590" t="s">
        <v>2038</v>
      </c>
      <c r="R590" t="s">
        <v>2039</v>
      </c>
      <c r="S590" s="9">
        <f t="shared" si="38"/>
        <v>40262.208333333336</v>
      </c>
      <c r="T590" s="9">
        <f t="shared" si="39"/>
        <v>40293.208333333336</v>
      </c>
    </row>
    <row r="591" spans="1:20" x14ac:dyDescent="0.25">
      <c r="A591">
        <v>589</v>
      </c>
      <c r="B591" t="s">
        <v>1219</v>
      </c>
      <c r="C591" s="3" t="s">
        <v>1220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41</v>
      </c>
      <c r="O591" s="4">
        <f t="shared" si="36"/>
        <v>64.721518987341781</v>
      </c>
      <c r="P591" s="5">
        <f t="shared" si="37"/>
        <v>50.127450980392155</v>
      </c>
      <c r="Q591" t="s">
        <v>2040</v>
      </c>
      <c r="R591" t="s">
        <v>2041</v>
      </c>
      <c r="S591" s="9">
        <f t="shared" si="38"/>
        <v>42190.208333333328</v>
      </c>
      <c r="T591" s="9">
        <f t="shared" si="39"/>
        <v>42197.208333333328</v>
      </c>
    </row>
    <row r="592" spans="1:20" ht="31.5" x14ac:dyDescent="0.25">
      <c r="A592">
        <v>590</v>
      </c>
      <c r="B592" t="s">
        <v>1221</v>
      </c>
      <c r="C592" s="3" t="s">
        <v>1222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132</v>
      </c>
      <c r="O592" s="4">
        <f t="shared" si="36"/>
        <v>82.028169014084511</v>
      </c>
      <c r="P592" s="5">
        <f t="shared" si="37"/>
        <v>67.720930232558146</v>
      </c>
      <c r="Q592" t="s">
        <v>2046</v>
      </c>
      <c r="R592" t="s">
        <v>2055</v>
      </c>
      <c r="S592" s="9">
        <f t="shared" si="38"/>
        <v>41994.25</v>
      </c>
      <c r="T592" s="9">
        <f t="shared" si="39"/>
        <v>42005.25</v>
      </c>
    </row>
    <row r="593" spans="1:20" x14ac:dyDescent="0.25">
      <c r="A593">
        <v>591</v>
      </c>
      <c r="B593" t="s">
        <v>1223</v>
      </c>
      <c r="C593" s="3" t="s">
        <v>1224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88</v>
      </c>
      <c r="O593" s="4">
        <f t="shared" si="36"/>
        <v>1037.6666666666667</v>
      </c>
      <c r="P593" s="5">
        <f t="shared" si="37"/>
        <v>61.03921568627451</v>
      </c>
      <c r="Q593" t="s">
        <v>2049</v>
      </c>
      <c r="R593" t="s">
        <v>2050</v>
      </c>
      <c r="S593" s="9">
        <f t="shared" si="38"/>
        <v>40373.208333333336</v>
      </c>
      <c r="T593" s="9">
        <f t="shared" si="39"/>
        <v>40383.208333333336</v>
      </c>
    </row>
    <row r="594" spans="1:20" ht="31.5" x14ac:dyDescent="0.25">
      <c r="A594">
        <v>592</v>
      </c>
      <c r="B594" t="s">
        <v>1225</v>
      </c>
      <c r="C594" s="3" t="s">
        <v>1226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32</v>
      </c>
      <c r="O594" s="4">
        <f t="shared" si="36"/>
        <v>12.910076530612244</v>
      </c>
      <c r="P594" s="5">
        <f t="shared" si="37"/>
        <v>80.011857707509876</v>
      </c>
      <c r="Q594" t="s">
        <v>2038</v>
      </c>
      <c r="R594" t="s">
        <v>2039</v>
      </c>
      <c r="S594" s="9">
        <f t="shared" si="38"/>
        <v>41789.208333333336</v>
      </c>
      <c r="T594" s="9">
        <f t="shared" si="39"/>
        <v>41798.208333333336</v>
      </c>
    </row>
    <row r="595" spans="1:20" x14ac:dyDescent="0.25">
      <c r="A595">
        <v>593</v>
      </c>
      <c r="B595" t="s">
        <v>1227</v>
      </c>
      <c r="C595" s="3" t="s">
        <v>1228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70</v>
      </c>
      <c r="O595" s="4">
        <f t="shared" si="36"/>
        <v>154.84210526315789</v>
      </c>
      <c r="P595" s="5">
        <f t="shared" si="37"/>
        <v>47.001497753369947</v>
      </c>
      <c r="Q595" t="s">
        <v>2040</v>
      </c>
      <c r="R595" t="s">
        <v>2048</v>
      </c>
      <c r="S595" s="9">
        <f t="shared" si="38"/>
        <v>41724.208333333336</v>
      </c>
      <c r="T595" s="9">
        <f t="shared" si="39"/>
        <v>41737.208333333336</v>
      </c>
    </row>
    <row r="596" spans="1:20" ht="31.5" x14ac:dyDescent="0.25">
      <c r="A596">
        <v>594</v>
      </c>
      <c r="B596" t="s">
        <v>1229</v>
      </c>
      <c r="C596" s="3" t="s">
        <v>1230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32</v>
      </c>
      <c r="O596" s="4">
        <f t="shared" si="36"/>
        <v>7.0991735537190088</v>
      </c>
      <c r="P596" s="5">
        <f t="shared" si="37"/>
        <v>71.127388535031841</v>
      </c>
      <c r="Q596" t="s">
        <v>2038</v>
      </c>
      <c r="R596" t="s">
        <v>2039</v>
      </c>
      <c r="S596" s="9">
        <f t="shared" si="38"/>
        <v>42548.208333333328</v>
      </c>
      <c r="T596" s="9">
        <f t="shared" si="39"/>
        <v>42551.208333333328</v>
      </c>
    </row>
    <row r="597" spans="1:20" ht="31.5" x14ac:dyDescent="0.25">
      <c r="A597">
        <v>595</v>
      </c>
      <c r="B597" t="s">
        <v>1231</v>
      </c>
      <c r="C597" s="3" t="s">
        <v>1232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32</v>
      </c>
      <c r="O597" s="4">
        <f t="shared" si="36"/>
        <v>208.52773826458036</v>
      </c>
      <c r="P597" s="5">
        <f t="shared" si="37"/>
        <v>89.99079189686924</v>
      </c>
      <c r="Q597" t="s">
        <v>2038</v>
      </c>
      <c r="R597" t="s">
        <v>2039</v>
      </c>
      <c r="S597" s="9">
        <f t="shared" si="38"/>
        <v>40253.208333333336</v>
      </c>
      <c r="T597" s="9">
        <f t="shared" si="39"/>
        <v>40274.208333333336</v>
      </c>
    </row>
    <row r="598" spans="1:20" x14ac:dyDescent="0.25">
      <c r="A598">
        <v>596</v>
      </c>
      <c r="B598" t="s">
        <v>1233</v>
      </c>
      <c r="C598" s="3" t="s">
        <v>1234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52</v>
      </c>
      <c r="O598" s="4">
        <f t="shared" si="36"/>
        <v>99.683544303797461</v>
      </c>
      <c r="P598" s="5">
        <f t="shared" si="37"/>
        <v>43.032786885245905</v>
      </c>
      <c r="Q598" t="s">
        <v>2040</v>
      </c>
      <c r="R598" t="s">
        <v>2043</v>
      </c>
      <c r="S598" s="9">
        <f t="shared" si="38"/>
        <v>42434.25</v>
      </c>
      <c r="T598" s="9">
        <f t="shared" si="39"/>
        <v>42441.25</v>
      </c>
    </row>
    <row r="599" spans="1:20" x14ac:dyDescent="0.25">
      <c r="A599">
        <v>597</v>
      </c>
      <c r="B599" t="s">
        <v>1235</v>
      </c>
      <c r="C599" s="3" t="s">
        <v>1236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32</v>
      </c>
      <c r="O599" s="4">
        <f t="shared" si="36"/>
        <v>201.59756097560978</v>
      </c>
      <c r="P599" s="5">
        <f t="shared" si="37"/>
        <v>67.997714808043881</v>
      </c>
      <c r="Q599" t="s">
        <v>2038</v>
      </c>
      <c r="R599" t="s">
        <v>2039</v>
      </c>
      <c r="S599" s="9">
        <f t="shared" si="38"/>
        <v>43786.25</v>
      </c>
      <c r="T599" s="9">
        <f t="shared" si="39"/>
        <v>43804.25</v>
      </c>
    </row>
    <row r="600" spans="1:20" x14ac:dyDescent="0.25">
      <c r="A600">
        <v>598</v>
      </c>
      <c r="B600" t="s">
        <v>1237</v>
      </c>
      <c r="C600" s="3" t="s">
        <v>1238</v>
      </c>
      <c r="D600">
        <v>108500</v>
      </c>
      <c r="E600">
        <v>175868</v>
      </c>
      <c r="F600" t="s">
        <v>20</v>
      </c>
      <c r="G600">
        <v>2409</v>
      </c>
      <c r="H600" t="s">
        <v>106</v>
      </c>
      <c r="I600" t="s">
        <v>107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36"/>
        <v>162.09032258064516</v>
      </c>
      <c r="P600" s="5">
        <f t="shared" si="37"/>
        <v>73.004566210045667</v>
      </c>
      <c r="Q600" t="s">
        <v>2034</v>
      </c>
      <c r="R600" t="s">
        <v>2035</v>
      </c>
      <c r="S600" s="9">
        <f t="shared" si="38"/>
        <v>40344.208333333336</v>
      </c>
      <c r="T600" s="9">
        <f t="shared" si="39"/>
        <v>40373.208333333336</v>
      </c>
    </row>
    <row r="601" spans="1:20" ht="31.5" x14ac:dyDescent="0.25">
      <c r="A601">
        <v>599</v>
      </c>
      <c r="B601" t="s">
        <v>1239</v>
      </c>
      <c r="C601" s="3" t="s">
        <v>1240</v>
      </c>
      <c r="D601">
        <v>140300</v>
      </c>
      <c r="E601">
        <v>5112</v>
      </c>
      <c r="F601" t="s">
        <v>14</v>
      </c>
      <c r="G601">
        <v>82</v>
      </c>
      <c r="H601" t="s">
        <v>35</v>
      </c>
      <c r="I601" t="s">
        <v>36</v>
      </c>
      <c r="J601">
        <v>1423720800</v>
      </c>
      <c r="K601">
        <v>1424412000</v>
      </c>
      <c r="L601" t="b">
        <v>0</v>
      </c>
      <c r="M601" t="b">
        <v>0</v>
      </c>
      <c r="N601" t="s">
        <v>41</v>
      </c>
      <c r="O601" s="4">
        <f t="shared" si="36"/>
        <v>3.6436208125445471</v>
      </c>
      <c r="P601" s="5">
        <f t="shared" si="37"/>
        <v>62.341463414634148</v>
      </c>
      <c r="Q601" t="s">
        <v>2040</v>
      </c>
      <c r="R601" t="s">
        <v>2041</v>
      </c>
      <c r="S601" s="9">
        <f t="shared" si="38"/>
        <v>42047.25</v>
      </c>
      <c r="T601" s="9">
        <f t="shared" si="39"/>
        <v>42055.25</v>
      </c>
    </row>
    <row r="602" spans="1:20" x14ac:dyDescent="0.25">
      <c r="A602">
        <v>600</v>
      </c>
      <c r="B602" t="s">
        <v>1241</v>
      </c>
      <c r="C602" s="3" t="s">
        <v>1242</v>
      </c>
      <c r="D602">
        <v>100</v>
      </c>
      <c r="E602">
        <v>5</v>
      </c>
      <c r="F602" t="s">
        <v>14</v>
      </c>
      <c r="G602">
        <v>1</v>
      </c>
      <c r="H602" t="s">
        <v>39</v>
      </c>
      <c r="I602" t="s">
        <v>40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36"/>
        <v>5</v>
      </c>
      <c r="P602" s="5">
        <f t="shared" si="37"/>
        <v>5</v>
      </c>
      <c r="Q602" t="s">
        <v>2032</v>
      </c>
      <c r="R602" t="s">
        <v>2033</v>
      </c>
      <c r="S602" s="9">
        <f t="shared" si="38"/>
        <v>41485.208333333336</v>
      </c>
      <c r="T602" s="9">
        <f t="shared" si="39"/>
        <v>41497.208333333336</v>
      </c>
    </row>
    <row r="603" spans="1:20" x14ac:dyDescent="0.25">
      <c r="A603">
        <v>601</v>
      </c>
      <c r="B603" t="s">
        <v>1243</v>
      </c>
      <c r="C603" s="3" t="s">
        <v>1244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64</v>
      </c>
      <c r="O603" s="4">
        <f t="shared" si="36"/>
        <v>206.63492063492063</v>
      </c>
      <c r="P603" s="5">
        <f t="shared" si="37"/>
        <v>67.103092783505161</v>
      </c>
      <c r="Q603" t="s">
        <v>2036</v>
      </c>
      <c r="R603" t="s">
        <v>2045</v>
      </c>
      <c r="S603" s="9">
        <f t="shared" si="38"/>
        <v>41789.208333333336</v>
      </c>
      <c r="T603" s="9">
        <f t="shared" si="39"/>
        <v>41806.208333333336</v>
      </c>
    </row>
    <row r="604" spans="1:20" x14ac:dyDescent="0.25">
      <c r="A604">
        <v>602</v>
      </c>
      <c r="B604" t="s">
        <v>1245</v>
      </c>
      <c r="C604" s="3" t="s">
        <v>1246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32</v>
      </c>
      <c r="O604" s="4">
        <f t="shared" si="36"/>
        <v>128.23628691983123</v>
      </c>
      <c r="P604" s="5">
        <f t="shared" si="37"/>
        <v>79.978947368421046</v>
      </c>
      <c r="Q604" t="s">
        <v>2038</v>
      </c>
      <c r="R604" t="s">
        <v>2039</v>
      </c>
      <c r="S604" s="9">
        <f t="shared" si="38"/>
        <v>42160.208333333328</v>
      </c>
      <c r="T604" s="9">
        <f t="shared" si="39"/>
        <v>42171.208333333328</v>
      </c>
    </row>
    <row r="605" spans="1:20" x14ac:dyDescent="0.25">
      <c r="A605">
        <v>603</v>
      </c>
      <c r="B605" t="s">
        <v>1247</v>
      </c>
      <c r="C605" s="3" t="s">
        <v>1248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32</v>
      </c>
      <c r="O605" s="4">
        <f t="shared" si="36"/>
        <v>119.66037735849055</v>
      </c>
      <c r="P605" s="5">
        <f t="shared" si="37"/>
        <v>62.176470588235297</v>
      </c>
      <c r="Q605" t="s">
        <v>2038</v>
      </c>
      <c r="R605" t="s">
        <v>2039</v>
      </c>
      <c r="S605" s="9">
        <f t="shared" si="38"/>
        <v>43573.208333333328</v>
      </c>
      <c r="T605" s="9">
        <f t="shared" si="39"/>
        <v>43600.208333333328</v>
      </c>
    </row>
    <row r="606" spans="1:20" x14ac:dyDescent="0.25">
      <c r="A606">
        <v>604</v>
      </c>
      <c r="B606" t="s">
        <v>1249</v>
      </c>
      <c r="C606" s="3" t="s">
        <v>1250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32</v>
      </c>
      <c r="O606" s="4">
        <f t="shared" si="36"/>
        <v>170.73055242390078</v>
      </c>
      <c r="P606" s="5">
        <f t="shared" si="37"/>
        <v>53.005950297514879</v>
      </c>
      <c r="Q606" t="s">
        <v>2038</v>
      </c>
      <c r="R606" t="s">
        <v>2039</v>
      </c>
      <c r="S606" s="9">
        <f t="shared" si="38"/>
        <v>40565.25</v>
      </c>
      <c r="T606" s="9">
        <f t="shared" si="39"/>
        <v>40586.25</v>
      </c>
    </row>
    <row r="607" spans="1:20" x14ac:dyDescent="0.25">
      <c r="A607">
        <v>605</v>
      </c>
      <c r="B607" t="s">
        <v>1251</v>
      </c>
      <c r="C607" s="3" t="s">
        <v>1252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67</v>
      </c>
      <c r="O607" s="4">
        <f t="shared" si="36"/>
        <v>187.21212121212122</v>
      </c>
      <c r="P607" s="5">
        <f t="shared" si="37"/>
        <v>57.738317757009348</v>
      </c>
      <c r="Q607" t="s">
        <v>2046</v>
      </c>
      <c r="R607" t="s">
        <v>2047</v>
      </c>
      <c r="S607" s="9">
        <f t="shared" si="38"/>
        <v>42280.208333333328</v>
      </c>
      <c r="T607" s="9">
        <f t="shared" si="39"/>
        <v>42321.25</v>
      </c>
    </row>
    <row r="608" spans="1:20" x14ac:dyDescent="0.25">
      <c r="A608">
        <v>606</v>
      </c>
      <c r="B608" t="s">
        <v>1253</v>
      </c>
      <c r="C608" s="3" t="s">
        <v>1254</v>
      </c>
      <c r="D608">
        <v>3400</v>
      </c>
      <c r="E608">
        <v>6405</v>
      </c>
      <c r="F608" t="s">
        <v>20</v>
      </c>
      <c r="G608">
        <v>160</v>
      </c>
      <c r="H608" t="s">
        <v>39</v>
      </c>
      <c r="I608" t="s">
        <v>40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36"/>
        <v>188.38235294117646</v>
      </c>
      <c r="P608" s="5">
        <f t="shared" si="37"/>
        <v>40.03125</v>
      </c>
      <c r="Q608" t="s">
        <v>2034</v>
      </c>
      <c r="R608" t="s">
        <v>2035</v>
      </c>
      <c r="S608" s="9">
        <f t="shared" si="38"/>
        <v>42436.25</v>
      </c>
      <c r="T608" s="9">
        <f t="shared" si="39"/>
        <v>42447.208333333328</v>
      </c>
    </row>
    <row r="609" spans="1:20" x14ac:dyDescent="0.25">
      <c r="A609">
        <v>607</v>
      </c>
      <c r="B609" t="s">
        <v>1255</v>
      </c>
      <c r="C609" s="3" t="s">
        <v>1256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36"/>
        <v>131.29869186046511</v>
      </c>
      <c r="P609" s="5">
        <f t="shared" si="37"/>
        <v>81.016591928251117</v>
      </c>
      <c r="Q609" t="s">
        <v>2032</v>
      </c>
      <c r="R609" t="s">
        <v>2033</v>
      </c>
      <c r="S609" s="9">
        <f t="shared" si="38"/>
        <v>41721.208333333336</v>
      </c>
      <c r="T609" s="9">
        <f t="shared" si="39"/>
        <v>41723.208333333336</v>
      </c>
    </row>
    <row r="610" spans="1:20" x14ac:dyDescent="0.25">
      <c r="A610">
        <v>608</v>
      </c>
      <c r="B610" t="s">
        <v>1257</v>
      </c>
      <c r="C610" s="3" t="s">
        <v>1258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158</v>
      </c>
      <c r="O610" s="4">
        <f t="shared" si="36"/>
        <v>283.97435897435901</v>
      </c>
      <c r="P610" s="5">
        <f t="shared" si="37"/>
        <v>35.047468354430379</v>
      </c>
      <c r="Q610" t="s">
        <v>2034</v>
      </c>
      <c r="R610" t="s">
        <v>2057</v>
      </c>
      <c r="S610" s="9">
        <f t="shared" si="38"/>
        <v>43530.25</v>
      </c>
      <c r="T610" s="9">
        <f t="shared" si="39"/>
        <v>43534.25</v>
      </c>
    </row>
    <row r="611" spans="1:20" x14ac:dyDescent="0.25">
      <c r="A611">
        <v>609</v>
      </c>
      <c r="B611" t="s">
        <v>1259</v>
      </c>
      <c r="C611" s="3" t="s">
        <v>1260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473</v>
      </c>
      <c r="O611" s="4">
        <f t="shared" si="36"/>
        <v>120.41999999999999</v>
      </c>
      <c r="P611" s="5">
        <f t="shared" si="37"/>
        <v>102.92307692307692</v>
      </c>
      <c r="Q611" t="s">
        <v>2040</v>
      </c>
      <c r="R611" t="s">
        <v>2062</v>
      </c>
      <c r="S611" s="9">
        <f t="shared" si="38"/>
        <v>43481.25</v>
      </c>
      <c r="T611" s="9">
        <f t="shared" si="39"/>
        <v>43498.25</v>
      </c>
    </row>
    <row r="612" spans="1:20" ht="31.5" x14ac:dyDescent="0.25">
      <c r="A612">
        <v>610</v>
      </c>
      <c r="B612" t="s">
        <v>1261</v>
      </c>
      <c r="C612" s="3" t="s">
        <v>1262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32</v>
      </c>
      <c r="O612" s="4">
        <f t="shared" si="36"/>
        <v>419.0560747663551</v>
      </c>
      <c r="P612" s="5">
        <f t="shared" si="37"/>
        <v>27.998126756166094</v>
      </c>
      <c r="Q612" t="s">
        <v>2038</v>
      </c>
      <c r="R612" t="s">
        <v>2039</v>
      </c>
      <c r="S612" s="9">
        <f t="shared" si="38"/>
        <v>41259.25</v>
      </c>
      <c r="T612" s="9">
        <f t="shared" si="39"/>
        <v>41273.25</v>
      </c>
    </row>
    <row r="613" spans="1:20" x14ac:dyDescent="0.25">
      <c r="A613">
        <v>611</v>
      </c>
      <c r="B613" t="s">
        <v>1263</v>
      </c>
      <c r="C613" s="3" t="s">
        <v>1264</v>
      </c>
      <c r="D613">
        <v>8200</v>
      </c>
      <c r="E613">
        <v>1136</v>
      </c>
      <c r="F613" t="s">
        <v>73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32</v>
      </c>
      <c r="O613" s="4">
        <f t="shared" si="36"/>
        <v>13.853658536585368</v>
      </c>
      <c r="P613" s="5">
        <f t="shared" si="37"/>
        <v>75.733333333333334</v>
      </c>
      <c r="Q613" t="s">
        <v>2038</v>
      </c>
      <c r="R613" t="s">
        <v>2039</v>
      </c>
      <c r="S613" s="9">
        <f t="shared" si="38"/>
        <v>41480.208333333336</v>
      </c>
      <c r="T613" s="9">
        <f t="shared" si="39"/>
        <v>41492.208333333336</v>
      </c>
    </row>
    <row r="614" spans="1:20" x14ac:dyDescent="0.25">
      <c r="A614">
        <v>612</v>
      </c>
      <c r="B614" t="s">
        <v>1265</v>
      </c>
      <c r="C614" s="3" t="s">
        <v>1266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49</v>
      </c>
      <c r="O614" s="4">
        <f t="shared" si="36"/>
        <v>139.43548387096774</v>
      </c>
      <c r="P614" s="5">
        <f t="shared" si="37"/>
        <v>45.026041666666664</v>
      </c>
      <c r="Q614" t="s">
        <v>2034</v>
      </c>
      <c r="R614" t="s">
        <v>2042</v>
      </c>
      <c r="S614" s="9">
        <f t="shared" si="38"/>
        <v>40474.208333333336</v>
      </c>
      <c r="T614" s="9">
        <f t="shared" si="39"/>
        <v>40497.25</v>
      </c>
    </row>
    <row r="615" spans="1:20" x14ac:dyDescent="0.25">
      <c r="A615">
        <v>613</v>
      </c>
      <c r="B615" t="s">
        <v>1267</v>
      </c>
      <c r="C615" s="3" t="s">
        <v>1268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32</v>
      </c>
      <c r="O615" s="4">
        <f t="shared" si="36"/>
        <v>174</v>
      </c>
      <c r="P615" s="5">
        <f t="shared" si="37"/>
        <v>73.615384615384613</v>
      </c>
      <c r="Q615" t="s">
        <v>2038</v>
      </c>
      <c r="R615" t="s">
        <v>2039</v>
      </c>
      <c r="S615" s="9">
        <f t="shared" si="38"/>
        <v>42973.208333333328</v>
      </c>
      <c r="T615" s="9">
        <f t="shared" si="39"/>
        <v>42982.208333333328</v>
      </c>
    </row>
    <row r="616" spans="1:20" ht="31.5" x14ac:dyDescent="0.25">
      <c r="A616">
        <v>614</v>
      </c>
      <c r="B616" t="s">
        <v>1269</v>
      </c>
      <c r="C616" s="3" t="s">
        <v>1270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32</v>
      </c>
      <c r="O616" s="4">
        <f t="shared" si="36"/>
        <v>155.49056603773585</v>
      </c>
      <c r="P616" s="5">
        <f t="shared" si="37"/>
        <v>56.991701244813278</v>
      </c>
      <c r="Q616" t="s">
        <v>2038</v>
      </c>
      <c r="R616" t="s">
        <v>2039</v>
      </c>
      <c r="S616" s="9">
        <f t="shared" si="38"/>
        <v>42746.25</v>
      </c>
      <c r="T616" s="9">
        <f t="shared" si="39"/>
        <v>42764.25</v>
      </c>
    </row>
    <row r="617" spans="1:20" x14ac:dyDescent="0.25">
      <c r="A617">
        <v>615</v>
      </c>
      <c r="B617" t="s">
        <v>1271</v>
      </c>
      <c r="C617" s="3" t="s">
        <v>1272</v>
      </c>
      <c r="D617">
        <v>8500</v>
      </c>
      <c r="E617">
        <v>14488</v>
      </c>
      <c r="F617" t="s">
        <v>20</v>
      </c>
      <c r="G617">
        <v>170</v>
      </c>
      <c r="H617" t="s">
        <v>106</v>
      </c>
      <c r="I617" t="s">
        <v>107</v>
      </c>
      <c r="J617">
        <v>1461906000</v>
      </c>
      <c r="K617">
        <v>1462770000</v>
      </c>
      <c r="L617" t="b">
        <v>0</v>
      </c>
      <c r="M617" t="b">
        <v>0</v>
      </c>
      <c r="N617" t="s">
        <v>32</v>
      </c>
      <c r="O617" s="4">
        <f t="shared" si="36"/>
        <v>170.44705882352943</v>
      </c>
      <c r="P617" s="5">
        <f t="shared" si="37"/>
        <v>85.223529411764702</v>
      </c>
      <c r="Q617" t="s">
        <v>2038</v>
      </c>
      <c r="R617" t="s">
        <v>2039</v>
      </c>
      <c r="S617" s="9">
        <f t="shared" si="38"/>
        <v>42489.208333333328</v>
      </c>
      <c r="T617" s="9">
        <f t="shared" si="39"/>
        <v>42499.208333333328</v>
      </c>
    </row>
    <row r="618" spans="1:20" x14ac:dyDescent="0.25">
      <c r="A618">
        <v>616</v>
      </c>
      <c r="B618" t="s">
        <v>1273</v>
      </c>
      <c r="C618" s="3" t="s">
        <v>1274</v>
      </c>
      <c r="D618">
        <v>6400</v>
      </c>
      <c r="E618">
        <v>12129</v>
      </c>
      <c r="F618" t="s">
        <v>20</v>
      </c>
      <c r="G618">
        <v>238</v>
      </c>
      <c r="H618" t="s">
        <v>39</v>
      </c>
      <c r="I618" t="s">
        <v>40</v>
      </c>
      <c r="J618">
        <v>1379653200</v>
      </c>
      <c r="K618">
        <v>1379739600</v>
      </c>
      <c r="L618" t="b">
        <v>0</v>
      </c>
      <c r="M618" t="b">
        <v>1</v>
      </c>
      <c r="N618" t="s">
        <v>59</v>
      </c>
      <c r="O618" s="4">
        <f t="shared" si="36"/>
        <v>189.515625</v>
      </c>
      <c r="P618" s="5">
        <f t="shared" si="37"/>
        <v>50.962184873949582</v>
      </c>
      <c r="Q618" t="s">
        <v>2034</v>
      </c>
      <c r="R618" t="s">
        <v>2044</v>
      </c>
      <c r="S618" s="9">
        <f t="shared" si="38"/>
        <v>41537.208333333336</v>
      </c>
      <c r="T618" s="9">
        <f t="shared" si="39"/>
        <v>41538.208333333336</v>
      </c>
    </row>
    <row r="619" spans="1:20" x14ac:dyDescent="0.25">
      <c r="A619">
        <v>617</v>
      </c>
      <c r="B619" t="s">
        <v>1275</v>
      </c>
      <c r="C619" s="3" t="s">
        <v>1276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32</v>
      </c>
      <c r="O619" s="4">
        <f t="shared" si="36"/>
        <v>249.71428571428572</v>
      </c>
      <c r="P619" s="5">
        <f t="shared" si="37"/>
        <v>63.563636363636363</v>
      </c>
      <c r="Q619" t="s">
        <v>2038</v>
      </c>
      <c r="R619" t="s">
        <v>2039</v>
      </c>
      <c r="S619" s="9">
        <f t="shared" si="38"/>
        <v>41794.208333333336</v>
      </c>
      <c r="T619" s="9">
        <f t="shared" si="39"/>
        <v>41804.208333333336</v>
      </c>
    </row>
    <row r="620" spans="1:20" x14ac:dyDescent="0.25">
      <c r="A620">
        <v>618</v>
      </c>
      <c r="B620" t="s">
        <v>1277</v>
      </c>
      <c r="C620" s="3" t="s">
        <v>1278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67</v>
      </c>
      <c r="O620" s="4">
        <f t="shared" si="36"/>
        <v>48.860523665659613</v>
      </c>
      <c r="P620" s="5">
        <f t="shared" si="37"/>
        <v>80.999165275459092</v>
      </c>
      <c r="Q620" t="s">
        <v>2046</v>
      </c>
      <c r="R620" t="s">
        <v>2047</v>
      </c>
      <c r="S620" s="9">
        <f t="shared" si="38"/>
        <v>41396.208333333336</v>
      </c>
      <c r="T620" s="9">
        <f t="shared" si="39"/>
        <v>41417.208333333336</v>
      </c>
    </row>
    <row r="621" spans="1:20" x14ac:dyDescent="0.25">
      <c r="A621">
        <v>619</v>
      </c>
      <c r="B621" t="s">
        <v>1279</v>
      </c>
      <c r="C621" s="3" t="s">
        <v>1280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32</v>
      </c>
      <c r="O621" s="4">
        <f t="shared" si="36"/>
        <v>28.461970393057683</v>
      </c>
      <c r="P621" s="5">
        <f t="shared" si="37"/>
        <v>86.044753086419746</v>
      </c>
      <c r="Q621" t="s">
        <v>2038</v>
      </c>
      <c r="R621" t="s">
        <v>2039</v>
      </c>
      <c r="S621" s="9">
        <f t="shared" si="38"/>
        <v>40669.208333333336</v>
      </c>
      <c r="T621" s="9">
        <f t="shared" si="39"/>
        <v>40670.208333333336</v>
      </c>
    </row>
    <row r="622" spans="1:20" x14ac:dyDescent="0.25">
      <c r="A622">
        <v>620</v>
      </c>
      <c r="B622" t="s">
        <v>1281</v>
      </c>
      <c r="C622" s="3" t="s">
        <v>1282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121</v>
      </c>
      <c r="O622" s="4">
        <f t="shared" si="36"/>
        <v>268.02325581395348</v>
      </c>
      <c r="P622" s="5">
        <f t="shared" si="37"/>
        <v>90.0390625</v>
      </c>
      <c r="Q622" t="s">
        <v>2053</v>
      </c>
      <c r="R622" t="s">
        <v>2054</v>
      </c>
      <c r="S622" s="9">
        <f t="shared" si="38"/>
        <v>42559.208333333328</v>
      </c>
      <c r="T622" s="9">
        <f t="shared" si="39"/>
        <v>42563.208333333328</v>
      </c>
    </row>
    <row r="623" spans="1:20" x14ac:dyDescent="0.25">
      <c r="A623">
        <v>621</v>
      </c>
      <c r="B623" t="s">
        <v>1283</v>
      </c>
      <c r="C623" s="3" t="s">
        <v>1284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32</v>
      </c>
      <c r="O623" s="4">
        <f t="shared" si="36"/>
        <v>619.80078125</v>
      </c>
      <c r="P623" s="5">
        <f t="shared" si="37"/>
        <v>74.006063432835816</v>
      </c>
      <c r="Q623" t="s">
        <v>2038</v>
      </c>
      <c r="R623" t="s">
        <v>2039</v>
      </c>
      <c r="S623" s="9">
        <f t="shared" si="38"/>
        <v>42626.208333333328</v>
      </c>
      <c r="T623" s="9">
        <f t="shared" si="39"/>
        <v>42631.208333333328</v>
      </c>
    </row>
    <row r="624" spans="1:20" x14ac:dyDescent="0.25">
      <c r="A624">
        <v>622</v>
      </c>
      <c r="B624" t="s">
        <v>1285</v>
      </c>
      <c r="C624" s="3" t="s">
        <v>1286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59</v>
      </c>
      <c r="O624" s="4">
        <f t="shared" si="36"/>
        <v>3.1301587301587301</v>
      </c>
      <c r="P624" s="5">
        <f t="shared" si="37"/>
        <v>92.4375</v>
      </c>
      <c r="Q624" t="s">
        <v>2034</v>
      </c>
      <c r="R624" t="s">
        <v>2044</v>
      </c>
      <c r="S624" s="9">
        <f t="shared" si="38"/>
        <v>43205.208333333328</v>
      </c>
      <c r="T624" s="9">
        <f t="shared" si="39"/>
        <v>43231.208333333328</v>
      </c>
    </row>
    <row r="625" spans="1:20" x14ac:dyDescent="0.25">
      <c r="A625">
        <v>623</v>
      </c>
      <c r="B625" t="s">
        <v>1287</v>
      </c>
      <c r="C625" s="3" t="s">
        <v>1288</v>
      </c>
      <c r="D625">
        <v>94300</v>
      </c>
      <c r="E625">
        <v>150806</v>
      </c>
      <c r="F625" t="s">
        <v>20</v>
      </c>
      <c r="G625">
        <v>2693</v>
      </c>
      <c r="H625" t="s">
        <v>39</v>
      </c>
      <c r="I625" t="s">
        <v>40</v>
      </c>
      <c r="J625">
        <v>1437022800</v>
      </c>
      <c r="K625">
        <v>1437454800</v>
      </c>
      <c r="L625" t="b">
        <v>0</v>
      </c>
      <c r="M625" t="b">
        <v>0</v>
      </c>
      <c r="N625" t="s">
        <v>32</v>
      </c>
      <c r="O625" s="4">
        <f t="shared" si="36"/>
        <v>159.92152704135739</v>
      </c>
      <c r="P625" s="5">
        <f t="shared" si="37"/>
        <v>55.999257333828446</v>
      </c>
      <c r="Q625" t="s">
        <v>2038</v>
      </c>
      <c r="R625" t="s">
        <v>2039</v>
      </c>
      <c r="S625" s="9">
        <f t="shared" si="38"/>
        <v>42201.208333333328</v>
      </c>
      <c r="T625" s="9">
        <f t="shared" si="39"/>
        <v>42206.208333333328</v>
      </c>
    </row>
    <row r="626" spans="1:20" x14ac:dyDescent="0.25">
      <c r="A626">
        <v>624</v>
      </c>
      <c r="B626" t="s">
        <v>1289</v>
      </c>
      <c r="C626" s="3" t="s">
        <v>1290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121</v>
      </c>
      <c r="O626" s="4">
        <f t="shared" si="36"/>
        <v>279.39215686274508</v>
      </c>
      <c r="P626" s="5">
        <f t="shared" si="37"/>
        <v>32.983796296296298</v>
      </c>
      <c r="Q626" t="s">
        <v>2053</v>
      </c>
      <c r="R626" t="s">
        <v>2054</v>
      </c>
      <c r="S626" s="9">
        <f t="shared" si="38"/>
        <v>42029.25</v>
      </c>
      <c r="T626" s="9">
        <f t="shared" si="39"/>
        <v>42035.25</v>
      </c>
    </row>
    <row r="627" spans="1:20" ht="31.5" x14ac:dyDescent="0.25">
      <c r="A627">
        <v>625</v>
      </c>
      <c r="B627" t="s">
        <v>1291</v>
      </c>
      <c r="C627" s="3" t="s">
        <v>1292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32</v>
      </c>
      <c r="O627" s="4">
        <f t="shared" si="36"/>
        <v>77.373333333333335</v>
      </c>
      <c r="P627" s="5">
        <f t="shared" si="37"/>
        <v>93.596774193548384</v>
      </c>
      <c r="Q627" t="s">
        <v>2038</v>
      </c>
      <c r="R627" t="s">
        <v>2039</v>
      </c>
      <c r="S627" s="9">
        <f t="shared" si="38"/>
        <v>43857.25</v>
      </c>
      <c r="T627" s="9">
        <f t="shared" si="39"/>
        <v>43871.25</v>
      </c>
    </row>
    <row r="628" spans="1:20" ht="31.5" x14ac:dyDescent="0.25">
      <c r="A628">
        <v>626</v>
      </c>
      <c r="B628" t="s">
        <v>1293</v>
      </c>
      <c r="C628" s="3" t="s">
        <v>1294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32</v>
      </c>
      <c r="O628" s="4">
        <f t="shared" si="36"/>
        <v>206.32812500000003</v>
      </c>
      <c r="P628" s="5">
        <f t="shared" si="37"/>
        <v>69.867724867724874</v>
      </c>
      <c r="Q628" t="s">
        <v>2038</v>
      </c>
      <c r="R628" t="s">
        <v>2039</v>
      </c>
      <c r="S628" s="9">
        <f t="shared" si="38"/>
        <v>40449.208333333336</v>
      </c>
      <c r="T628" s="9">
        <f t="shared" si="39"/>
        <v>40458.208333333336</v>
      </c>
    </row>
    <row r="629" spans="1:20" x14ac:dyDescent="0.25">
      <c r="A629">
        <v>627</v>
      </c>
      <c r="B629" t="s">
        <v>1295</v>
      </c>
      <c r="C629" s="3" t="s">
        <v>1296</v>
      </c>
      <c r="D629">
        <v>1600</v>
      </c>
      <c r="E629">
        <v>11108</v>
      </c>
      <c r="F629" t="s">
        <v>20</v>
      </c>
      <c r="G629">
        <v>154</v>
      </c>
      <c r="H629" t="s">
        <v>39</v>
      </c>
      <c r="I629" t="s">
        <v>40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36"/>
        <v>694.25</v>
      </c>
      <c r="P629" s="5">
        <f t="shared" si="37"/>
        <v>72.129870129870127</v>
      </c>
      <c r="Q629" t="s">
        <v>2032</v>
      </c>
      <c r="R629" t="s">
        <v>2033</v>
      </c>
      <c r="S629" s="9">
        <f t="shared" si="38"/>
        <v>40345.208333333336</v>
      </c>
      <c r="T629" s="9">
        <f t="shared" si="39"/>
        <v>40369.208333333336</v>
      </c>
    </row>
    <row r="630" spans="1:20" x14ac:dyDescent="0.25">
      <c r="A630">
        <v>628</v>
      </c>
      <c r="B630" t="s">
        <v>1297</v>
      </c>
      <c r="C630" s="3" t="s">
        <v>1298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59</v>
      </c>
      <c r="O630" s="4">
        <f t="shared" si="36"/>
        <v>151.78947368421052</v>
      </c>
      <c r="P630" s="5">
        <f t="shared" si="37"/>
        <v>30.041666666666668</v>
      </c>
      <c r="Q630" t="s">
        <v>2034</v>
      </c>
      <c r="R630" t="s">
        <v>2044</v>
      </c>
      <c r="S630" s="9">
        <f t="shared" si="38"/>
        <v>40455.208333333336</v>
      </c>
      <c r="T630" s="9">
        <f t="shared" si="39"/>
        <v>40458.208333333336</v>
      </c>
    </row>
    <row r="631" spans="1:20" x14ac:dyDescent="0.25">
      <c r="A631">
        <v>629</v>
      </c>
      <c r="B631" t="s">
        <v>1299</v>
      </c>
      <c r="C631" s="3" t="s">
        <v>1300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32</v>
      </c>
      <c r="O631" s="4">
        <f t="shared" si="36"/>
        <v>64.58207217694995</v>
      </c>
      <c r="P631" s="5">
        <f t="shared" si="37"/>
        <v>73.968000000000004</v>
      </c>
      <c r="Q631" t="s">
        <v>2038</v>
      </c>
      <c r="R631" t="s">
        <v>2039</v>
      </c>
      <c r="S631" s="9">
        <f t="shared" si="38"/>
        <v>42557.208333333328</v>
      </c>
      <c r="T631" s="9">
        <f t="shared" si="39"/>
        <v>42559.208333333328</v>
      </c>
    </row>
    <row r="632" spans="1:20" x14ac:dyDescent="0.25">
      <c r="A632">
        <v>630</v>
      </c>
      <c r="B632" t="s">
        <v>1301</v>
      </c>
      <c r="C632" s="3" t="s">
        <v>1302</v>
      </c>
      <c r="D632">
        <v>9500</v>
      </c>
      <c r="E632">
        <v>5973</v>
      </c>
      <c r="F632" t="s">
        <v>73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32</v>
      </c>
      <c r="O632" s="4">
        <f t="shared" si="36"/>
        <v>62.873684210526314</v>
      </c>
      <c r="P632" s="5">
        <f t="shared" si="37"/>
        <v>68.65517241379311</v>
      </c>
      <c r="Q632" t="s">
        <v>2038</v>
      </c>
      <c r="R632" t="s">
        <v>2039</v>
      </c>
      <c r="S632" s="9">
        <f t="shared" si="38"/>
        <v>43586.208333333328</v>
      </c>
      <c r="T632" s="9">
        <f t="shared" si="39"/>
        <v>43597.208333333328</v>
      </c>
    </row>
    <row r="633" spans="1:20" x14ac:dyDescent="0.25">
      <c r="A633">
        <v>631</v>
      </c>
      <c r="B633" t="s">
        <v>1303</v>
      </c>
      <c r="C633" s="3" t="s">
        <v>1304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32</v>
      </c>
      <c r="O633" s="4">
        <f t="shared" si="36"/>
        <v>310.39864864864865</v>
      </c>
      <c r="P633" s="5">
        <f t="shared" si="37"/>
        <v>59.992164544564154</v>
      </c>
      <c r="Q633" t="s">
        <v>2038</v>
      </c>
      <c r="R633" t="s">
        <v>2039</v>
      </c>
      <c r="S633" s="9">
        <f t="shared" si="38"/>
        <v>43550.208333333328</v>
      </c>
      <c r="T633" s="9">
        <f t="shared" si="39"/>
        <v>43554.208333333328</v>
      </c>
    </row>
    <row r="634" spans="1:20" x14ac:dyDescent="0.25">
      <c r="A634">
        <v>632</v>
      </c>
      <c r="B634" t="s">
        <v>1305</v>
      </c>
      <c r="C634" s="3" t="s">
        <v>1306</v>
      </c>
      <c r="D634">
        <v>72100</v>
      </c>
      <c r="E634">
        <v>30902</v>
      </c>
      <c r="F634" t="s">
        <v>46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32</v>
      </c>
      <c r="O634" s="4">
        <f t="shared" si="36"/>
        <v>42.859916782246884</v>
      </c>
      <c r="P634" s="5">
        <f t="shared" si="37"/>
        <v>111.15827338129496</v>
      </c>
      <c r="Q634" t="s">
        <v>2038</v>
      </c>
      <c r="R634" t="s">
        <v>2039</v>
      </c>
      <c r="S634" s="9">
        <f t="shared" si="38"/>
        <v>41945.208333333336</v>
      </c>
      <c r="T634" s="9">
        <f t="shared" si="39"/>
        <v>41963.25</v>
      </c>
    </row>
    <row r="635" spans="1:20" x14ac:dyDescent="0.25">
      <c r="A635">
        <v>633</v>
      </c>
      <c r="B635" t="s">
        <v>1307</v>
      </c>
      <c r="C635" s="3" t="s">
        <v>1308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70</v>
      </c>
      <c r="O635" s="4">
        <f t="shared" si="36"/>
        <v>83.119402985074629</v>
      </c>
      <c r="P635" s="5">
        <f t="shared" si="37"/>
        <v>53.038095238095238</v>
      </c>
      <c r="Q635" t="s">
        <v>2040</v>
      </c>
      <c r="R635" t="s">
        <v>2048</v>
      </c>
      <c r="S635" s="9">
        <f t="shared" si="38"/>
        <v>42315.25</v>
      </c>
      <c r="T635" s="9">
        <f t="shared" si="39"/>
        <v>42319.25</v>
      </c>
    </row>
    <row r="636" spans="1:20" x14ac:dyDescent="0.25">
      <c r="A636">
        <v>634</v>
      </c>
      <c r="B636" t="s">
        <v>1309</v>
      </c>
      <c r="C636" s="3" t="s">
        <v>1310</v>
      </c>
      <c r="D636">
        <v>118200</v>
      </c>
      <c r="E636">
        <v>92824</v>
      </c>
      <c r="F636" t="s">
        <v>73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268</v>
      </c>
      <c r="O636" s="4">
        <f t="shared" si="36"/>
        <v>78.531302876480552</v>
      </c>
      <c r="P636" s="5">
        <f t="shared" si="37"/>
        <v>55.985524728588658</v>
      </c>
      <c r="Q636" t="s">
        <v>2040</v>
      </c>
      <c r="R636" t="s">
        <v>2059</v>
      </c>
      <c r="S636" s="9">
        <f t="shared" si="38"/>
        <v>42819.208333333328</v>
      </c>
      <c r="T636" s="9">
        <f t="shared" si="39"/>
        <v>42833.208333333328</v>
      </c>
    </row>
    <row r="637" spans="1:20" x14ac:dyDescent="0.25">
      <c r="A637">
        <v>635</v>
      </c>
      <c r="B637" t="s">
        <v>1311</v>
      </c>
      <c r="C637" s="3" t="s">
        <v>1312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268</v>
      </c>
      <c r="O637" s="4">
        <f t="shared" si="36"/>
        <v>114.09352517985612</v>
      </c>
      <c r="P637" s="5">
        <f t="shared" si="37"/>
        <v>69.986760812003524</v>
      </c>
      <c r="Q637" t="s">
        <v>2040</v>
      </c>
      <c r="R637" t="s">
        <v>2059</v>
      </c>
      <c r="S637" s="9">
        <f t="shared" si="38"/>
        <v>41314.25</v>
      </c>
      <c r="T637" s="9">
        <f t="shared" si="39"/>
        <v>41346.208333333336</v>
      </c>
    </row>
    <row r="638" spans="1:20" x14ac:dyDescent="0.25">
      <c r="A638">
        <v>636</v>
      </c>
      <c r="B638" t="s">
        <v>1313</v>
      </c>
      <c r="C638" s="3" t="s">
        <v>1314</v>
      </c>
      <c r="D638">
        <v>197700</v>
      </c>
      <c r="E638">
        <v>127591</v>
      </c>
      <c r="F638" t="s">
        <v>14</v>
      </c>
      <c r="G638">
        <v>2604</v>
      </c>
      <c r="H638" t="s">
        <v>35</v>
      </c>
      <c r="I638" t="s">
        <v>36</v>
      </c>
      <c r="J638">
        <v>1326866400</v>
      </c>
      <c r="K638">
        <v>1330754400</v>
      </c>
      <c r="L638" t="b">
        <v>0</v>
      </c>
      <c r="M638" t="b">
        <v>1</v>
      </c>
      <c r="N638" t="s">
        <v>70</v>
      </c>
      <c r="O638" s="4">
        <f t="shared" si="36"/>
        <v>64.537683358624179</v>
      </c>
      <c r="P638" s="5">
        <f t="shared" si="37"/>
        <v>48.998079877112133</v>
      </c>
      <c r="Q638" t="s">
        <v>2040</v>
      </c>
      <c r="R638" t="s">
        <v>2048</v>
      </c>
      <c r="S638" s="9">
        <f t="shared" si="38"/>
        <v>40926.25</v>
      </c>
      <c r="T638" s="9">
        <f t="shared" si="39"/>
        <v>40971.25</v>
      </c>
    </row>
    <row r="639" spans="1:20" x14ac:dyDescent="0.25">
      <c r="A639">
        <v>637</v>
      </c>
      <c r="B639" t="s">
        <v>1315</v>
      </c>
      <c r="C639" s="3" t="s">
        <v>1316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32</v>
      </c>
      <c r="O639" s="4">
        <f t="shared" si="36"/>
        <v>79.411764705882348</v>
      </c>
      <c r="P639" s="5">
        <f t="shared" si="37"/>
        <v>103.84615384615384</v>
      </c>
      <c r="Q639" t="s">
        <v>2038</v>
      </c>
      <c r="R639" t="s">
        <v>2039</v>
      </c>
      <c r="S639" s="9">
        <f t="shared" si="38"/>
        <v>42688.25</v>
      </c>
      <c r="T639" s="9">
        <f t="shared" si="39"/>
        <v>42696.25</v>
      </c>
    </row>
    <row r="640" spans="1:20" x14ac:dyDescent="0.25">
      <c r="A640">
        <v>638</v>
      </c>
      <c r="B640" t="s">
        <v>1317</v>
      </c>
      <c r="C640" s="3" t="s">
        <v>1318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32</v>
      </c>
      <c r="O640" s="4">
        <f t="shared" si="36"/>
        <v>11.419117647058824</v>
      </c>
      <c r="P640" s="5">
        <f t="shared" si="37"/>
        <v>99.127659574468083</v>
      </c>
      <c r="Q640" t="s">
        <v>2038</v>
      </c>
      <c r="R640" t="s">
        <v>2039</v>
      </c>
      <c r="S640" s="9">
        <f t="shared" si="38"/>
        <v>40386.208333333336</v>
      </c>
      <c r="T640" s="9">
        <f t="shared" si="39"/>
        <v>40398.208333333336</v>
      </c>
    </row>
    <row r="641" spans="1:20" x14ac:dyDescent="0.25">
      <c r="A641">
        <v>639</v>
      </c>
      <c r="B641" t="s">
        <v>1319</v>
      </c>
      <c r="C641" s="3" t="s">
        <v>1320</v>
      </c>
      <c r="D641">
        <v>8600</v>
      </c>
      <c r="E641">
        <v>4832</v>
      </c>
      <c r="F641" t="s">
        <v>46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52</v>
      </c>
      <c r="O641" s="4">
        <f t="shared" si="36"/>
        <v>56.186046511627907</v>
      </c>
      <c r="P641" s="5">
        <f t="shared" si="37"/>
        <v>107.37777777777778</v>
      </c>
      <c r="Q641" t="s">
        <v>2040</v>
      </c>
      <c r="R641" t="s">
        <v>2043</v>
      </c>
      <c r="S641" s="9">
        <f t="shared" si="38"/>
        <v>43309.208333333328</v>
      </c>
      <c r="T641" s="9">
        <f t="shared" si="39"/>
        <v>43309.208333333328</v>
      </c>
    </row>
    <row r="642" spans="1:20" x14ac:dyDescent="0.25">
      <c r="A642">
        <v>640</v>
      </c>
      <c r="B642" t="s">
        <v>1321</v>
      </c>
      <c r="C642" s="3" t="s">
        <v>1322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32</v>
      </c>
      <c r="O642" s="4">
        <f t="shared" si="36"/>
        <v>16.501669449081803</v>
      </c>
      <c r="P642" s="5">
        <f t="shared" si="37"/>
        <v>76.922178988326849</v>
      </c>
      <c r="Q642" t="s">
        <v>2038</v>
      </c>
      <c r="R642" t="s">
        <v>2039</v>
      </c>
      <c r="S642" s="9">
        <f t="shared" si="38"/>
        <v>42387.25</v>
      </c>
      <c r="T642" s="9">
        <f t="shared" si="39"/>
        <v>42390.25</v>
      </c>
    </row>
    <row r="643" spans="1:20" ht="31.5" x14ac:dyDescent="0.25">
      <c r="A643">
        <v>641</v>
      </c>
      <c r="B643" t="s">
        <v>1323</v>
      </c>
      <c r="C643" s="3" t="s">
        <v>1324</v>
      </c>
      <c r="D643">
        <v>9400</v>
      </c>
      <c r="E643">
        <v>11277</v>
      </c>
      <c r="F643" t="s">
        <v>20</v>
      </c>
      <c r="G643">
        <v>194</v>
      </c>
      <c r="H643" t="s">
        <v>97</v>
      </c>
      <c r="I643" t="s">
        <v>98</v>
      </c>
      <c r="J643">
        <v>1487570400</v>
      </c>
      <c r="K643">
        <v>1489986000</v>
      </c>
      <c r="L643" t="b">
        <v>0</v>
      </c>
      <c r="M643" t="b">
        <v>0</v>
      </c>
      <c r="N643" t="s">
        <v>32</v>
      </c>
      <c r="O643" s="4">
        <f t="shared" ref="O643:O706" si="40">E643/D643*100</f>
        <v>119.96808510638297</v>
      </c>
      <c r="P643" s="5">
        <f t="shared" ref="P643:P706" si="41">IF(G643=0,0,E643/G643)</f>
        <v>58.128865979381445</v>
      </c>
      <c r="Q643" t="s">
        <v>2038</v>
      </c>
      <c r="R643" t="s">
        <v>2039</v>
      </c>
      <c r="S643" s="9">
        <f t="shared" ref="S643:S706" si="42">(((J643/60)/60)/24)+DATE(1970,1,1)</f>
        <v>42786.25</v>
      </c>
      <c r="T643" s="9">
        <f t="shared" ref="T643:T706" si="43">(((K643/60)/60)/24)+DATE(1970,1,1)</f>
        <v>42814.208333333328</v>
      </c>
    </row>
    <row r="644" spans="1:20" x14ac:dyDescent="0.25">
      <c r="A644">
        <v>642</v>
      </c>
      <c r="B644" t="s">
        <v>1325</v>
      </c>
      <c r="C644" s="3" t="s">
        <v>1326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64</v>
      </c>
      <c r="O644" s="4">
        <f t="shared" si="40"/>
        <v>145.45652173913044</v>
      </c>
      <c r="P644" s="5">
        <f t="shared" si="41"/>
        <v>103.73643410852713</v>
      </c>
      <c r="Q644" t="s">
        <v>2036</v>
      </c>
      <c r="R644" t="s">
        <v>2045</v>
      </c>
      <c r="S644" s="9">
        <f t="shared" si="42"/>
        <v>43451.25</v>
      </c>
      <c r="T644" s="9">
        <f t="shared" si="43"/>
        <v>43460.25</v>
      </c>
    </row>
    <row r="645" spans="1:20" x14ac:dyDescent="0.25">
      <c r="A645">
        <v>643</v>
      </c>
      <c r="B645" t="s">
        <v>1327</v>
      </c>
      <c r="C645" s="3" t="s">
        <v>1328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32</v>
      </c>
      <c r="O645" s="4">
        <f t="shared" si="40"/>
        <v>221.38255033557047</v>
      </c>
      <c r="P645" s="5">
        <f t="shared" si="41"/>
        <v>87.962666666666664</v>
      </c>
      <c r="Q645" t="s">
        <v>2038</v>
      </c>
      <c r="R645" t="s">
        <v>2039</v>
      </c>
      <c r="S645" s="9">
        <f t="shared" si="42"/>
        <v>42795.25</v>
      </c>
      <c r="T645" s="9">
        <f t="shared" si="43"/>
        <v>42813.208333333328</v>
      </c>
    </row>
    <row r="646" spans="1:20" x14ac:dyDescent="0.25">
      <c r="A646">
        <v>644</v>
      </c>
      <c r="B646" t="s">
        <v>1329</v>
      </c>
      <c r="C646" s="3" t="s">
        <v>1330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32</v>
      </c>
      <c r="O646" s="4">
        <f t="shared" si="40"/>
        <v>48.396694214876035</v>
      </c>
      <c r="P646" s="5">
        <f t="shared" si="41"/>
        <v>28</v>
      </c>
      <c r="Q646" t="s">
        <v>2038</v>
      </c>
      <c r="R646" t="s">
        <v>2039</v>
      </c>
      <c r="S646" s="9">
        <f t="shared" si="42"/>
        <v>43452.25</v>
      </c>
      <c r="T646" s="9">
        <f t="shared" si="43"/>
        <v>43468.25</v>
      </c>
    </row>
    <row r="647" spans="1:20" x14ac:dyDescent="0.25">
      <c r="A647">
        <v>645</v>
      </c>
      <c r="B647" t="s">
        <v>1331</v>
      </c>
      <c r="C647" s="3" t="s">
        <v>1332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40"/>
        <v>92.911504424778755</v>
      </c>
      <c r="P647" s="5">
        <f t="shared" si="41"/>
        <v>37.999361294443261</v>
      </c>
      <c r="Q647" t="s">
        <v>2034</v>
      </c>
      <c r="R647" t="s">
        <v>2035</v>
      </c>
      <c r="S647" s="9">
        <f t="shared" si="42"/>
        <v>43369.208333333328</v>
      </c>
      <c r="T647" s="9">
        <f t="shared" si="43"/>
        <v>43390.208333333328</v>
      </c>
    </row>
    <row r="648" spans="1:20" x14ac:dyDescent="0.25">
      <c r="A648">
        <v>646</v>
      </c>
      <c r="B648" t="s">
        <v>1333</v>
      </c>
      <c r="C648" s="3" t="s">
        <v>1334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88</v>
      </c>
      <c r="O648" s="4">
        <f t="shared" si="40"/>
        <v>88.599797365754824</v>
      </c>
      <c r="P648" s="5">
        <f t="shared" si="41"/>
        <v>29.999313893653515</v>
      </c>
      <c r="Q648" t="s">
        <v>2049</v>
      </c>
      <c r="R648" t="s">
        <v>2050</v>
      </c>
      <c r="S648" s="9">
        <f t="shared" si="42"/>
        <v>41346.208333333336</v>
      </c>
      <c r="T648" s="9">
        <f t="shared" si="43"/>
        <v>41357.208333333336</v>
      </c>
    </row>
    <row r="649" spans="1:20" x14ac:dyDescent="0.25">
      <c r="A649">
        <v>647</v>
      </c>
      <c r="B649" t="s">
        <v>1335</v>
      </c>
      <c r="C649" s="3" t="s">
        <v>1336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205</v>
      </c>
      <c r="O649" s="4">
        <f t="shared" si="40"/>
        <v>41.4</v>
      </c>
      <c r="P649" s="5">
        <f t="shared" si="41"/>
        <v>103.5</v>
      </c>
      <c r="Q649" t="s">
        <v>2046</v>
      </c>
      <c r="R649" t="s">
        <v>2058</v>
      </c>
      <c r="S649" s="9">
        <f t="shared" si="42"/>
        <v>43199.208333333328</v>
      </c>
      <c r="T649" s="9">
        <f t="shared" si="43"/>
        <v>43223.208333333328</v>
      </c>
    </row>
    <row r="650" spans="1:20" x14ac:dyDescent="0.25">
      <c r="A650">
        <v>648</v>
      </c>
      <c r="B650" t="s">
        <v>1337</v>
      </c>
      <c r="C650" s="3" t="s">
        <v>1338</v>
      </c>
      <c r="D650">
        <v>98600</v>
      </c>
      <c r="E650">
        <v>62174</v>
      </c>
      <c r="F650" t="s">
        <v>73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40"/>
        <v>63.056795131845846</v>
      </c>
      <c r="P650" s="5">
        <f t="shared" si="41"/>
        <v>85.994467496542185</v>
      </c>
      <c r="Q650" t="s">
        <v>2032</v>
      </c>
      <c r="R650" t="s">
        <v>2033</v>
      </c>
      <c r="S650" s="9">
        <f t="shared" si="42"/>
        <v>42922.208333333328</v>
      </c>
      <c r="T650" s="9">
        <f t="shared" si="43"/>
        <v>42940.208333333328</v>
      </c>
    </row>
    <row r="651" spans="1:20" x14ac:dyDescent="0.25">
      <c r="A651">
        <v>649</v>
      </c>
      <c r="B651" t="s">
        <v>1339</v>
      </c>
      <c r="C651" s="3" t="s">
        <v>1340</v>
      </c>
      <c r="D651">
        <v>121700</v>
      </c>
      <c r="E651">
        <v>59003</v>
      </c>
      <c r="F651" t="s">
        <v>14</v>
      </c>
      <c r="G651">
        <v>602</v>
      </c>
      <c r="H651" t="s">
        <v>97</v>
      </c>
      <c r="I651" t="s">
        <v>98</v>
      </c>
      <c r="J651">
        <v>1287550800</v>
      </c>
      <c r="K651">
        <v>1288501200</v>
      </c>
      <c r="L651" t="b">
        <v>1</v>
      </c>
      <c r="M651" t="b">
        <v>1</v>
      </c>
      <c r="N651" t="s">
        <v>32</v>
      </c>
      <c r="O651" s="4">
        <f t="shared" si="40"/>
        <v>48.482333607230892</v>
      </c>
      <c r="P651" s="5">
        <f t="shared" si="41"/>
        <v>98.011627906976742</v>
      </c>
      <c r="Q651" t="s">
        <v>2038</v>
      </c>
      <c r="R651" t="s">
        <v>2039</v>
      </c>
      <c r="S651" s="9">
        <f t="shared" si="42"/>
        <v>40471.208333333336</v>
      </c>
      <c r="T651" s="9">
        <f t="shared" si="43"/>
        <v>40482.208333333336</v>
      </c>
    </row>
    <row r="652" spans="1:20" x14ac:dyDescent="0.25">
      <c r="A652">
        <v>650</v>
      </c>
      <c r="B652" t="s">
        <v>1341</v>
      </c>
      <c r="C652" s="3" t="s">
        <v>1342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158</v>
      </c>
      <c r="O652" s="4">
        <f t="shared" si="40"/>
        <v>2</v>
      </c>
      <c r="P652" s="5">
        <f t="shared" si="41"/>
        <v>2</v>
      </c>
      <c r="Q652" t="s">
        <v>2034</v>
      </c>
      <c r="R652" t="s">
        <v>2057</v>
      </c>
      <c r="S652" s="9">
        <f t="shared" si="42"/>
        <v>41828.208333333336</v>
      </c>
      <c r="T652" s="9">
        <f t="shared" si="43"/>
        <v>41855.208333333336</v>
      </c>
    </row>
    <row r="653" spans="1:20" x14ac:dyDescent="0.25">
      <c r="A653">
        <v>651</v>
      </c>
      <c r="B653" t="s">
        <v>1343</v>
      </c>
      <c r="C653" s="3" t="s">
        <v>1344</v>
      </c>
      <c r="D653">
        <v>196700</v>
      </c>
      <c r="E653">
        <v>174039</v>
      </c>
      <c r="F653" t="s">
        <v>14</v>
      </c>
      <c r="G653">
        <v>3868</v>
      </c>
      <c r="H653" t="s">
        <v>106</v>
      </c>
      <c r="I653" t="s">
        <v>107</v>
      </c>
      <c r="J653">
        <v>1393048800</v>
      </c>
      <c r="K653">
        <v>1394344800</v>
      </c>
      <c r="L653" t="b">
        <v>0</v>
      </c>
      <c r="M653" t="b">
        <v>0</v>
      </c>
      <c r="N653" t="s">
        <v>99</v>
      </c>
      <c r="O653" s="4">
        <f t="shared" si="40"/>
        <v>88.47941026944585</v>
      </c>
      <c r="P653" s="5">
        <f t="shared" si="41"/>
        <v>44.994570837642193</v>
      </c>
      <c r="Q653" t="s">
        <v>2040</v>
      </c>
      <c r="R653" t="s">
        <v>2051</v>
      </c>
      <c r="S653" s="9">
        <f t="shared" si="42"/>
        <v>41692.25</v>
      </c>
      <c r="T653" s="9">
        <f t="shared" si="43"/>
        <v>41707.25</v>
      </c>
    </row>
    <row r="654" spans="1:20" x14ac:dyDescent="0.25">
      <c r="A654">
        <v>652</v>
      </c>
      <c r="B654" t="s">
        <v>1345</v>
      </c>
      <c r="C654" s="3" t="s">
        <v>1346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40"/>
        <v>126.84</v>
      </c>
      <c r="P654" s="5">
        <f t="shared" si="41"/>
        <v>31.012224938875306</v>
      </c>
      <c r="Q654" t="s">
        <v>2036</v>
      </c>
      <c r="R654" t="s">
        <v>2037</v>
      </c>
      <c r="S654" s="9">
        <f t="shared" si="42"/>
        <v>42587.208333333328</v>
      </c>
      <c r="T654" s="9">
        <f t="shared" si="43"/>
        <v>42630.208333333328</v>
      </c>
    </row>
    <row r="655" spans="1:20" x14ac:dyDescent="0.25">
      <c r="A655">
        <v>653</v>
      </c>
      <c r="B655" t="s">
        <v>1347</v>
      </c>
      <c r="C655" s="3" t="s">
        <v>1348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40"/>
        <v>2338.833333333333</v>
      </c>
      <c r="P655" s="5">
        <f t="shared" si="41"/>
        <v>59.970085470085472</v>
      </c>
      <c r="Q655" t="s">
        <v>2036</v>
      </c>
      <c r="R655" t="s">
        <v>2037</v>
      </c>
      <c r="S655" s="9">
        <f t="shared" si="42"/>
        <v>42468.208333333328</v>
      </c>
      <c r="T655" s="9">
        <f t="shared" si="43"/>
        <v>42470.208333333328</v>
      </c>
    </row>
    <row r="656" spans="1:20" x14ac:dyDescent="0.25">
      <c r="A656">
        <v>654</v>
      </c>
      <c r="B656" t="s">
        <v>1349</v>
      </c>
      <c r="C656" s="3" t="s">
        <v>1350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147</v>
      </c>
      <c r="O656" s="4">
        <f t="shared" si="40"/>
        <v>508.38857142857148</v>
      </c>
      <c r="P656" s="5">
        <f t="shared" si="41"/>
        <v>58.9973474801061</v>
      </c>
      <c r="Q656" t="s">
        <v>2034</v>
      </c>
      <c r="R656" t="s">
        <v>2056</v>
      </c>
      <c r="S656" s="9">
        <f t="shared" si="42"/>
        <v>42240.208333333328</v>
      </c>
      <c r="T656" s="9">
        <f t="shared" si="43"/>
        <v>42245.208333333328</v>
      </c>
    </row>
    <row r="657" spans="1:20" x14ac:dyDescent="0.25">
      <c r="A657">
        <v>655</v>
      </c>
      <c r="B657" t="s">
        <v>1351</v>
      </c>
      <c r="C657" s="3" t="s">
        <v>1352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121</v>
      </c>
      <c r="O657" s="4">
        <f t="shared" si="40"/>
        <v>191.47826086956522</v>
      </c>
      <c r="P657" s="5">
        <f t="shared" si="41"/>
        <v>50.045454545454547</v>
      </c>
      <c r="Q657" t="s">
        <v>2053</v>
      </c>
      <c r="R657" t="s">
        <v>2054</v>
      </c>
      <c r="S657" s="9">
        <f t="shared" si="42"/>
        <v>42796.25</v>
      </c>
      <c r="T657" s="9">
        <f t="shared" si="43"/>
        <v>42809.208333333328</v>
      </c>
    </row>
    <row r="658" spans="1:20" ht="31.5" x14ac:dyDescent="0.25">
      <c r="A658">
        <v>656</v>
      </c>
      <c r="B658" t="s">
        <v>1353</v>
      </c>
      <c r="C658" s="3" t="s">
        <v>1354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40"/>
        <v>42.127533783783782</v>
      </c>
      <c r="P658" s="5">
        <f t="shared" si="41"/>
        <v>98.966269841269835</v>
      </c>
      <c r="Q658" t="s">
        <v>2032</v>
      </c>
      <c r="R658" t="s">
        <v>2033</v>
      </c>
      <c r="S658" s="9">
        <f t="shared" si="42"/>
        <v>43097.25</v>
      </c>
      <c r="T658" s="9">
        <f t="shared" si="43"/>
        <v>43102.25</v>
      </c>
    </row>
    <row r="659" spans="1:20" x14ac:dyDescent="0.25">
      <c r="A659">
        <v>657</v>
      </c>
      <c r="B659" t="s">
        <v>1355</v>
      </c>
      <c r="C659" s="3" t="s">
        <v>1356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473</v>
      </c>
      <c r="O659" s="4">
        <f t="shared" si="40"/>
        <v>8.24</v>
      </c>
      <c r="P659" s="5">
        <f t="shared" si="41"/>
        <v>58.857142857142854</v>
      </c>
      <c r="Q659" t="s">
        <v>2040</v>
      </c>
      <c r="R659" t="s">
        <v>2062</v>
      </c>
      <c r="S659" s="9">
        <f t="shared" si="42"/>
        <v>43096.25</v>
      </c>
      <c r="T659" s="9">
        <f t="shared" si="43"/>
        <v>43112.25</v>
      </c>
    </row>
    <row r="660" spans="1:20" x14ac:dyDescent="0.25">
      <c r="A660">
        <v>658</v>
      </c>
      <c r="B660" t="s">
        <v>1357</v>
      </c>
      <c r="C660" s="3" t="s">
        <v>1358</v>
      </c>
      <c r="D660">
        <v>52600</v>
      </c>
      <c r="E660">
        <v>31594</v>
      </c>
      <c r="F660" t="s">
        <v>73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40"/>
        <v>60.064638783269963</v>
      </c>
      <c r="P660" s="5">
        <f t="shared" si="41"/>
        <v>81.010256410256417</v>
      </c>
      <c r="Q660" t="s">
        <v>2034</v>
      </c>
      <c r="R660" t="s">
        <v>2035</v>
      </c>
      <c r="S660" s="9">
        <f t="shared" si="42"/>
        <v>42246.208333333328</v>
      </c>
      <c r="T660" s="9">
        <f t="shared" si="43"/>
        <v>42269.208333333328</v>
      </c>
    </row>
    <row r="661" spans="1:20" x14ac:dyDescent="0.25">
      <c r="A661">
        <v>659</v>
      </c>
      <c r="B661" t="s">
        <v>1359</v>
      </c>
      <c r="C661" s="3" t="s">
        <v>1360</v>
      </c>
      <c r="D661">
        <v>120700</v>
      </c>
      <c r="E661">
        <v>57010</v>
      </c>
      <c r="F661" t="s">
        <v>14</v>
      </c>
      <c r="G661">
        <v>750</v>
      </c>
      <c r="H661" t="s">
        <v>39</v>
      </c>
      <c r="I661" t="s">
        <v>40</v>
      </c>
      <c r="J661">
        <v>1296108000</v>
      </c>
      <c r="K661">
        <v>1296194400</v>
      </c>
      <c r="L661" t="b">
        <v>0</v>
      </c>
      <c r="M661" t="b">
        <v>0</v>
      </c>
      <c r="N661" t="s">
        <v>41</v>
      </c>
      <c r="O661" s="4">
        <f t="shared" si="40"/>
        <v>47.232808616404313</v>
      </c>
      <c r="P661" s="5">
        <f t="shared" si="41"/>
        <v>76.013333333333335</v>
      </c>
      <c r="Q661" t="s">
        <v>2040</v>
      </c>
      <c r="R661" t="s">
        <v>2041</v>
      </c>
      <c r="S661" s="9">
        <f t="shared" si="42"/>
        <v>40570.25</v>
      </c>
      <c r="T661" s="9">
        <f t="shared" si="43"/>
        <v>40571.25</v>
      </c>
    </row>
    <row r="662" spans="1:20" x14ac:dyDescent="0.25">
      <c r="A662">
        <v>660</v>
      </c>
      <c r="B662" t="s">
        <v>1361</v>
      </c>
      <c r="C662" s="3" t="s">
        <v>1362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32</v>
      </c>
      <c r="O662" s="4">
        <f t="shared" si="40"/>
        <v>81.736263736263737</v>
      </c>
      <c r="P662" s="5">
        <f t="shared" si="41"/>
        <v>96.597402597402592</v>
      </c>
      <c r="Q662" t="s">
        <v>2038</v>
      </c>
      <c r="R662" t="s">
        <v>2039</v>
      </c>
      <c r="S662" s="9">
        <f t="shared" si="42"/>
        <v>42237.208333333328</v>
      </c>
      <c r="T662" s="9">
        <f t="shared" si="43"/>
        <v>42246.208333333328</v>
      </c>
    </row>
    <row r="663" spans="1:20" x14ac:dyDescent="0.25">
      <c r="A663">
        <v>661</v>
      </c>
      <c r="B663" t="s">
        <v>1363</v>
      </c>
      <c r="C663" s="3" t="s">
        <v>1364</v>
      </c>
      <c r="D663">
        <v>106800</v>
      </c>
      <c r="E663">
        <v>57872</v>
      </c>
      <c r="F663" t="s">
        <v>14</v>
      </c>
      <c r="G663">
        <v>752</v>
      </c>
      <c r="H663" t="s">
        <v>35</v>
      </c>
      <c r="I663" t="s">
        <v>36</v>
      </c>
      <c r="J663">
        <v>1332910800</v>
      </c>
      <c r="K663">
        <v>1335502800</v>
      </c>
      <c r="L663" t="b">
        <v>0</v>
      </c>
      <c r="M663" t="b">
        <v>0</v>
      </c>
      <c r="N663" t="s">
        <v>158</v>
      </c>
      <c r="O663" s="4">
        <f t="shared" si="40"/>
        <v>54.187265917603</v>
      </c>
      <c r="P663" s="5">
        <f t="shared" si="41"/>
        <v>76.957446808510639</v>
      </c>
      <c r="Q663" t="s">
        <v>2034</v>
      </c>
      <c r="R663" t="s">
        <v>2057</v>
      </c>
      <c r="S663" s="9">
        <f t="shared" si="42"/>
        <v>40996.208333333336</v>
      </c>
      <c r="T663" s="9">
        <f t="shared" si="43"/>
        <v>41026.208333333336</v>
      </c>
    </row>
    <row r="664" spans="1:20" x14ac:dyDescent="0.25">
      <c r="A664">
        <v>662</v>
      </c>
      <c r="B664" t="s">
        <v>1365</v>
      </c>
      <c r="C664" s="3" t="s">
        <v>1366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32</v>
      </c>
      <c r="O664" s="4">
        <f t="shared" si="40"/>
        <v>97.868131868131869</v>
      </c>
      <c r="P664" s="5">
        <f t="shared" si="41"/>
        <v>67.984732824427482</v>
      </c>
      <c r="Q664" t="s">
        <v>2038</v>
      </c>
      <c r="R664" t="s">
        <v>2039</v>
      </c>
      <c r="S664" s="9">
        <f t="shared" si="42"/>
        <v>43443.25</v>
      </c>
      <c r="T664" s="9">
        <f t="shared" si="43"/>
        <v>43447.25</v>
      </c>
    </row>
    <row r="665" spans="1:20" x14ac:dyDescent="0.25">
      <c r="A665">
        <v>663</v>
      </c>
      <c r="B665" t="s">
        <v>1367</v>
      </c>
      <c r="C665" s="3" t="s">
        <v>1368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32</v>
      </c>
      <c r="O665" s="4">
        <f t="shared" si="40"/>
        <v>77.239999999999995</v>
      </c>
      <c r="P665" s="5">
        <f t="shared" si="41"/>
        <v>88.781609195402297</v>
      </c>
      <c r="Q665" t="s">
        <v>2038</v>
      </c>
      <c r="R665" t="s">
        <v>2039</v>
      </c>
      <c r="S665" s="9">
        <f t="shared" si="42"/>
        <v>40458.208333333336</v>
      </c>
      <c r="T665" s="9">
        <f t="shared" si="43"/>
        <v>40481.208333333336</v>
      </c>
    </row>
    <row r="666" spans="1:20" x14ac:dyDescent="0.25">
      <c r="A666">
        <v>664</v>
      </c>
      <c r="B666" t="s">
        <v>707</v>
      </c>
      <c r="C666" s="3" t="s">
        <v>1369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158</v>
      </c>
      <c r="O666" s="4">
        <f t="shared" si="40"/>
        <v>33.464735516372798</v>
      </c>
      <c r="P666" s="5">
        <f t="shared" si="41"/>
        <v>24.99623706491063</v>
      </c>
      <c r="Q666" t="s">
        <v>2034</v>
      </c>
      <c r="R666" t="s">
        <v>2057</v>
      </c>
      <c r="S666" s="9">
        <f t="shared" si="42"/>
        <v>40959.25</v>
      </c>
      <c r="T666" s="9">
        <f t="shared" si="43"/>
        <v>40969.25</v>
      </c>
    </row>
    <row r="667" spans="1:20" x14ac:dyDescent="0.25">
      <c r="A667">
        <v>665</v>
      </c>
      <c r="B667" t="s">
        <v>1370</v>
      </c>
      <c r="C667" s="3" t="s">
        <v>1371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41</v>
      </c>
      <c r="O667" s="4">
        <f t="shared" si="40"/>
        <v>239.58823529411765</v>
      </c>
      <c r="P667" s="5">
        <f t="shared" si="41"/>
        <v>44.922794117647058</v>
      </c>
      <c r="Q667" t="s">
        <v>2040</v>
      </c>
      <c r="R667" t="s">
        <v>2041</v>
      </c>
      <c r="S667" s="9">
        <f t="shared" si="42"/>
        <v>40733.208333333336</v>
      </c>
      <c r="T667" s="9">
        <f t="shared" si="43"/>
        <v>40747.208333333336</v>
      </c>
    </row>
    <row r="668" spans="1:20" x14ac:dyDescent="0.25">
      <c r="A668">
        <v>666</v>
      </c>
      <c r="B668" t="s">
        <v>1372</v>
      </c>
      <c r="C668" s="3" t="s">
        <v>1373</v>
      </c>
      <c r="D668">
        <v>3100</v>
      </c>
      <c r="E668">
        <v>1985</v>
      </c>
      <c r="F668" t="s">
        <v>73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32</v>
      </c>
      <c r="O668" s="4">
        <f t="shared" si="40"/>
        <v>64.032258064516128</v>
      </c>
      <c r="P668" s="5">
        <f t="shared" si="41"/>
        <v>79.400000000000006</v>
      </c>
      <c r="Q668" t="s">
        <v>2038</v>
      </c>
      <c r="R668" t="s">
        <v>2039</v>
      </c>
      <c r="S668" s="9">
        <f t="shared" si="42"/>
        <v>41516.208333333336</v>
      </c>
      <c r="T668" s="9">
        <f t="shared" si="43"/>
        <v>41522.208333333336</v>
      </c>
    </row>
    <row r="669" spans="1:20" ht="31.5" x14ac:dyDescent="0.25">
      <c r="A669">
        <v>667</v>
      </c>
      <c r="B669" t="s">
        <v>1374</v>
      </c>
      <c r="C669" s="3" t="s">
        <v>1375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1028</v>
      </c>
      <c r="O669" s="4">
        <f t="shared" si="40"/>
        <v>176.15942028985506</v>
      </c>
      <c r="P669" s="5">
        <f t="shared" si="41"/>
        <v>29.009546539379475</v>
      </c>
      <c r="Q669" t="s">
        <v>2063</v>
      </c>
      <c r="R669" t="s">
        <v>2064</v>
      </c>
      <c r="S669" s="9">
        <f t="shared" si="42"/>
        <v>41892.208333333336</v>
      </c>
      <c r="T669" s="9">
        <f t="shared" si="43"/>
        <v>41901.208333333336</v>
      </c>
    </row>
    <row r="670" spans="1:20" ht="31.5" x14ac:dyDescent="0.25">
      <c r="A670">
        <v>668</v>
      </c>
      <c r="B670" t="s">
        <v>1376</v>
      </c>
      <c r="C670" s="3" t="s">
        <v>1377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32</v>
      </c>
      <c r="O670" s="4">
        <f t="shared" si="40"/>
        <v>20.33818181818182</v>
      </c>
      <c r="P670" s="5">
        <f t="shared" si="41"/>
        <v>73.59210526315789</v>
      </c>
      <c r="Q670" t="s">
        <v>2038</v>
      </c>
      <c r="R670" t="s">
        <v>2039</v>
      </c>
      <c r="S670" s="9">
        <f t="shared" si="42"/>
        <v>41122.208333333336</v>
      </c>
      <c r="T670" s="9">
        <f t="shared" si="43"/>
        <v>41134.208333333336</v>
      </c>
    </row>
    <row r="671" spans="1:20" x14ac:dyDescent="0.25">
      <c r="A671">
        <v>669</v>
      </c>
      <c r="B671" t="s">
        <v>1378</v>
      </c>
      <c r="C671" s="3" t="s">
        <v>1379</v>
      </c>
      <c r="D671">
        <v>48800</v>
      </c>
      <c r="E671">
        <v>175020</v>
      </c>
      <c r="F671" t="s">
        <v>20</v>
      </c>
      <c r="G671">
        <v>1621</v>
      </c>
      <c r="H671" t="s">
        <v>106</v>
      </c>
      <c r="I671" t="s">
        <v>107</v>
      </c>
      <c r="J671">
        <v>1498453200</v>
      </c>
      <c r="K671">
        <v>1499230800</v>
      </c>
      <c r="L671" t="b">
        <v>0</v>
      </c>
      <c r="M671" t="b">
        <v>0</v>
      </c>
      <c r="N671" t="s">
        <v>32</v>
      </c>
      <c r="O671" s="4">
        <f t="shared" si="40"/>
        <v>358.64754098360658</v>
      </c>
      <c r="P671" s="5">
        <f t="shared" si="41"/>
        <v>107.97038864898211</v>
      </c>
      <c r="Q671" t="s">
        <v>2038</v>
      </c>
      <c r="R671" t="s">
        <v>2039</v>
      </c>
      <c r="S671" s="9">
        <f t="shared" si="42"/>
        <v>42912.208333333328</v>
      </c>
      <c r="T671" s="9">
        <f t="shared" si="43"/>
        <v>42921.208333333328</v>
      </c>
    </row>
    <row r="672" spans="1:20" ht="31.5" x14ac:dyDescent="0.25">
      <c r="A672">
        <v>670</v>
      </c>
      <c r="B672" t="s">
        <v>1333</v>
      </c>
      <c r="C672" s="3" t="s">
        <v>1380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59</v>
      </c>
      <c r="O672" s="4">
        <f t="shared" si="40"/>
        <v>468.85802469135803</v>
      </c>
      <c r="P672" s="5">
        <f t="shared" si="41"/>
        <v>68.987284287011803</v>
      </c>
      <c r="Q672" t="s">
        <v>2034</v>
      </c>
      <c r="R672" t="s">
        <v>2044</v>
      </c>
      <c r="S672" s="9">
        <f t="shared" si="42"/>
        <v>42425.25</v>
      </c>
      <c r="T672" s="9">
        <f t="shared" si="43"/>
        <v>42437.25</v>
      </c>
    </row>
    <row r="673" spans="1:20" ht="31.5" x14ac:dyDescent="0.25">
      <c r="A673">
        <v>671</v>
      </c>
      <c r="B673" t="s">
        <v>1381</v>
      </c>
      <c r="C673" s="3" t="s">
        <v>1382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32</v>
      </c>
      <c r="O673" s="4">
        <f t="shared" si="40"/>
        <v>122.05635245901641</v>
      </c>
      <c r="P673" s="5">
        <f t="shared" si="41"/>
        <v>111.02236719478098</v>
      </c>
      <c r="Q673" t="s">
        <v>2038</v>
      </c>
      <c r="R673" t="s">
        <v>2039</v>
      </c>
      <c r="S673" s="9">
        <f t="shared" si="42"/>
        <v>40390.208333333336</v>
      </c>
      <c r="T673" s="9">
        <f t="shared" si="43"/>
        <v>40394.208333333336</v>
      </c>
    </row>
    <row r="674" spans="1:20" x14ac:dyDescent="0.25">
      <c r="A674">
        <v>672</v>
      </c>
      <c r="B674" t="s">
        <v>1383</v>
      </c>
      <c r="C674" s="3" t="s">
        <v>1384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32</v>
      </c>
      <c r="O674" s="4">
        <f t="shared" si="40"/>
        <v>55.931783729156137</v>
      </c>
      <c r="P674" s="5">
        <f t="shared" si="41"/>
        <v>24.997515808491418</v>
      </c>
      <c r="Q674" t="s">
        <v>2038</v>
      </c>
      <c r="R674" t="s">
        <v>2039</v>
      </c>
      <c r="S674" s="9">
        <f t="shared" si="42"/>
        <v>43180.208333333328</v>
      </c>
      <c r="T674" s="9">
        <f t="shared" si="43"/>
        <v>43190.208333333328</v>
      </c>
    </row>
    <row r="675" spans="1:20" x14ac:dyDescent="0.25">
      <c r="A675">
        <v>673</v>
      </c>
      <c r="B675" t="s">
        <v>1385</v>
      </c>
      <c r="C675" s="3" t="s">
        <v>1386</v>
      </c>
      <c r="D675">
        <v>5600</v>
      </c>
      <c r="E675">
        <v>2445</v>
      </c>
      <c r="F675" t="s">
        <v>14</v>
      </c>
      <c r="G675">
        <v>58</v>
      </c>
      <c r="H675" t="s">
        <v>106</v>
      </c>
      <c r="I675" t="s">
        <v>107</v>
      </c>
      <c r="J675">
        <v>1460696400</v>
      </c>
      <c r="K675">
        <v>1462510800</v>
      </c>
      <c r="L675" t="b">
        <v>0</v>
      </c>
      <c r="M675" t="b">
        <v>0</v>
      </c>
      <c r="N675" t="s">
        <v>59</v>
      </c>
      <c r="O675" s="4">
        <f t="shared" si="40"/>
        <v>43.660714285714285</v>
      </c>
      <c r="P675" s="5">
        <f t="shared" si="41"/>
        <v>42.155172413793103</v>
      </c>
      <c r="Q675" t="s">
        <v>2034</v>
      </c>
      <c r="R675" t="s">
        <v>2044</v>
      </c>
      <c r="S675" s="9">
        <f t="shared" si="42"/>
        <v>42475.208333333328</v>
      </c>
      <c r="T675" s="9">
        <f t="shared" si="43"/>
        <v>42496.208333333328</v>
      </c>
    </row>
    <row r="676" spans="1:20" x14ac:dyDescent="0.25">
      <c r="A676">
        <v>674</v>
      </c>
      <c r="B676" t="s">
        <v>1387</v>
      </c>
      <c r="C676" s="3" t="s">
        <v>1388</v>
      </c>
      <c r="D676">
        <v>170700</v>
      </c>
      <c r="E676">
        <v>57250</v>
      </c>
      <c r="F676" t="s">
        <v>73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121</v>
      </c>
      <c r="O676" s="4">
        <f t="shared" si="40"/>
        <v>33.53837141183363</v>
      </c>
      <c r="P676" s="5">
        <f t="shared" si="41"/>
        <v>47.003284072249592</v>
      </c>
      <c r="Q676" t="s">
        <v>2053</v>
      </c>
      <c r="R676" t="s">
        <v>2054</v>
      </c>
      <c r="S676" s="9">
        <f t="shared" si="42"/>
        <v>40774.208333333336</v>
      </c>
      <c r="T676" s="9">
        <f t="shared" si="43"/>
        <v>40821.208333333336</v>
      </c>
    </row>
    <row r="677" spans="1:20" x14ac:dyDescent="0.25">
      <c r="A677">
        <v>675</v>
      </c>
      <c r="B677" t="s">
        <v>1389</v>
      </c>
      <c r="C677" s="3" t="s">
        <v>1390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1028</v>
      </c>
      <c r="O677" s="4">
        <f t="shared" si="40"/>
        <v>122.97938144329896</v>
      </c>
      <c r="P677" s="5">
        <f t="shared" si="41"/>
        <v>36.0392749244713</v>
      </c>
      <c r="Q677" t="s">
        <v>2063</v>
      </c>
      <c r="R677" t="s">
        <v>2064</v>
      </c>
      <c r="S677" s="9">
        <f t="shared" si="42"/>
        <v>43719.208333333328</v>
      </c>
      <c r="T677" s="9">
        <f t="shared" si="43"/>
        <v>43726.208333333328</v>
      </c>
    </row>
    <row r="678" spans="1:20" x14ac:dyDescent="0.25">
      <c r="A678">
        <v>676</v>
      </c>
      <c r="B678" t="s">
        <v>1391</v>
      </c>
      <c r="C678" s="3" t="s">
        <v>1392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121</v>
      </c>
      <c r="O678" s="4">
        <f t="shared" si="40"/>
        <v>189.74959871589084</v>
      </c>
      <c r="P678" s="5">
        <f t="shared" si="41"/>
        <v>101.03760683760684</v>
      </c>
      <c r="Q678" t="s">
        <v>2053</v>
      </c>
      <c r="R678" t="s">
        <v>2054</v>
      </c>
      <c r="S678" s="9">
        <f t="shared" si="42"/>
        <v>41178.208333333336</v>
      </c>
      <c r="T678" s="9">
        <f t="shared" si="43"/>
        <v>41187.208333333336</v>
      </c>
    </row>
    <row r="679" spans="1:20" x14ac:dyDescent="0.25">
      <c r="A679">
        <v>677</v>
      </c>
      <c r="B679" t="s">
        <v>1393</v>
      </c>
      <c r="C679" s="3" t="s">
        <v>1394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118</v>
      </c>
      <c r="O679" s="4">
        <f t="shared" si="40"/>
        <v>83.622641509433961</v>
      </c>
      <c r="P679" s="5">
        <f t="shared" si="41"/>
        <v>39.927927927927925</v>
      </c>
      <c r="Q679" t="s">
        <v>2046</v>
      </c>
      <c r="R679" t="s">
        <v>2052</v>
      </c>
      <c r="S679" s="9">
        <f t="shared" si="42"/>
        <v>42561.208333333328</v>
      </c>
      <c r="T679" s="9">
        <f t="shared" si="43"/>
        <v>42611.208333333328</v>
      </c>
    </row>
    <row r="680" spans="1:20" x14ac:dyDescent="0.25">
      <c r="A680">
        <v>678</v>
      </c>
      <c r="B680" t="s">
        <v>1395</v>
      </c>
      <c r="C680" s="3" t="s">
        <v>1396</v>
      </c>
      <c r="D680">
        <v>99500</v>
      </c>
      <c r="E680">
        <v>17879</v>
      </c>
      <c r="F680" t="s">
        <v>73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52</v>
      </c>
      <c r="O680" s="4">
        <f t="shared" si="40"/>
        <v>17.968844221105527</v>
      </c>
      <c r="P680" s="5">
        <f t="shared" si="41"/>
        <v>83.158139534883716</v>
      </c>
      <c r="Q680" t="s">
        <v>2040</v>
      </c>
      <c r="R680" t="s">
        <v>2043</v>
      </c>
      <c r="S680" s="9">
        <f t="shared" si="42"/>
        <v>43484.25</v>
      </c>
      <c r="T680" s="9">
        <f t="shared" si="43"/>
        <v>43486.25</v>
      </c>
    </row>
    <row r="681" spans="1:20" x14ac:dyDescent="0.25">
      <c r="A681">
        <v>679</v>
      </c>
      <c r="B681" t="s">
        <v>667</v>
      </c>
      <c r="C681" s="3" t="s">
        <v>1397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40"/>
        <v>1036.5</v>
      </c>
      <c r="P681" s="5">
        <f t="shared" si="41"/>
        <v>39.97520661157025</v>
      </c>
      <c r="Q681" t="s">
        <v>2032</v>
      </c>
      <c r="R681" t="s">
        <v>2033</v>
      </c>
      <c r="S681" s="9">
        <f t="shared" si="42"/>
        <v>43756.208333333328</v>
      </c>
      <c r="T681" s="9">
        <f t="shared" si="43"/>
        <v>43761.208333333328</v>
      </c>
    </row>
    <row r="682" spans="1:20" ht="31.5" x14ac:dyDescent="0.25">
      <c r="A682">
        <v>680</v>
      </c>
      <c r="B682" t="s">
        <v>1398</v>
      </c>
      <c r="C682" s="3" t="s">
        <v>1399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291</v>
      </c>
      <c r="O682" s="4">
        <f t="shared" si="40"/>
        <v>97.405219780219781</v>
      </c>
      <c r="P682" s="5">
        <f t="shared" si="41"/>
        <v>47.993908629441627</v>
      </c>
      <c r="Q682" t="s">
        <v>2049</v>
      </c>
      <c r="R682" t="s">
        <v>2060</v>
      </c>
      <c r="S682" s="9">
        <f t="shared" si="42"/>
        <v>43813.25</v>
      </c>
      <c r="T682" s="9">
        <f t="shared" si="43"/>
        <v>43815.25</v>
      </c>
    </row>
    <row r="683" spans="1:20" ht="31.5" x14ac:dyDescent="0.25">
      <c r="A683">
        <v>681</v>
      </c>
      <c r="B683" t="s">
        <v>1400</v>
      </c>
      <c r="C683" s="3" t="s">
        <v>1401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32</v>
      </c>
      <c r="O683" s="4">
        <f t="shared" si="40"/>
        <v>86.386203150461711</v>
      </c>
      <c r="P683" s="5">
        <f t="shared" si="41"/>
        <v>95.978877489438744</v>
      </c>
      <c r="Q683" t="s">
        <v>2038</v>
      </c>
      <c r="R683" t="s">
        <v>2039</v>
      </c>
      <c r="S683" s="9">
        <f t="shared" si="42"/>
        <v>40898.25</v>
      </c>
      <c r="T683" s="9">
        <f t="shared" si="43"/>
        <v>40904.25</v>
      </c>
    </row>
    <row r="684" spans="1:20" x14ac:dyDescent="0.25">
      <c r="A684">
        <v>682</v>
      </c>
      <c r="B684" t="s">
        <v>1402</v>
      </c>
      <c r="C684" s="3" t="s">
        <v>1403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32</v>
      </c>
      <c r="O684" s="4">
        <f t="shared" si="40"/>
        <v>150.16666666666666</v>
      </c>
      <c r="P684" s="5">
        <f t="shared" si="41"/>
        <v>78.728155339805824</v>
      </c>
      <c r="Q684" t="s">
        <v>2038</v>
      </c>
      <c r="R684" t="s">
        <v>2039</v>
      </c>
      <c r="S684" s="9">
        <f t="shared" si="42"/>
        <v>41619.25</v>
      </c>
      <c r="T684" s="9">
        <f t="shared" si="43"/>
        <v>41628.25</v>
      </c>
    </row>
    <row r="685" spans="1:20" x14ac:dyDescent="0.25">
      <c r="A685">
        <v>683</v>
      </c>
      <c r="B685" t="s">
        <v>1404</v>
      </c>
      <c r="C685" s="3" t="s">
        <v>1405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32</v>
      </c>
      <c r="O685" s="4">
        <f t="shared" si="40"/>
        <v>358.43478260869563</v>
      </c>
      <c r="P685" s="5">
        <f t="shared" si="41"/>
        <v>56.081632653061227</v>
      </c>
      <c r="Q685" t="s">
        <v>2038</v>
      </c>
      <c r="R685" t="s">
        <v>2039</v>
      </c>
      <c r="S685" s="9">
        <f t="shared" si="42"/>
        <v>43359.208333333328</v>
      </c>
      <c r="T685" s="9">
        <f t="shared" si="43"/>
        <v>43361.208333333328</v>
      </c>
    </row>
    <row r="686" spans="1:20" x14ac:dyDescent="0.25">
      <c r="A686">
        <v>684</v>
      </c>
      <c r="B686" t="s">
        <v>1406</v>
      </c>
      <c r="C686" s="3" t="s">
        <v>1407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67</v>
      </c>
      <c r="O686" s="4">
        <f t="shared" si="40"/>
        <v>542.85714285714289</v>
      </c>
      <c r="P686" s="5">
        <f t="shared" si="41"/>
        <v>69.090909090909093</v>
      </c>
      <c r="Q686" t="s">
        <v>2046</v>
      </c>
      <c r="R686" t="s">
        <v>2047</v>
      </c>
      <c r="S686" s="9">
        <f t="shared" si="42"/>
        <v>40358.208333333336</v>
      </c>
      <c r="T686" s="9">
        <f t="shared" si="43"/>
        <v>40378.208333333336</v>
      </c>
    </row>
    <row r="687" spans="1:20" x14ac:dyDescent="0.25">
      <c r="A687">
        <v>685</v>
      </c>
      <c r="B687" t="s">
        <v>1408</v>
      </c>
      <c r="C687" s="3" t="s">
        <v>1409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32</v>
      </c>
      <c r="O687" s="4">
        <f t="shared" si="40"/>
        <v>67.500714285714281</v>
      </c>
      <c r="P687" s="5">
        <f t="shared" si="41"/>
        <v>102.05291576673866</v>
      </c>
      <c r="Q687" t="s">
        <v>2038</v>
      </c>
      <c r="R687" t="s">
        <v>2039</v>
      </c>
      <c r="S687" s="9">
        <f t="shared" si="42"/>
        <v>42239.208333333328</v>
      </c>
      <c r="T687" s="9">
        <f t="shared" si="43"/>
        <v>42263.208333333328</v>
      </c>
    </row>
    <row r="688" spans="1:20" x14ac:dyDescent="0.25">
      <c r="A688">
        <v>686</v>
      </c>
      <c r="B688" t="s">
        <v>1410</v>
      </c>
      <c r="C688" s="3" t="s">
        <v>1411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64</v>
      </c>
      <c r="O688" s="4">
        <f t="shared" si="40"/>
        <v>191.74666666666667</v>
      </c>
      <c r="P688" s="5">
        <f t="shared" si="41"/>
        <v>107.32089552238806</v>
      </c>
      <c r="Q688" t="s">
        <v>2036</v>
      </c>
      <c r="R688" t="s">
        <v>2045</v>
      </c>
      <c r="S688" s="9">
        <f t="shared" si="42"/>
        <v>43186.208333333328</v>
      </c>
      <c r="T688" s="9">
        <f t="shared" si="43"/>
        <v>43197.208333333328</v>
      </c>
    </row>
    <row r="689" spans="1:20" x14ac:dyDescent="0.25">
      <c r="A689">
        <v>687</v>
      </c>
      <c r="B689" t="s">
        <v>1412</v>
      </c>
      <c r="C689" s="3" t="s">
        <v>1413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32</v>
      </c>
      <c r="O689" s="4">
        <f t="shared" si="40"/>
        <v>932</v>
      </c>
      <c r="P689" s="5">
        <f t="shared" si="41"/>
        <v>51.970260223048328</v>
      </c>
      <c r="Q689" t="s">
        <v>2038</v>
      </c>
      <c r="R689" t="s">
        <v>2039</v>
      </c>
      <c r="S689" s="9">
        <f t="shared" si="42"/>
        <v>42806.25</v>
      </c>
      <c r="T689" s="9">
        <f t="shared" si="43"/>
        <v>42809.208333333328</v>
      </c>
    </row>
    <row r="690" spans="1:20" x14ac:dyDescent="0.25">
      <c r="A690">
        <v>688</v>
      </c>
      <c r="B690" t="s">
        <v>1414</v>
      </c>
      <c r="C690" s="3" t="s">
        <v>1415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268</v>
      </c>
      <c r="O690" s="4">
        <f t="shared" si="40"/>
        <v>429.27586206896552</v>
      </c>
      <c r="P690" s="5">
        <f t="shared" si="41"/>
        <v>71.137142857142862</v>
      </c>
      <c r="Q690" t="s">
        <v>2040</v>
      </c>
      <c r="R690" t="s">
        <v>2059</v>
      </c>
      <c r="S690" s="9">
        <f t="shared" si="42"/>
        <v>43475.25</v>
      </c>
      <c r="T690" s="9">
        <f t="shared" si="43"/>
        <v>43491.25</v>
      </c>
    </row>
    <row r="691" spans="1:20" x14ac:dyDescent="0.25">
      <c r="A691">
        <v>689</v>
      </c>
      <c r="B691" t="s">
        <v>1416</v>
      </c>
      <c r="C691" s="3" t="s">
        <v>1417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40"/>
        <v>100.65753424657535</v>
      </c>
      <c r="P691" s="5">
        <f t="shared" si="41"/>
        <v>106.49275362318841</v>
      </c>
      <c r="Q691" t="s">
        <v>2036</v>
      </c>
      <c r="R691" t="s">
        <v>2037</v>
      </c>
      <c r="S691" s="9">
        <f t="shared" si="42"/>
        <v>41576.208333333336</v>
      </c>
      <c r="T691" s="9">
        <f t="shared" si="43"/>
        <v>41588.25</v>
      </c>
    </row>
    <row r="692" spans="1:20" x14ac:dyDescent="0.25">
      <c r="A692">
        <v>690</v>
      </c>
      <c r="B692" t="s">
        <v>1418</v>
      </c>
      <c r="C692" s="3" t="s">
        <v>1419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41</v>
      </c>
      <c r="O692" s="4">
        <f t="shared" si="40"/>
        <v>226.61111111111109</v>
      </c>
      <c r="P692" s="5">
        <f t="shared" si="41"/>
        <v>42.93684210526316</v>
      </c>
      <c r="Q692" t="s">
        <v>2040</v>
      </c>
      <c r="R692" t="s">
        <v>2041</v>
      </c>
      <c r="S692" s="9">
        <f t="shared" si="42"/>
        <v>40874.25</v>
      </c>
      <c r="T692" s="9">
        <f t="shared" si="43"/>
        <v>40880.25</v>
      </c>
    </row>
    <row r="693" spans="1:20" x14ac:dyDescent="0.25">
      <c r="A693">
        <v>691</v>
      </c>
      <c r="B693" t="s">
        <v>1420</v>
      </c>
      <c r="C693" s="3" t="s">
        <v>1421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41</v>
      </c>
      <c r="O693" s="4">
        <f t="shared" si="40"/>
        <v>142.38</v>
      </c>
      <c r="P693" s="5">
        <f t="shared" si="41"/>
        <v>30.037974683544302</v>
      </c>
      <c r="Q693" t="s">
        <v>2040</v>
      </c>
      <c r="R693" t="s">
        <v>2041</v>
      </c>
      <c r="S693" s="9">
        <f t="shared" si="42"/>
        <v>41185.208333333336</v>
      </c>
      <c r="T693" s="9">
        <f t="shared" si="43"/>
        <v>41202.208333333336</v>
      </c>
    </row>
    <row r="694" spans="1:20" x14ac:dyDescent="0.25">
      <c r="A694">
        <v>692</v>
      </c>
      <c r="B694" t="s">
        <v>1422</v>
      </c>
      <c r="C694" s="3" t="s">
        <v>1423</v>
      </c>
      <c r="D694">
        <v>6000</v>
      </c>
      <c r="E694">
        <v>5438</v>
      </c>
      <c r="F694" t="s">
        <v>14</v>
      </c>
      <c r="G694">
        <v>77</v>
      </c>
      <c r="H694" t="s">
        <v>39</v>
      </c>
      <c r="I694" t="s">
        <v>40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40"/>
        <v>90.633333333333326</v>
      </c>
      <c r="P694" s="5">
        <f t="shared" si="41"/>
        <v>70.623376623376629</v>
      </c>
      <c r="Q694" t="s">
        <v>2034</v>
      </c>
      <c r="R694" t="s">
        <v>2035</v>
      </c>
      <c r="S694" s="9">
        <f t="shared" si="42"/>
        <v>43655.208333333328</v>
      </c>
      <c r="T694" s="9">
        <f t="shared" si="43"/>
        <v>43673.208333333328</v>
      </c>
    </row>
    <row r="695" spans="1:20" ht="31.5" x14ac:dyDescent="0.25">
      <c r="A695">
        <v>693</v>
      </c>
      <c r="B695" t="s">
        <v>1424</v>
      </c>
      <c r="C695" s="3" t="s">
        <v>1425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32</v>
      </c>
      <c r="O695" s="4">
        <f t="shared" si="40"/>
        <v>63.966740576496676</v>
      </c>
      <c r="P695" s="5">
        <f t="shared" si="41"/>
        <v>66.016018306636155</v>
      </c>
      <c r="Q695" t="s">
        <v>2038</v>
      </c>
      <c r="R695" t="s">
        <v>2039</v>
      </c>
      <c r="S695" s="9">
        <f t="shared" si="42"/>
        <v>43025.208333333328</v>
      </c>
      <c r="T695" s="9">
        <f t="shared" si="43"/>
        <v>43042.208333333328</v>
      </c>
    </row>
    <row r="696" spans="1:20" x14ac:dyDescent="0.25">
      <c r="A696">
        <v>694</v>
      </c>
      <c r="B696" t="s">
        <v>1426</v>
      </c>
      <c r="C696" s="3" t="s">
        <v>1427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32</v>
      </c>
      <c r="O696" s="4">
        <f t="shared" si="40"/>
        <v>84.131868131868131</v>
      </c>
      <c r="P696" s="5">
        <f t="shared" si="41"/>
        <v>96.911392405063296</v>
      </c>
      <c r="Q696" t="s">
        <v>2038</v>
      </c>
      <c r="R696" t="s">
        <v>2039</v>
      </c>
      <c r="S696" s="9">
        <f t="shared" si="42"/>
        <v>43066.25</v>
      </c>
      <c r="T696" s="9">
        <f t="shared" si="43"/>
        <v>43103.25</v>
      </c>
    </row>
    <row r="697" spans="1:20" x14ac:dyDescent="0.25">
      <c r="A697">
        <v>695</v>
      </c>
      <c r="B697" t="s">
        <v>1428</v>
      </c>
      <c r="C697" s="3" t="s">
        <v>1429</v>
      </c>
      <c r="D697">
        <v>9200</v>
      </c>
      <c r="E697">
        <v>12322</v>
      </c>
      <c r="F697" t="s">
        <v>20</v>
      </c>
      <c r="G697">
        <v>196</v>
      </c>
      <c r="H697" t="s">
        <v>106</v>
      </c>
      <c r="I697" t="s">
        <v>107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40"/>
        <v>133.93478260869566</v>
      </c>
      <c r="P697" s="5">
        <f t="shared" si="41"/>
        <v>62.867346938775512</v>
      </c>
      <c r="Q697" t="s">
        <v>2034</v>
      </c>
      <c r="R697" t="s">
        <v>2035</v>
      </c>
      <c r="S697" s="9">
        <f t="shared" si="42"/>
        <v>42322.25</v>
      </c>
      <c r="T697" s="9">
        <f t="shared" si="43"/>
        <v>42338.25</v>
      </c>
    </row>
    <row r="698" spans="1:20" x14ac:dyDescent="0.25">
      <c r="A698">
        <v>696</v>
      </c>
      <c r="B698" t="s">
        <v>1430</v>
      </c>
      <c r="C698" s="3" t="s">
        <v>1431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32</v>
      </c>
      <c r="O698" s="4">
        <f t="shared" si="40"/>
        <v>59.042047531992694</v>
      </c>
      <c r="P698" s="5">
        <f t="shared" si="41"/>
        <v>108.98537682789652</v>
      </c>
      <c r="Q698" t="s">
        <v>2038</v>
      </c>
      <c r="R698" t="s">
        <v>2039</v>
      </c>
      <c r="S698" s="9">
        <f t="shared" si="42"/>
        <v>42114.208333333328</v>
      </c>
      <c r="T698" s="9">
        <f t="shared" si="43"/>
        <v>42115.208333333328</v>
      </c>
    </row>
    <row r="699" spans="1:20" x14ac:dyDescent="0.25">
      <c r="A699">
        <v>697</v>
      </c>
      <c r="B699" t="s">
        <v>1432</v>
      </c>
      <c r="C699" s="3" t="s">
        <v>1433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49</v>
      </c>
      <c r="O699" s="4">
        <f t="shared" si="40"/>
        <v>152.80062063615205</v>
      </c>
      <c r="P699" s="5">
        <f t="shared" si="41"/>
        <v>26.999314599040439</v>
      </c>
      <c r="Q699" t="s">
        <v>2034</v>
      </c>
      <c r="R699" t="s">
        <v>2042</v>
      </c>
      <c r="S699" s="9">
        <f t="shared" si="42"/>
        <v>43190.208333333328</v>
      </c>
      <c r="T699" s="9">
        <f t="shared" si="43"/>
        <v>43192.208333333328</v>
      </c>
    </row>
    <row r="700" spans="1:20" x14ac:dyDescent="0.25">
      <c r="A700">
        <v>698</v>
      </c>
      <c r="B700" t="s">
        <v>1434</v>
      </c>
      <c r="C700" s="3" t="s">
        <v>1435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64</v>
      </c>
      <c r="O700" s="4">
        <f t="shared" si="40"/>
        <v>446.69121140142522</v>
      </c>
      <c r="P700" s="5">
        <f t="shared" si="41"/>
        <v>65.004147943311438</v>
      </c>
      <c r="Q700" t="s">
        <v>2036</v>
      </c>
      <c r="R700" t="s">
        <v>2045</v>
      </c>
      <c r="S700" s="9">
        <f t="shared" si="42"/>
        <v>40871.25</v>
      </c>
      <c r="T700" s="9">
        <f t="shared" si="43"/>
        <v>40885.25</v>
      </c>
    </row>
    <row r="701" spans="1:20" x14ac:dyDescent="0.25">
      <c r="A701">
        <v>699</v>
      </c>
      <c r="B701" t="s">
        <v>443</v>
      </c>
      <c r="C701" s="3" t="s">
        <v>1436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52</v>
      </c>
      <c r="O701" s="4">
        <f t="shared" si="40"/>
        <v>84.391891891891888</v>
      </c>
      <c r="P701" s="5">
        <f t="shared" si="41"/>
        <v>111.51785714285714</v>
      </c>
      <c r="Q701" t="s">
        <v>2040</v>
      </c>
      <c r="R701" t="s">
        <v>2043</v>
      </c>
      <c r="S701" s="9">
        <f t="shared" si="42"/>
        <v>43641.208333333328</v>
      </c>
      <c r="T701" s="9">
        <f t="shared" si="43"/>
        <v>43642.208333333328</v>
      </c>
    </row>
    <row r="702" spans="1:20" ht="31.5" x14ac:dyDescent="0.25">
      <c r="A702">
        <v>700</v>
      </c>
      <c r="B702" t="s">
        <v>1437</v>
      </c>
      <c r="C702" s="3" t="s">
        <v>1438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64</v>
      </c>
      <c r="O702" s="4">
        <f t="shared" si="40"/>
        <v>3</v>
      </c>
      <c r="P702" s="5">
        <f t="shared" si="41"/>
        <v>3</v>
      </c>
      <c r="Q702" t="s">
        <v>2036</v>
      </c>
      <c r="R702" t="s">
        <v>2045</v>
      </c>
      <c r="S702" s="9">
        <f t="shared" si="42"/>
        <v>40203.25</v>
      </c>
      <c r="T702" s="9">
        <f t="shared" si="43"/>
        <v>40218.25</v>
      </c>
    </row>
    <row r="703" spans="1:20" ht="31.5" x14ac:dyDescent="0.25">
      <c r="A703">
        <v>701</v>
      </c>
      <c r="B703" t="s">
        <v>1439</v>
      </c>
      <c r="C703" s="3" t="s">
        <v>1440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32</v>
      </c>
      <c r="O703" s="4">
        <f t="shared" si="40"/>
        <v>175.02692307692308</v>
      </c>
      <c r="P703" s="5">
        <f t="shared" si="41"/>
        <v>110.99268292682927</v>
      </c>
      <c r="Q703" t="s">
        <v>2038</v>
      </c>
      <c r="R703" t="s">
        <v>2039</v>
      </c>
      <c r="S703" s="9">
        <f t="shared" si="42"/>
        <v>40629.208333333336</v>
      </c>
      <c r="T703" s="9">
        <f t="shared" si="43"/>
        <v>40636.208333333336</v>
      </c>
    </row>
    <row r="704" spans="1:20" ht="31.5" x14ac:dyDescent="0.25">
      <c r="A704">
        <v>702</v>
      </c>
      <c r="B704" t="s">
        <v>1441</v>
      </c>
      <c r="C704" s="3" t="s">
        <v>1442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64</v>
      </c>
      <c r="O704" s="4">
        <f t="shared" si="40"/>
        <v>54.137931034482754</v>
      </c>
      <c r="P704" s="5">
        <f t="shared" si="41"/>
        <v>56.746987951807228</v>
      </c>
      <c r="Q704" t="s">
        <v>2036</v>
      </c>
      <c r="R704" t="s">
        <v>2045</v>
      </c>
      <c r="S704" s="9">
        <f t="shared" si="42"/>
        <v>41477.208333333336</v>
      </c>
      <c r="T704" s="9">
        <f t="shared" si="43"/>
        <v>41482.208333333336</v>
      </c>
    </row>
    <row r="705" spans="1:20" x14ac:dyDescent="0.25">
      <c r="A705">
        <v>703</v>
      </c>
      <c r="B705" t="s">
        <v>1443</v>
      </c>
      <c r="C705" s="3" t="s">
        <v>1444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205</v>
      </c>
      <c r="O705" s="4">
        <f t="shared" si="40"/>
        <v>311.87381703470032</v>
      </c>
      <c r="P705" s="5">
        <f t="shared" si="41"/>
        <v>97.020608439646708</v>
      </c>
      <c r="Q705" t="s">
        <v>2046</v>
      </c>
      <c r="R705" t="s">
        <v>2058</v>
      </c>
      <c r="S705" s="9">
        <f t="shared" si="42"/>
        <v>41020.208333333336</v>
      </c>
      <c r="T705" s="9">
        <f t="shared" si="43"/>
        <v>41037.208333333336</v>
      </c>
    </row>
    <row r="706" spans="1:20" ht="31.5" x14ac:dyDescent="0.25">
      <c r="A706">
        <v>704</v>
      </c>
      <c r="B706" t="s">
        <v>1445</v>
      </c>
      <c r="C706" s="3" t="s">
        <v>1446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70</v>
      </c>
      <c r="O706" s="4">
        <f t="shared" si="40"/>
        <v>122.78160919540231</v>
      </c>
      <c r="P706" s="5">
        <f t="shared" si="41"/>
        <v>92.08620689655173</v>
      </c>
      <c r="Q706" t="s">
        <v>2040</v>
      </c>
      <c r="R706" t="s">
        <v>2048</v>
      </c>
      <c r="S706" s="9">
        <f t="shared" si="42"/>
        <v>42555.208333333328</v>
      </c>
      <c r="T706" s="9">
        <f t="shared" si="43"/>
        <v>42570.208333333328</v>
      </c>
    </row>
    <row r="707" spans="1:20" x14ac:dyDescent="0.25">
      <c r="A707">
        <v>705</v>
      </c>
      <c r="B707" t="s">
        <v>1447</v>
      </c>
      <c r="C707" s="3" t="s">
        <v>1448</v>
      </c>
      <c r="D707">
        <v>169700</v>
      </c>
      <c r="E707">
        <v>168048</v>
      </c>
      <c r="F707" t="s">
        <v>14</v>
      </c>
      <c r="G707">
        <v>2025</v>
      </c>
      <c r="H707" t="s">
        <v>39</v>
      </c>
      <c r="I707" t="s">
        <v>40</v>
      </c>
      <c r="J707">
        <v>1386741600</v>
      </c>
      <c r="K707">
        <v>1387087200</v>
      </c>
      <c r="L707" t="b">
        <v>0</v>
      </c>
      <c r="M707" t="b">
        <v>0</v>
      </c>
      <c r="N707" t="s">
        <v>67</v>
      </c>
      <c r="O707" s="4">
        <f t="shared" ref="O707:O770" si="44">E707/D707*100</f>
        <v>99.026517383618156</v>
      </c>
      <c r="P707" s="5">
        <f t="shared" ref="P707:P770" si="45">IF(G707=0,0,E707/G707)</f>
        <v>82.986666666666665</v>
      </c>
      <c r="Q707" t="s">
        <v>2046</v>
      </c>
      <c r="R707" t="s">
        <v>2047</v>
      </c>
      <c r="S707" s="9">
        <f t="shared" ref="S707:S770" si="46">(((J707/60)/60)/24)+DATE(1970,1,1)</f>
        <v>41619.25</v>
      </c>
      <c r="T707" s="9">
        <f t="shared" ref="T707:T770" si="47">(((K707/60)/60)/24)+DATE(1970,1,1)</f>
        <v>41623.25</v>
      </c>
    </row>
    <row r="708" spans="1:20" ht="31.5" x14ac:dyDescent="0.25">
      <c r="A708">
        <v>706</v>
      </c>
      <c r="B708" t="s">
        <v>1449</v>
      </c>
      <c r="C708" s="3" t="s">
        <v>1450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si="44"/>
        <v>127.84686346863469</v>
      </c>
      <c r="P708" s="5">
        <f t="shared" si="45"/>
        <v>103.03791821561339</v>
      </c>
      <c r="Q708" t="s">
        <v>2036</v>
      </c>
      <c r="R708" t="s">
        <v>2037</v>
      </c>
      <c r="S708" s="9">
        <f t="shared" si="46"/>
        <v>43471.25</v>
      </c>
      <c r="T708" s="9">
        <f t="shared" si="47"/>
        <v>43479.25</v>
      </c>
    </row>
    <row r="709" spans="1:20" ht="31.5" x14ac:dyDescent="0.25">
      <c r="A709">
        <v>707</v>
      </c>
      <c r="B709" t="s">
        <v>1451</v>
      </c>
      <c r="C709" s="3" t="s">
        <v>1452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52</v>
      </c>
      <c r="O709" s="4">
        <f t="shared" si="44"/>
        <v>158.61643835616439</v>
      </c>
      <c r="P709" s="5">
        <f t="shared" si="45"/>
        <v>68.922619047619051</v>
      </c>
      <c r="Q709" t="s">
        <v>2040</v>
      </c>
      <c r="R709" t="s">
        <v>2043</v>
      </c>
      <c r="S709" s="9">
        <f t="shared" si="46"/>
        <v>43442.25</v>
      </c>
      <c r="T709" s="9">
        <f t="shared" si="47"/>
        <v>43478.25</v>
      </c>
    </row>
    <row r="710" spans="1:20" x14ac:dyDescent="0.25">
      <c r="A710">
        <v>708</v>
      </c>
      <c r="B710" t="s">
        <v>1453</v>
      </c>
      <c r="C710" s="3" t="s">
        <v>1454</v>
      </c>
      <c r="D710">
        <v>1700</v>
      </c>
      <c r="E710">
        <v>12020</v>
      </c>
      <c r="F710" t="s">
        <v>20</v>
      </c>
      <c r="G710">
        <v>137</v>
      </c>
      <c r="H710" t="s">
        <v>97</v>
      </c>
      <c r="I710" t="s">
        <v>98</v>
      </c>
      <c r="J710">
        <v>1495429200</v>
      </c>
      <c r="K710">
        <v>1496293200</v>
      </c>
      <c r="L710" t="b">
        <v>0</v>
      </c>
      <c r="M710" t="b">
        <v>0</v>
      </c>
      <c r="N710" t="s">
        <v>32</v>
      </c>
      <c r="O710" s="4">
        <f t="shared" si="44"/>
        <v>707.05882352941171</v>
      </c>
      <c r="P710" s="5">
        <f t="shared" si="45"/>
        <v>87.737226277372258</v>
      </c>
      <c r="Q710" t="s">
        <v>2038</v>
      </c>
      <c r="R710" t="s">
        <v>2039</v>
      </c>
      <c r="S710" s="9">
        <f t="shared" si="46"/>
        <v>42877.208333333328</v>
      </c>
      <c r="T710" s="9">
        <f t="shared" si="47"/>
        <v>42887.208333333328</v>
      </c>
    </row>
    <row r="711" spans="1:20" x14ac:dyDescent="0.25">
      <c r="A711">
        <v>709</v>
      </c>
      <c r="B711" t="s">
        <v>1455</v>
      </c>
      <c r="C711" s="3" t="s">
        <v>1456</v>
      </c>
      <c r="D711">
        <v>9800</v>
      </c>
      <c r="E711">
        <v>13954</v>
      </c>
      <c r="F711" t="s">
        <v>20</v>
      </c>
      <c r="G711">
        <v>186</v>
      </c>
      <c r="H711" t="s">
        <v>106</v>
      </c>
      <c r="I711" t="s">
        <v>107</v>
      </c>
      <c r="J711">
        <v>1334811600</v>
      </c>
      <c r="K711">
        <v>1335416400</v>
      </c>
      <c r="L711" t="b">
        <v>0</v>
      </c>
      <c r="M711" t="b">
        <v>0</v>
      </c>
      <c r="N711" t="s">
        <v>32</v>
      </c>
      <c r="O711" s="4">
        <f t="shared" si="44"/>
        <v>142.38775510204081</v>
      </c>
      <c r="P711" s="5">
        <f t="shared" si="45"/>
        <v>75.021505376344081</v>
      </c>
      <c r="Q711" t="s">
        <v>2038</v>
      </c>
      <c r="R711" t="s">
        <v>2039</v>
      </c>
      <c r="S711" s="9">
        <f t="shared" si="46"/>
        <v>41018.208333333336</v>
      </c>
      <c r="T711" s="9">
        <f t="shared" si="47"/>
        <v>41025.208333333336</v>
      </c>
    </row>
    <row r="712" spans="1:20" ht="31.5" x14ac:dyDescent="0.25">
      <c r="A712">
        <v>710</v>
      </c>
      <c r="B712" t="s">
        <v>1457</v>
      </c>
      <c r="C712" s="3" t="s">
        <v>1458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32</v>
      </c>
      <c r="O712" s="4">
        <f t="shared" si="44"/>
        <v>147.86046511627907</v>
      </c>
      <c r="P712" s="5">
        <f t="shared" si="45"/>
        <v>50.863999999999997</v>
      </c>
      <c r="Q712" t="s">
        <v>2038</v>
      </c>
      <c r="R712" t="s">
        <v>2039</v>
      </c>
      <c r="S712" s="9">
        <f t="shared" si="46"/>
        <v>43295.208333333328</v>
      </c>
      <c r="T712" s="9">
        <f t="shared" si="47"/>
        <v>43302.208333333328</v>
      </c>
    </row>
    <row r="713" spans="1:20" ht="31.5" x14ac:dyDescent="0.25">
      <c r="A713">
        <v>711</v>
      </c>
      <c r="B713" t="s">
        <v>1459</v>
      </c>
      <c r="C713" s="3" t="s">
        <v>1460</v>
      </c>
      <c r="D713">
        <v>6200</v>
      </c>
      <c r="E713">
        <v>1260</v>
      </c>
      <c r="F713" t="s">
        <v>14</v>
      </c>
      <c r="G713">
        <v>14</v>
      </c>
      <c r="H713" t="s">
        <v>106</v>
      </c>
      <c r="I713" t="s">
        <v>107</v>
      </c>
      <c r="J713">
        <v>1453615200</v>
      </c>
      <c r="K713">
        <v>1453788000</v>
      </c>
      <c r="L713" t="b">
        <v>1</v>
      </c>
      <c r="M713" t="b">
        <v>1</v>
      </c>
      <c r="N713" t="s">
        <v>32</v>
      </c>
      <c r="O713" s="4">
        <f t="shared" si="44"/>
        <v>20.322580645161288</v>
      </c>
      <c r="P713" s="5">
        <f t="shared" si="45"/>
        <v>90</v>
      </c>
      <c r="Q713" t="s">
        <v>2038</v>
      </c>
      <c r="R713" t="s">
        <v>2039</v>
      </c>
      <c r="S713" s="9">
        <f t="shared" si="46"/>
        <v>42393.25</v>
      </c>
      <c r="T713" s="9">
        <f t="shared" si="47"/>
        <v>42395.25</v>
      </c>
    </row>
    <row r="714" spans="1:20" ht="31.5" x14ac:dyDescent="0.25">
      <c r="A714">
        <v>712</v>
      </c>
      <c r="B714" t="s">
        <v>1461</v>
      </c>
      <c r="C714" s="3" t="s">
        <v>1462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32</v>
      </c>
      <c r="O714" s="4">
        <f t="shared" si="44"/>
        <v>1840.625</v>
      </c>
      <c r="P714" s="5">
        <f t="shared" si="45"/>
        <v>72.896039603960389</v>
      </c>
      <c r="Q714" t="s">
        <v>2038</v>
      </c>
      <c r="R714" t="s">
        <v>2039</v>
      </c>
      <c r="S714" s="9">
        <f t="shared" si="46"/>
        <v>42559.208333333328</v>
      </c>
      <c r="T714" s="9">
        <f t="shared" si="47"/>
        <v>42600.208333333328</v>
      </c>
    </row>
    <row r="715" spans="1:20" x14ac:dyDescent="0.25">
      <c r="A715">
        <v>713</v>
      </c>
      <c r="B715" t="s">
        <v>1463</v>
      </c>
      <c r="C715" s="3" t="s">
        <v>1464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132</v>
      </c>
      <c r="O715" s="4">
        <f t="shared" si="44"/>
        <v>161.94202898550725</v>
      </c>
      <c r="P715" s="5">
        <f t="shared" si="45"/>
        <v>108.48543689320388</v>
      </c>
      <c r="Q715" t="s">
        <v>2046</v>
      </c>
      <c r="R715" t="s">
        <v>2055</v>
      </c>
      <c r="S715" s="9">
        <f t="shared" si="46"/>
        <v>42604.208333333328</v>
      </c>
      <c r="T715" s="9">
        <f t="shared" si="47"/>
        <v>42616.208333333328</v>
      </c>
    </row>
    <row r="716" spans="1:20" x14ac:dyDescent="0.25">
      <c r="A716">
        <v>714</v>
      </c>
      <c r="B716" t="s">
        <v>1465</v>
      </c>
      <c r="C716" s="3" t="s">
        <v>1466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44"/>
        <v>472.82077922077923</v>
      </c>
      <c r="P716" s="5">
        <f t="shared" si="45"/>
        <v>101.98095238095237</v>
      </c>
      <c r="Q716" t="s">
        <v>2034</v>
      </c>
      <c r="R716" t="s">
        <v>2035</v>
      </c>
      <c r="S716" s="9">
        <f t="shared" si="46"/>
        <v>41870.208333333336</v>
      </c>
      <c r="T716" s="9">
        <f t="shared" si="47"/>
        <v>41871.208333333336</v>
      </c>
    </row>
    <row r="717" spans="1:20" x14ac:dyDescent="0.25">
      <c r="A717">
        <v>715</v>
      </c>
      <c r="B717" t="s">
        <v>1467</v>
      </c>
      <c r="C717" s="3" t="s">
        <v>1468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291</v>
      </c>
      <c r="O717" s="4">
        <f t="shared" si="44"/>
        <v>24.466101694915253</v>
      </c>
      <c r="P717" s="5">
        <f t="shared" si="45"/>
        <v>44.009146341463413</v>
      </c>
      <c r="Q717" t="s">
        <v>2049</v>
      </c>
      <c r="R717" t="s">
        <v>2060</v>
      </c>
      <c r="S717" s="9">
        <f t="shared" si="46"/>
        <v>40397.208333333336</v>
      </c>
      <c r="T717" s="9">
        <f t="shared" si="47"/>
        <v>40402.208333333336</v>
      </c>
    </row>
    <row r="718" spans="1:20" x14ac:dyDescent="0.25">
      <c r="A718">
        <v>716</v>
      </c>
      <c r="B718" t="s">
        <v>1469</v>
      </c>
      <c r="C718" s="3" t="s">
        <v>1470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32</v>
      </c>
      <c r="O718" s="4">
        <f t="shared" si="44"/>
        <v>517.65</v>
      </c>
      <c r="P718" s="5">
        <f t="shared" si="45"/>
        <v>65.942675159235662</v>
      </c>
      <c r="Q718" t="s">
        <v>2038</v>
      </c>
      <c r="R718" t="s">
        <v>2039</v>
      </c>
      <c r="S718" s="9">
        <f t="shared" si="46"/>
        <v>41465.208333333336</v>
      </c>
      <c r="T718" s="9">
        <f t="shared" si="47"/>
        <v>41493.208333333336</v>
      </c>
    </row>
    <row r="719" spans="1:20" ht="31.5" x14ac:dyDescent="0.25">
      <c r="A719">
        <v>717</v>
      </c>
      <c r="B719" t="s">
        <v>1471</v>
      </c>
      <c r="C719" s="3" t="s">
        <v>1472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41</v>
      </c>
      <c r="O719" s="4">
        <f t="shared" si="44"/>
        <v>247.64285714285714</v>
      </c>
      <c r="P719" s="5">
        <f t="shared" si="45"/>
        <v>24.987387387387386</v>
      </c>
      <c r="Q719" t="s">
        <v>2040</v>
      </c>
      <c r="R719" t="s">
        <v>2041</v>
      </c>
      <c r="S719" s="9">
        <f t="shared" si="46"/>
        <v>40777.208333333336</v>
      </c>
      <c r="T719" s="9">
        <f t="shared" si="47"/>
        <v>40798.208333333336</v>
      </c>
    </row>
    <row r="720" spans="1:20" x14ac:dyDescent="0.25">
      <c r="A720">
        <v>718</v>
      </c>
      <c r="B720" t="s">
        <v>1473</v>
      </c>
      <c r="C720" s="3" t="s">
        <v>1474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64</v>
      </c>
      <c r="O720" s="4">
        <f t="shared" si="44"/>
        <v>100.20481927710843</v>
      </c>
      <c r="P720" s="5">
        <f t="shared" si="45"/>
        <v>28.003367003367003</v>
      </c>
      <c r="Q720" t="s">
        <v>2036</v>
      </c>
      <c r="R720" t="s">
        <v>2045</v>
      </c>
      <c r="S720" s="9">
        <f t="shared" si="46"/>
        <v>41442.208333333336</v>
      </c>
      <c r="T720" s="9">
        <f t="shared" si="47"/>
        <v>41468.208333333336</v>
      </c>
    </row>
    <row r="721" spans="1:20" x14ac:dyDescent="0.25">
      <c r="A721">
        <v>719</v>
      </c>
      <c r="B721" t="s">
        <v>1475</v>
      </c>
      <c r="C721" s="3" t="s">
        <v>1476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118</v>
      </c>
      <c r="O721" s="4">
        <f t="shared" si="44"/>
        <v>153</v>
      </c>
      <c r="P721" s="5">
        <f t="shared" si="45"/>
        <v>85.829268292682926</v>
      </c>
      <c r="Q721" t="s">
        <v>2046</v>
      </c>
      <c r="R721" t="s">
        <v>2052</v>
      </c>
      <c r="S721" s="9">
        <f t="shared" si="46"/>
        <v>41058.208333333336</v>
      </c>
      <c r="T721" s="9">
        <f t="shared" si="47"/>
        <v>41069.208333333336</v>
      </c>
    </row>
    <row r="722" spans="1:20" ht="31.5" x14ac:dyDescent="0.25">
      <c r="A722">
        <v>720</v>
      </c>
      <c r="B722" t="s">
        <v>1477</v>
      </c>
      <c r="C722" s="3" t="s">
        <v>1478</v>
      </c>
      <c r="D722">
        <v>8700</v>
      </c>
      <c r="E722">
        <v>3227</v>
      </c>
      <c r="F722" t="s">
        <v>73</v>
      </c>
      <c r="G722">
        <v>38</v>
      </c>
      <c r="H722" t="s">
        <v>35</v>
      </c>
      <c r="I722" t="s">
        <v>36</v>
      </c>
      <c r="J722">
        <v>1519192800</v>
      </c>
      <c r="K722">
        <v>1520402400</v>
      </c>
      <c r="L722" t="b">
        <v>0</v>
      </c>
      <c r="M722" t="b">
        <v>1</v>
      </c>
      <c r="N722" t="s">
        <v>32</v>
      </c>
      <c r="O722" s="4">
        <f t="shared" si="44"/>
        <v>37.091954022988503</v>
      </c>
      <c r="P722" s="5">
        <f t="shared" si="45"/>
        <v>84.921052631578945</v>
      </c>
      <c r="Q722" t="s">
        <v>2038</v>
      </c>
      <c r="R722" t="s">
        <v>2039</v>
      </c>
      <c r="S722" s="9">
        <f t="shared" si="46"/>
        <v>43152.25</v>
      </c>
      <c r="T722" s="9">
        <f t="shared" si="47"/>
        <v>43166.25</v>
      </c>
    </row>
    <row r="723" spans="1:20" x14ac:dyDescent="0.25">
      <c r="A723">
        <v>721</v>
      </c>
      <c r="B723" t="s">
        <v>1479</v>
      </c>
      <c r="C723" s="3" t="s">
        <v>1480</v>
      </c>
      <c r="D723">
        <v>123600</v>
      </c>
      <c r="E723">
        <v>5429</v>
      </c>
      <c r="F723" t="s">
        <v>73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44"/>
        <v>4.392394822006473</v>
      </c>
      <c r="P723" s="5">
        <f t="shared" si="45"/>
        <v>90.483333333333334</v>
      </c>
      <c r="Q723" t="s">
        <v>2034</v>
      </c>
      <c r="R723" t="s">
        <v>2035</v>
      </c>
      <c r="S723" s="9">
        <f t="shared" si="46"/>
        <v>43194.208333333328</v>
      </c>
      <c r="T723" s="9">
        <f t="shared" si="47"/>
        <v>43200.208333333328</v>
      </c>
    </row>
    <row r="724" spans="1:20" x14ac:dyDescent="0.25">
      <c r="A724">
        <v>722</v>
      </c>
      <c r="B724" t="s">
        <v>1481</v>
      </c>
      <c r="C724" s="3" t="s">
        <v>1482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41</v>
      </c>
      <c r="O724" s="4">
        <f t="shared" si="44"/>
        <v>156.50721649484535</v>
      </c>
      <c r="P724" s="5">
        <f t="shared" si="45"/>
        <v>25.00197628458498</v>
      </c>
      <c r="Q724" t="s">
        <v>2040</v>
      </c>
      <c r="R724" t="s">
        <v>2041</v>
      </c>
      <c r="S724" s="9">
        <f t="shared" si="46"/>
        <v>43045.25</v>
      </c>
      <c r="T724" s="9">
        <f t="shared" si="47"/>
        <v>43072.25</v>
      </c>
    </row>
    <row r="725" spans="1:20" x14ac:dyDescent="0.25">
      <c r="A725">
        <v>723</v>
      </c>
      <c r="B725" t="s">
        <v>1483</v>
      </c>
      <c r="C725" s="3" t="s">
        <v>1484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32</v>
      </c>
      <c r="O725" s="4">
        <f t="shared" si="44"/>
        <v>270.40816326530609</v>
      </c>
      <c r="P725" s="5">
        <f t="shared" si="45"/>
        <v>92.013888888888886</v>
      </c>
      <c r="Q725" t="s">
        <v>2038</v>
      </c>
      <c r="R725" t="s">
        <v>2039</v>
      </c>
      <c r="S725" s="9">
        <f t="shared" si="46"/>
        <v>42431.25</v>
      </c>
      <c r="T725" s="9">
        <f t="shared" si="47"/>
        <v>42452.208333333328</v>
      </c>
    </row>
    <row r="726" spans="1:20" ht="31.5" x14ac:dyDescent="0.25">
      <c r="A726">
        <v>724</v>
      </c>
      <c r="B726" t="s">
        <v>1485</v>
      </c>
      <c r="C726" s="3" t="s">
        <v>1486</v>
      </c>
      <c r="D726">
        <v>8400</v>
      </c>
      <c r="E726">
        <v>11261</v>
      </c>
      <c r="F726" t="s">
        <v>20</v>
      </c>
      <c r="G726">
        <v>121</v>
      </c>
      <c r="H726" t="s">
        <v>39</v>
      </c>
      <c r="I726" t="s">
        <v>40</v>
      </c>
      <c r="J726">
        <v>1413954000</v>
      </c>
      <c r="K726">
        <v>1414126800</v>
      </c>
      <c r="L726" t="b">
        <v>0</v>
      </c>
      <c r="M726" t="b">
        <v>1</v>
      </c>
      <c r="N726" t="s">
        <v>32</v>
      </c>
      <c r="O726" s="4">
        <f t="shared" si="44"/>
        <v>134.05952380952382</v>
      </c>
      <c r="P726" s="5">
        <f t="shared" si="45"/>
        <v>93.066115702479337</v>
      </c>
      <c r="Q726" t="s">
        <v>2038</v>
      </c>
      <c r="R726" t="s">
        <v>2039</v>
      </c>
      <c r="S726" s="9">
        <f t="shared" si="46"/>
        <v>41934.208333333336</v>
      </c>
      <c r="T726" s="9">
        <f t="shared" si="47"/>
        <v>41936.208333333336</v>
      </c>
    </row>
    <row r="727" spans="1:20" x14ac:dyDescent="0.25">
      <c r="A727">
        <v>725</v>
      </c>
      <c r="B727" t="s">
        <v>1487</v>
      </c>
      <c r="C727" s="3" t="s">
        <v>1488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291</v>
      </c>
      <c r="O727" s="4">
        <f t="shared" si="44"/>
        <v>50.398033126293996</v>
      </c>
      <c r="P727" s="5">
        <f t="shared" si="45"/>
        <v>61.008145363408524</v>
      </c>
      <c r="Q727" t="s">
        <v>2049</v>
      </c>
      <c r="R727" t="s">
        <v>2060</v>
      </c>
      <c r="S727" s="9">
        <f t="shared" si="46"/>
        <v>41958.25</v>
      </c>
      <c r="T727" s="9">
        <f t="shared" si="47"/>
        <v>41960.25</v>
      </c>
    </row>
    <row r="728" spans="1:20" x14ac:dyDescent="0.25">
      <c r="A728">
        <v>726</v>
      </c>
      <c r="B728" t="s">
        <v>1489</v>
      </c>
      <c r="C728" s="3" t="s">
        <v>1490</v>
      </c>
      <c r="D728">
        <v>54300</v>
      </c>
      <c r="E728">
        <v>48227</v>
      </c>
      <c r="F728" t="s">
        <v>73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32</v>
      </c>
      <c r="O728" s="4">
        <f t="shared" si="44"/>
        <v>88.815837937384899</v>
      </c>
      <c r="P728" s="5">
        <f t="shared" si="45"/>
        <v>92.036259541984734</v>
      </c>
      <c r="Q728" t="s">
        <v>2038</v>
      </c>
      <c r="R728" t="s">
        <v>2039</v>
      </c>
      <c r="S728" s="9">
        <f t="shared" si="46"/>
        <v>40476.208333333336</v>
      </c>
      <c r="T728" s="9">
        <f t="shared" si="47"/>
        <v>40482.208333333336</v>
      </c>
    </row>
    <row r="729" spans="1:20" x14ac:dyDescent="0.25">
      <c r="A729">
        <v>727</v>
      </c>
      <c r="B729" t="s">
        <v>1491</v>
      </c>
      <c r="C729" s="3" t="s">
        <v>1492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44"/>
        <v>165</v>
      </c>
      <c r="P729" s="5">
        <f t="shared" si="45"/>
        <v>81.132596685082873</v>
      </c>
      <c r="Q729" t="s">
        <v>2036</v>
      </c>
      <c r="R729" t="s">
        <v>2037</v>
      </c>
      <c r="S729" s="9">
        <f t="shared" si="46"/>
        <v>43485.25</v>
      </c>
      <c r="T729" s="9">
        <f t="shared" si="47"/>
        <v>43543.208333333328</v>
      </c>
    </row>
    <row r="730" spans="1:20" ht="31.5" x14ac:dyDescent="0.25">
      <c r="A730">
        <v>728</v>
      </c>
      <c r="B730" t="s">
        <v>1493</v>
      </c>
      <c r="C730" s="3" t="s">
        <v>1494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32</v>
      </c>
      <c r="O730" s="4">
        <f t="shared" si="44"/>
        <v>17.5</v>
      </c>
      <c r="P730" s="5">
        <f t="shared" si="45"/>
        <v>73.5</v>
      </c>
      <c r="Q730" t="s">
        <v>2038</v>
      </c>
      <c r="R730" t="s">
        <v>2039</v>
      </c>
      <c r="S730" s="9">
        <f t="shared" si="46"/>
        <v>42515.208333333328</v>
      </c>
      <c r="T730" s="9">
        <f t="shared" si="47"/>
        <v>42526.208333333328</v>
      </c>
    </row>
    <row r="731" spans="1:20" ht="31.5" x14ac:dyDescent="0.25">
      <c r="A731">
        <v>729</v>
      </c>
      <c r="B731" t="s">
        <v>1495</v>
      </c>
      <c r="C731" s="3" t="s">
        <v>1496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52</v>
      </c>
      <c r="O731" s="4">
        <f t="shared" si="44"/>
        <v>185.66071428571428</v>
      </c>
      <c r="P731" s="5">
        <f t="shared" si="45"/>
        <v>85.221311475409834</v>
      </c>
      <c r="Q731" t="s">
        <v>2040</v>
      </c>
      <c r="R731" t="s">
        <v>2043</v>
      </c>
      <c r="S731" s="9">
        <f t="shared" si="46"/>
        <v>41309.25</v>
      </c>
      <c r="T731" s="9">
        <f t="shared" si="47"/>
        <v>41311.25</v>
      </c>
    </row>
    <row r="732" spans="1:20" x14ac:dyDescent="0.25">
      <c r="A732">
        <v>730</v>
      </c>
      <c r="B732" t="s">
        <v>1497</v>
      </c>
      <c r="C732" s="3" t="s">
        <v>1498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64</v>
      </c>
      <c r="O732" s="4">
        <f t="shared" si="44"/>
        <v>412.6631944444444</v>
      </c>
      <c r="P732" s="5">
        <f t="shared" si="45"/>
        <v>110.96825396825396</v>
      </c>
      <c r="Q732" t="s">
        <v>2036</v>
      </c>
      <c r="R732" t="s">
        <v>2045</v>
      </c>
      <c r="S732" s="9">
        <f t="shared" si="46"/>
        <v>42147.208333333328</v>
      </c>
      <c r="T732" s="9">
        <f t="shared" si="47"/>
        <v>42153.208333333328</v>
      </c>
    </row>
    <row r="733" spans="1:20" x14ac:dyDescent="0.25">
      <c r="A733">
        <v>731</v>
      </c>
      <c r="B733" t="s">
        <v>1499</v>
      </c>
      <c r="C733" s="3" t="s">
        <v>1500</v>
      </c>
      <c r="D733">
        <v>8000</v>
      </c>
      <c r="E733">
        <v>7220</v>
      </c>
      <c r="F733" t="s">
        <v>73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44"/>
        <v>90.25</v>
      </c>
      <c r="P733" s="5">
        <f t="shared" si="45"/>
        <v>32.968036529680369</v>
      </c>
      <c r="Q733" t="s">
        <v>2036</v>
      </c>
      <c r="R733" t="s">
        <v>2037</v>
      </c>
      <c r="S733" s="9">
        <f t="shared" si="46"/>
        <v>42939.208333333328</v>
      </c>
      <c r="T733" s="9">
        <f t="shared" si="47"/>
        <v>42940.208333333328</v>
      </c>
    </row>
    <row r="734" spans="1:20" x14ac:dyDescent="0.25">
      <c r="A734">
        <v>732</v>
      </c>
      <c r="B734" t="s">
        <v>1501</v>
      </c>
      <c r="C734" s="3" t="s">
        <v>1502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44"/>
        <v>91.984615384615381</v>
      </c>
      <c r="P734" s="5">
        <f t="shared" si="45"/>
        <v>96.005352363960753</v>
      </c>
      <c r="Q734" t="s">
        <v>2034</v>
      </c>
      <c r="R734" t="s">
        <v>2035</v>
      </c>
      <c r="S734" s="9">
        <f t="shared" si="46"/>
        <v>42816.208333333328</v>
      </c>
      <c r="T734" s="9">
        <f t="shared" si="47"/>
        <v>42839.208333333328</v>
      </c>
    </row>
    <row r="735" spans="1:20" x14ac:dyDescent="0.25">
      <c r="A735">
        <v>733</v>
      </c>
      <c r="B735" t="s">
        <v>1503</v>
      </c>
      <c r="C735" s="3" t="s">
        <v>1504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147</v>
      </c>
      <c r="O735" s="4">
        <f t="shared" si="44"/>
        <v>527.00632911392404</v>
      </c>
      <c r="P735" s="5">
        <f t="shared" si="45"/>
        <v>84.96632653061225</v>
      </c>
      <c r="Q735" t="s">
        <v>2034</v>
      </c>
      <c r="R735" t="s">
        <v>2056</v>
      </c>
      <c r="S735" s="9">
        <f t="shared" si="46"/>
        <v>41844.208333333336</v>
      </c>
      <c r="T735" s="9">
        <f t="shared" si="47"/>
        <v>41857.208333333336</v>
      </c>
    </row>
    <row r="736" spans="1:20" x14ac:dyDescent="0.25">
      <c r="A736">
        <v>734</v>
      </c>
      <c r="B736" t="s">
        <v>1505</v>
      </c>
      <c r="C736" s="3" t="s">
        <v>1506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32</v>
      </c>
      <c r="O736" s="4">
        <f t="shared" si="44"/>
        <v>319.14285714285711</v>
      </c>
      <c r="P736" s="5">
        <f t="shared" si="45"/>
        <v>25.007462686567163</v>
      </c>
      <c r="Q736" t="s">
        <v>2038</v>
      </c>
      <c r="R736" t="s">
        <v>2039</v>
      </c>
      <c r="S736" s="9">
        <f t="shared" si="46"/>
        <v>42763.25</v>
      </c>
      <c r="T736" s="9">
        <f t="shared" si="47"/>
        <v>42775.25</v>
      </c>
    </row>
    <row r="737" spans="1:20" ht="31.5" x14ac:dyDescent="0.25">
      <c r="A737">
        <v>735</v>
      </c>
      <c r="B737" t="s">
        <v>1507</v>
      </c>
      <c r="C737" s="3" t="s">
        <v>1508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121</v>
      </c>
      <c r="O737" s="4">
        <f t="shared" si="44"/>
        <v>354.18867924528303</v>
      </c>
      <c r="P737" s="5">
        <f t="shared" si="45"/>
        <v>65.998995479658461</v>
      </c>
      <c r="Q737" t="s">
        <v>2053</v>
      </c>
      <c r="R737" t="s">
        <v>2054</v>
      </c>
      <c r="S737" s="9">
        <f t="shared" si="46"/>
        <v>42459.208333333328</v>
      </c>
      <c r="T737" s="9">
        <f t="shared" si="47"/>
        <v>42466.208333333328</v>
      </c>
    </row>
    <row r="738" spans="1:20" x14ac:dyDescent="0.25">
      <c r="A738">
        <v>736</v>
      </c>
      <c r="B738" t="s">
        <v>1509</v>
      </c>
      <c r="C738" s="3" t="s">
        <v>1510</v>
      </c>
      <c r="D738">
        <v>7700</v>
      </c>
      <c r="E738">
        <v>2533</v>
      </c>
      <c r="F738" t="s">
        <v>73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67</v>
      </c>
      <c r="O738" s="4">
        <f t="shared" si="44"/>
        <v>32.896103896103895</v>
      </c>
      <c r="P738" s="5">
        <f t="shared" si="45"/>
        <v>87.34482758620689</v>
      </c>
      <c r="Q738" t="s">
        <v>2046</v>
      </c>
      <c r="R738" t="s">
        <v>2047</v>
      </c>
      <c r="S738" s="9">
        <f t="shared" si="46"/>
        <v>42055.25</v>
      </c>
      <c r="T738" s="9">
        <f t="shared" si="47"/>
        <v>42059.25</v>
      </c>
    </row>
    <row r="739" spans="1:20" ht="31.5" x14ac:dyDescent="0.25">
      <c r="A739">
        <v>737</v>
      </c>
      <c r="B739" t="s">
        <v>1511</v>
      </c>
      <c r="C739" s="3" t="s">
        <v>1512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59</v>
      </c>
      <c r="O739" s="4">
        <f t="shared" si="44"/>
        <v>135.8918918918919</v>
      </c>
      <c r="P739" s="5">
        <f t="shared" si="45"/>
        <v>27.933333333333334</v>
      </c>
      <c r="Q739" t="s">
        <v>2034</v>
      </c>
      <c r="R739" t="s">
        <v>2044</v>
      </c>
      <c r="S739" s="9">
        <f t="shared" si="46"/>
        <v>42685.25</v>
      </c>
      <c r="T739" s="9">
        <f t="shared" si="47"/>
        <v>42697.25</v>
      </c>
    </row>
    <row r="740" spans="1:20" x14ac:dyDescent="0.25">
      <c r="A740">
        <v>738</v>
      </c>
      <c r="B740" t="s">
        <v>1031</v>
      </c>
      <c r="C740" s="3" t="s">
        <v>1513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32</v>
      </c>
      <c r="O740" s="4">
        <f t="shared" si="44"/>
        <v>2.0843373493975905</v>
      </c>
      <c r="P740" s="5">
        <f t="shared" si="45"/>
        <v>103.8</v>
      </c>
      <c r="Q740" t="s">
        <v>2038</v>
      </c>
      <c r="R740" t="s">
        <v>2039</v>
      </c>
      <c r="S740" s="9">
        <f t="shared" si="46"/>
        <v>41959.25</v>
      </c>
      <c r="T740" s="9">
        <f t="shared" si="47"/>
        <v>41981.25</v>
      </c>
    </row>
    <row r="741" spans="1:20" x14ac:dyDescent="0.25">
      <c r="A741">
        <v>739</v>
      </c>
      <c r="B741" t="s">
        <v>1514</v>
      </c>
      <c r="C741" s="3" t="s">
        <v>1515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59</v>
      </c>
      <c r="O741" s="4">
        <f t="shared" si="44"/>
        <v>61</v>
      </c>
      <c r="P741" s="5">
        <f t="shared" si="45"/>
        <v>31.937172774869111</v>
      </c>
      <c r="Q741" t="s">
        <v>2034</v>
      </c>
      <c r="R741" t="s">
        <v>2044</v>
      </c>
      <c r="S741" s="9">
        <f t="shared" si="46"/>
        <v>41089.208333333336</v>
      </c>
      <c r="T741" s="9">
        <f t="shared" si="47"/>
        <v>41090.208333333336</v>
      </c>
    </row>
    <row r="742" spans="1:20" x14ac:dyDescent="0.25">
      <c r="A742">
        <v>740</v>
      </c>
      <c r="B742" t="s">
        <v>1516</v>
      </c>
      <c r="C742" s="3" t="s">
        <v>1517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32</v>
      </c>
      <c r="O742" s="4">
        <f t="shared" si="44"/>
        <v>30.037735849056602</v>
      </c>
      <c r="P742" s="5">
        <f t="shared" si="45"/>
        <v>99.5</v>
      </c>
      <c r="Q742" t="s">
        <v>2038</v>
      </c>
      <c r="R742" t="s">
        <v>2039</v>
      </c>
      <c r="S742" s="9">
        <f t="shared" si="46"/>
        <v>42769.25</v>
      </c>
      <c r="T742" s="9">
        <f t="shared" si="47"/>
        <v>42772.25</v>
      </c>
    </row>
    <row r="743" spans="1:20" x14ac:dyDescent="0.25">
      <c r="A743">
        <v>741</v>
      </c>
      <c r="B743" t="s">
        <v>627</v>
      </c>
      <c r="C743" s="3" t="s">
        <v>1518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32</v>
      </c>
      <c r="O743" s="4">
        <f t="shared" si="44"/>
        <v>1179.1666666666665</v>
      </c>
      <c r="P743" s="5">
        <f t="shared" si="45"/>
        <v>108.84615384615384</v>
      </c>
      <c r="Q743" t="s">
        <v>2038</v>
      </c>
      <c r="R743" t="s">
        <v>2039</v>
      </c>
      <c r="S743" s="9">
        <f t="shared" si="46"/>
        <v>40321.208333333336</v>
      </c>
      <c r="T743" s="9">
        <f t="shared" si="47"/>
        <v>40322.208333333336</v>
      </c>
    </row>
    <row r="744" spans="1:20" x14ac:dyDescent="0.25">
      <c r="A744">
        <v>742</v>
      </c>
      <c r="B744" t="s">
        <v>1519</v>
      </c>
      <c r="C744" s="3" t="s">
        <v>1520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49</v>
      </c>
      <c r="O744" s="4">
        <f t="shared" si="44"/>
        <v>1126.0833333333335</v>
      </c>
      <c r="P744" s="5">
        <f t="shared" si="45"/>
        <v>110.76229508196721</v>
      </c>
      <c r="Q744" t="s">
        <v>2034</v>
      </c>
      <c r="R744" t="s">
        <v>2042</v>
      </c>
      <c r="S744" s="9">
        <f t="shared" si="46"/>
        <v>40197.25</v>
      </c>
      <c r="T744" s="9">
        <f t="shared" si="47"/>
        <v>40239.25</v>
      </c>
    </row>
    <row r="745" spans="1:20" ht="31.5" x14ac:dyDescent="0.25">
      <c r="A745">
        <v>743</v>
      </c>
      <c r="B745" t="s">
        <v>1521</v>
      </c>
      <c r="C745" s="3" t="s">
        <v>1522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32</v>
      </c>
      <c r="O745" s="4">
        <f t="shared" si="44"/>
        <v>12.923076923076923</v>
      </c>
      <c r="P745" s="5">
        <f t="shared" si="45"/>
        <v>29.647058823529413</v>
      </c>
      <c r="Q745" t="s">
        <v>2038</v>
      </c>
      <c r="R745" t="s">
        <v>2039</v>
      </c>
      <c r="S745" s="9">
        <f t="shared" si="46"/>
        <v>42298.208333333328</v>
      </c>
      <c r="T745" s="9">
        <f t="shared" si="47"/>
        <v>42304.208333333328</v>
      </c>
    </row>
    <row r="746" spans="1:20" x14ac:dyDescent="0.25">
      <c r="A746">
        <v>744</v>
      </c>
      <c r="B746" t="s">
        <v>1523</v>
      </c>
      <c r="C746" s="3" t="s">
        <v>1524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32</v>
      </c>
      <c r="O746" s="4">
        <f t="shared" si="44"/>
        <v>712</v>
      </c>
      <c r="P746" s="5">
        <f t="shared" si="45"/>
        <v>101.71428571428571</v>
      </c>
      <c r="Q746" t="s">
        <v>2038</v>
      </c>
      <c r="R746" t="s">
        <v>2039</v>
      </c>
      <c r="S746" s="9">
        <f t="shared" si="46"/>
        <v>43322.208333333328</v>
      </c>
      <c r="T746" s="9">
        <f t="shared" si="47"/>
        <v>43324.208333333328</v>
      </c>
    </row>
    <row r="747" spans="1:20" ht="31.5" x14ac:dyDescent="0.25">
      <c r="A747">
        <v>745</v>
      </c>
      <c r="B747" t="s">
        <v>1525</v>
      </c>
      <c r="C747" s="3" t="s">
        <v>1526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64</v>
      </c>
      <c r="O747" s="4">
        <f t="shared" si="44"/>
        <v>30.304347826086957</v>
      </c>
      <c r="P747" s="5">
        <f t="shared" si="45"/>
        <v>61.5</v>
      </c>
      <c r="Q747" t="s">
        <v>2036</v>
      </c>
      <c r="R747" t="s">
        <v>2045</v>
      </c>
      <c r="S747" s="9">
        <f t="shared" si="46"/>
        <v>40328.208333333336</v>
      </c>
      <c r="T747" s="9">
        <f t="shared" si="47"/>
        <v>40355.208333333336</v>
      </c>
    </row>
    <row r="748" spans="1:20" x14ac:dyDescent="0.25">
      <c r="A748">
        <v>746</v>
      </c>
      <c r="B748" t="s">
        <v>1527</v>
      </c>
      <c r="C748" s="3" t="s">
        <v>1528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44"/>
        <v>212.50896057347671</v>
      </c>
      <c r="P748" s="5">
        <f t="shared" si="45"/>
        <v>35</v>
      </c>
      <c r="Q748" t="s">
        <v>2036</v>
      </c>
      <c r="R748" t="s">
        <v>2037</v>
      </c>
      <c r="S748" s="9">
        <f t="shared" si="46"/>
        <v>40825.208333333336</v>
      </c>
      <c r="T748" s="9">
        <f t="shared" si="47"/>
        <v>40830.208333333336</v>
      </c>
    </row>
    <row r="749" spans="1:20" x14ac:dyDescent="0.25">
      <c r="A749">
        <v>747</v>
      </c>
      <c r="B749" t="s">
        <v>1529</v>
      </c>
      <c r="C749" s="3" t="s">
        <v>1530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32</v>
      </c>
      <c r="O749" s="4">
        <f t="shared" si="44"/>
        <v>228.85714285714286</v>
      </c>
      <c r="P749" s="5">
        <f t="shared" si="45"/>
        <v>40.049999999999997</v>
      </c>
      <c r="Q749" t="s">
        <v>2038</v>
      </c>
      <c r="R749" t="s">
        <v>2039</v>
      </c>
      <c r="S749" s="9">
        <f t="shared" si="46"/>
        <v>40423.208333333336</v>
      </c>
      <c r="T749" s="9">
        <f t="shared" si="47"/>
        <v>40434.208333333336</v>
      </c>
    </row>
    <row r="750" spans="1:20" x14ac:dyDescent="0.25">
      <c r="A750">
        <v>748</v>
      </c>
      <c r="B750" t="s">
        <v>1531</v>
      </c>
      <c r="C750" s="3" t="s">
        <v>1532</v>
      </c>
      <c r="D750">
        <v>194900</v>
      </c>
      <c r="E750">
        <v>68137</v>
      </c>
      <c r="F750" t="s">
        <v>73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70</v>
      </c>
      <c r="O750" s="4">
        <f t="shared" si="44"/>
        <v>34.959979476654695</v>
      </c>
      <c r="P750" s="5">
        <f t="shared" si="45"/>
        <v>110.97231270358306</v>
      </c>
      <c r="Q750" t="s">
        <v>2040</v>
      </c>
      <c r="R750" t="s">
        <v>2048</v>
      </c>
      <c r="S750" s="9">
        <f t="shared" si="46"/>
        <v>40238.25</v>
      </c>
      <c r="T750" s="9">
        <f t="shared" si="47"/>
        <v>40263.208333333336</v>
      </c>
    </row>
    <row r="751" spans="1:20" x14ac:dyDescent="0.25">
      <c r="A751">
        <v>749</v>
      </c>
      <c r="B751" t="s">
        <v>1533</v>
      </c>
      <c r="C751" s="3" t="s">
        <v>1534</v>
      </c>
      <c r="D751">
        <v>8600</v>
      </c>
      <c r="E751">
        <v>13527</v>
      </c>
      <c r="F751" t="s">
        <v>20</v>
      </c>
      <c r="G751">
        <v>366</v>
      </c>
      <c r="H751" t="s">
        <v>106</v>
      </c>
      <c r="I751" t="s">
        <v>107</v>
      </c>
      <c r="J751">
        <v>1412744400</v>
      </c>
      <c r="K751">
        <v>1413781200</v>
      </c>
      <c r="L751" t="b">
        <v>0</v>
      </c>
      <c r="M751" t="b">
        <v>1</v>
      </c>
      <c r="N751" t="s">
        <v>64</v>
      </c>
      <c r="O751" s="4">
        <f t="shared" si="44"/>
        <v>157.29069767441862</v>
      </c>
      <c r="P751" s="5">
        <f t="shared" si="45"/>
        <v>36.959016393442624</v>
      </c>
      <c r="Q751" t="s">
        <v>2036</v>
      </c>
      <c r="R751" t="s">
        <v>2045</v>
      </c>
      <c r="S751" s="9">
        <f t="shared" si="46"/>
        <v>41920.208333333336</v>
      </c>
      <c r="T751" s="9">
        <f t="shared" si="47"/>
        <v>41932.208333333336</v>
      </c>
    </row>
    <row r="752" spans="1:20" x14ac:dyDescent="0.25">
      <c r="A752">
        <v>750</v>
      </c>
      <c r="B752" t="s">
        <v>1535</v>
      </c>
      <c r="C752" s="3" t="s">
        <v>1536</v>
      </c>
      <c r="D752">
        <v>100</v>
      </c>
      <c r="E752">
        <v>1</v>
      </c>
      <c r="F752" t="s">
        <v>14</v>
      </c>
      <c r="G752">
        <v>1</v>
      </c>
      <c r="H752" t="s">
        <v>39</v>
      </c>
      <c r="I752" t="s">
        <v>40</v>
      </c>
      <c r="J752">
        <v>1277960400</v>
      </c>
      <c r="K752">
        <v>1280120400</v>
      </c>
      <c r="L752" t="b">
        <v>0</v>
      </c>
      <c r="M752" t="b">
        <v>0</v>
      </c>
      <c r="N752" t="s">
        <v>49</v>
      </c>
      <c r="O752" s="4">
        <f t="shared" si="44"/>
        <v>1</v>
      </c>
      <c r="P752" s="5">
        <f t="shared" si="45"/>
        <v>1</v>
      </c>
      <c r="Q752" t="s">
        <v>2034</v>
      </c>
      <c r="R752" t="s">
        <v>2042</v>
      </c>
      <c r="S752" s="9">
        <f t="shared" si="46"/>
        <v>40360.208333333336</v>
      </c>
      <c r="T752" s="9">
        <f t="shared" si="47"/>
        <v>40385.208333333336</v>
      </c>
    </row>
    <row r="753" spans="1:20" x14ac:dyDescent="0.25">
      <c r="A753">
        <v>751</v>
      </c>
      <c r="B753" t="s">
        <v>1537</v>
      </c>
      <c r="C753" s="3" t="s">
        <v>1538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67</v>
      </c>
      <c r="O753" s="4">
        <f t="shared" si="44"/>
        <v>232.30555555555554</v>
      </c>
      <c r="P753" s="5">
        <f t="shared" si="45"/>
        <v>30.974074074074075</v>
      </c>
      <c r="Q753" t="s">
        <v>2046</v>
      </c>
      <c r="R753" t="s">
        <v>2047</v>
      </c>
      <c r="S753" s="9">
        <f t="shared" si="46"/>
        <v>42446.208333333328</v>
      </c>
      <c r="T753" s="9">
        <f t="shared" si="47"/>
        <v>42461.208333333328</v>
      </c>
    </row>
    <row r="754" spans="1:20" x14ac:dyDescent="0.25">
      <c r="A754">
        <v>752</v>
      </c>
      <c r="B754" t="s">
        <v>1539</v>
      </c>
      <c r="C754" s="3" t="s">
        <v>1540</v>
      </c>
      <c r="D754">
        <v>5800</v>
      </c>
      <c r="E754">
        <v>5362</v>
      </c>
      <c r="F754" t="s">
        <v>73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32</v>
      </c>
      <c r="O754" s="4">
        <f t="shared" si="44"/>
        <v>92.448275862068968</v>
      </c>
      <c r="P754" s="5">
        <f t="shared" si="45"/>
        <v>47.035087719298247</v>
      </c>
      <c r="Q754" t="s">
        <v>2038</v>
      </c>
      <c r="R754" t="s">
        <v>2039</v>
      </c>
      <c r="S754" s="9">
        <f t="shared" si="46"/>
        <v>40395.208333333336</v>
      </c>
      <c r="T754" s="9">
        <f t="shared" si="47"/>
        <v>40413.208333333336</v>
      </c>
    </row>
    <row r="755" spans="1:20" x14ac:dyDescent="0.25">
      <c r="A755">
        <v>753</v>
      </c>
      <c r="B755" t="s">
        <v>1541</v>
      </c>
      <c r="C755" s="3" t="s">
        <v>1542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121</v>
      </c>
      <c r="O755" s="4">
        <f t="shared" si="44"/>
        <v>256.70212765957444</v>
      </c>
      <c r="P755" s="5">
        <f t="shared" si="45"/>
        <v>88.065693430656935</v>
      </c>
      <c r="Q755" t="s">
        <v>2053</v>
      </c>
      <c r="R755" t="s">
        <v>2054</v>
      </c>
      <c r="S755" s="9">
        <f t="shared" si="46"/>
        <v>40321.208333333336</v>
      </c>
      <c r="T755" s="9">
        <f t="shared" si="47"/>
        <v>40336.208333333336</v>
      </c>
    </row>
    <row r="756" spans="1:20" x14ac:dyDescent="0.25">
      <c r="A756">
        <v>754</v>
      </c>
      <c r="B756" t="s">
        <v>1543</v>
      </c>
      <c r="C756" s="3" t="s">
        <v>1544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32</v>
      </c>
      <c r="O756" s="4">
        <f t="shared" si="44"/>
        <v>168.47017045454547</v>
      </c>
      <c r="P756" s="5">
        <f t="shared" si="45"/>
        <v>37.005616224648989</v>
      </c>
      <c r="Q756" t="s">
        <v>2038</v>
      </c>
      <c r="R756" t="s">
        <v>2039</v>
      </c>
      <c r="S756" s="9">
        <f t="shared" si="46"/>
        <v>41210.208333333336</v>
      </c>
      <c r="T756" s="9">
        <f t="shared" si="47"/>
        <v>41263.25</v>
      </c>
    </row>
    <row r="757" spans="1:20" x14ac:dyDescent="0.25">
      <c r="A757">
        <v>755</v>
      </c>
      <c r="B757" t="s">
        <v>1545</v>
      </c>
      <c r="C757" s="3" t="s">
        <v>1546</v>
      </c>
      <c r="D757">
        <v>4500</v>
      </c>
      <c r="E757">
        <v>7496</v>
      </c>
      <c r="F757" t="s">
        <v>20</v>
      </c>
      <c r="G757">
        <v>288</v>
      </c>
      <c r="H757" t="s">
        <v>35</v>
      </c>
      <c r="I757" t="s">
        <v>36</v>
      </c>
      <c r="J757">
        <v>1514354400</v>
      </c>
      <c r="K757">
        <v>1515391200</v>
      </c>
      <c r="L757" t="b">
        <v>0</v>
      </c>
      <c r="M757" t="b">
        <v>1</v>
      </c>
      <c r="N757" t="s">
        <v>32</v>
      </c>
      <c r="O757" s="4">
        <f t="shared" si="44"/>
        <v>166.57777777777778</v>
      </c>
      <c r="P757" s="5">
        <f t="shared" si="45"/>
        <v>26.027777777777779</v>
      </c>
      <c r="Q757" t="s">
        <v>2038</v>
      </c>
      <c r="R757" t="s">
        <v>2039</v>
      </c>
      <c r="S757" s="9">
        <f t="shared" si="46"/>
        <v>43096.25</v>
      </c>
      <c r="T757" s="9">
        <f t="shared" si="47"/>
        <v>43108.25</v>
      </c>
    </row>
    <row r="758" spans="1:20" x14ac:dyDescent="0.25">
      <c r="A758">
        <v>756</v>
      </c>
      <c r="B758" t="s">
        <v>1547</v>
      </c>
      <c r="C758" s="3" t="s">
        <v>1548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32</v>
      </c>
      <c r="O758" s="4">
        <f t="shared" si="44"/>
        <v>772.07692307692309</v>
      </c>
      <c r="P758" s="5">
        <f t="shared" si="45"/>
        <v>67.817567567567565</v>
      </c>
      <c r="Q758" t="s">
        <v>2038</v>
      </c>
      <c r="R758" t="s">
        <v>2039</v>
      </c>
      <c r="S758" s="9">
        <f t="shared" si="46"/>
        <v>42024.25</v>
      </c>
      <c r="T758" s="9">
        <f t="shared" si="47"/>
        <v>42030.25</v>
      </c>
    </row>
    <row r="759" spans="1:20" x14ac:dyDescent="0.25">
      <c r="A759">
        <v>757</v>
      </c>
      <c r="B759" t="s">
        <v>1549</v>
      </c>
      <c r="C759" s="3" t="s">
        <v>1550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52</v>
      </c>
      <c r="O759" s="4">
        <f t="shared" si="44"/>
        <v>406.85714285714283</v>
      </c>
      <c r="P759" s="5">
        <f t="shared" si="45"/>
        <v>49.964912280701753</v>
      </c>
      <c r="Q759" t="s">
        <v>2040</v>
      </c>
      <c r="R759" t="s">
        <v>2043</v>
      </c>
      <c r="S759" s="9">
        <f t="shared" si="46"/>
        <v>40675.208333333336</v>
      </c>
      <c r="T759" s="9">
        <f t="shared" si="47"/>
        <v>40679.208333333336</v>
      </c>
    </row>
    <row r="760" spans="1:20" x14ac:dyDescent="0.25">
      <c r="A760">
        <v>758</v>
      </c>
      <c r="B760" t="s">
        <v>1551</v>
      </c>
      <c r="C760" s="3" t="s">
        <v>1552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44"/>
        <v>564.20608108108115</v>
      </c>
      <c r="P760" s="5">
        <f t="shared" si="45"/>
        <v>110.01646903820817</v>
      </c>
      <c r="Q760" t="s">
        <v>2034</v>
      </c>
      <c r="R760" t="s">
        <v>2035</v>
      </c>
      <c r="S760" s="9">
        <f t="shared" si="46"/>
        <v>41936.208333333336</v>
      </c>
      <c r="T760" s="9">
        <f t="shared" si="47"/>
        <v>41945.208333333336</v>
      </c>
    </row>
    <row r="761" spans="1:20" ht="31.5" x14ac:dyDescent="0.25">
      <c r="A761">
        <v>759</v>
      </c>
      <c r="B761" t="s">
        <v>1553</v>
      </c>
      <c r="C761" s="3" t="s">
        <v>1554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49</v>
      </c>
      <c r="O761" s="4">
        <f t="shared" si="44"/>
        <v>68.426865671641792</v>
      </c>
      <c r="P761" s="5">
        <f t="shared" si="45"/>
        <v>89.964678178963894</v>
      </c>
      <c r="Q761" t="s">
        <v>2034</v>
      </c>
      <c r="R761" t="s">
        <v>2042</v>
      </c>
      <c r="S761" s="9">
        <f t="shared" si="46"/>
        <v>43136.25</v>
      </c>
      <c r="T761" s="9">
        <f t="shared" si="47"/>
        <v>43166.25</v>
      </c>
    </row>
    <row r="762" spans="1:20" x14ac:dyDescent="0.25">
      <c r="A762">
        <v>760</v>
      </c>
      <c r="B762" t="s">
        <v>1555</v>
      </c>
      <c r="C762" s="3" t="s">
        <v>1556</v>
      </c>
      <c r="D762">
        <v>48300</v>
      </c>
      <c r="E762">
        <v>16592</v>
      </c>
      <c r="F762" t="s">
        <v>14</v>
      </c>
      <c r="G762">
        <v>210</v>
      </c>
      <c r="H762" t="s">
        <v>106</v>
      </c>
      <c r="I762" t="s">
        <v>107</v>
      </c>
      <c r="J762">
        <v>1564635600</v>
      </c>
      <c r="K762">
        <v>1567141200</v>
      </c>
      <c r="L762" t="b">
        <v>0</v>
      </c>
      <c r="M762" t="b">
        <v>1</v>
      </c>
      <c r="N762" t="s">
        <v>88</v>
      </c>
      <c r="O762" s="4">
        <f t="shared" si="44"/>
        <v>34.351966873706004</v>
      </c>
      <c r="P762" s="5">
        <f t="shared" si="45"/>
        <v>79.009523809523813</v>
      </c>
      <c r="Q762" t="s">
        <v>2049</v>
      </c>
      <c r="R762" t="s">
        <v>2050</v>
      </c>
      <c r="S762" s="9">
        <f t="shared" si="46"/>
        <v>43678.208333333328</v>
      </c>
      <c r="T762" s="9">
        <f t="shared" si="47"/>
        <v>43707.208333333328</v>
      </c>
    </row>
    <row r="763" spans="1:20" x14ac:dyDescent="0.25">
      <c r="A763">
        <v>761</v>
      </c>
      <c r="B763" t="s">
        <v>1557</v>
      </c>
      <c r="C763" s="3" t="s">
        <v>1558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44"/>
        <v>655.4545454545455</v>
      </c>
      <c r="P763" s="5">
        <f t="shared" si="45"/>
        <v>86.867469879518069</v>
      </c>
      <c r="Q763" t="s">
        <v>2034</v>
      </c>
      <c r="R763" t="s">
        <v>2035</v>
      </c>
      <c r="S763" s="9">
        <f t="shared" si="46"/>
        <v>42938.208333333328</v>
      </c>
      <c r="T763" s="9">
        <f t="shared" si="47"/>
        <v>42943.208333333328</v>
      </c>
    </row>
    <row r="764" spans="1:20" x14ac:dyDescent="0.25">
      <c r="A764">
        <v>762</v>
      </c>
      <c r="B764" t="s">
        <v>667</v>
      </c>
      <c r="C764" s="3" t="s">
        <v>1559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158</v>
      </c>
      <c r="O764" s="4">
        <f t="shared" si="44"/>
        <v>177.25714285714284</v>
      </c>
      <c r="P764" s="5">
        <f t="shared" si="45"/>
        <v>62.04</v>
      </c>
      <c r="Q764" t="s">
        <v>2034</v>
      </c>
      <c r="R764" t="s">
        <v>2057</v>
      </c>
      <c r="S764" s="9">
        <f t="shared" si="46"/>
        <v>41241.25</v>
      </c>
      <c r="T764" s="9">
        <f t="shared" si="47"/>
        <v>41252.25</v>
      </c>
    </row>
    <row r="765" spans="1:20" x14ac:dyDescent="0.25">
      <c r="A765">
        <v>763</v>
      </c>
      <c r="B765" t="s">
        <v>1560</v>
      </c>
      <c r="C765" s="3" t="s">
        <v>1561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32</v>
      </c>
      <c r="O765" s="4">
        <f t="shared" si="44"/>
        <v>113.17857142857144</v>
      </c>
      <c r="P765" s="5">
        <f t="shared" si="45"/>
        <v>26.970212765957445</v>
      </c>
      <c r="Q765" t="s">
        <v>2038</v>
      </c>
      <c r="R765" t="s">
        <v>2039</v>
      </c>
      <c r="S765" s="9">
        <f t="shared" si="46"/>
        <v>41037.208333333336</v>
      </c>
      <c r="T765" s="9">
        <f t="shared" si="47"/>
        <v>41072.208333333336</v>
      </c>
    </row>
    <row r="766" spans="1:20" ht="31.5" x14ac:dyDescent="0.25">
      <c r="A766">
        <v>764</v>
      </c>
      <c r="B766" t="s">
        <v>1562</v>
      </c>
      <c r="C766" s="3" t="s">
        <v>1563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44"/>
        <v>728.18181818181824</v>
      </c>
      <c r="P766" s="5">
        <f t="shared" si="45"/>
        <v>54.121621621621621</v>
      </c>
      <c r="Q766" t="s">
        <v>2034</v>
      </c>
      <c r="R766" t="s">
        <v>2035</v>
      </c>
      <c r="S766" s="9">
        <f t="shared" si="46"/>
        <v>40676.208333333336</v>
      </c>
      <c r="T766" s="9">
        <f t="shared" si="47"/>
        <v>40684.208333333336</v>
      </c>
    </row>
    <row r="767" spans="1:20" x14ac:dyDescent="0.25">
      <c r="A767">
        <v>765</v>
      </c>
      <c r="B767" t="s">
        <v>1564</v>
      </c>
      <c r="C767" s="3" t="s">
        <v>1565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59</v>
      </c>
      <c r="O767" s="4">
        <f t="shared" si="44"/>
        <v>208.33333333333334</v>
      </c>
      <c r="P767" s="5">
        <f t="shared" si="45"/>
        <v>41.035353535353536</v>
      </c>
      <c r="Q767" t="s">
        <v>2034</v>
      </c>
      <c r="R767" t="s">
        <v>2044</v>
      </c>
      <c r="S767" s="9">
        <f t="shared" si="46"/>
        <v>42840.208333333328</v>
      </c>
      <c r="T767" s="9">
        <f t="shared" si="47"/>
        <v>42865.208333333328</v>
      </c>
    </row>
    <row r="768" spans="1:20" ht="31.5" x14ac:dyDescent="0.25">
      <c r="A768">
        <v>766</v>
      </c>
      <c r="B768" t="s">
        <v>1566</v>
      </c>
      <c r="C768" s="3" t="s">
        <v>1567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473</v>
      </c>
      <c r="O768" s="4">
        <f t="shared" si="44"/>
        <v>31.171232876712331</v>
      </c>
      <c r="P768" s="5">
        <f t="shared" si="45"/>
        <v>55.052419354838712</v>
      </c>
      <c r="Q768" t="s">
        <v>2040</v>
      </c>
      <c r="R768" t="s">
        <v>2062</v>
      </c>
      <c r="S768" s="9">
        <f t="shared" si="46"/>
        <v>43362.208333333328</v>
      </c>
      <c r="T768" s="9">
        <f t="shared" si="47"/>
        <v>43363.208333333328</v>
      </c>
    </row>
    <row r="769" spans="1:20" x14ac:dyDescent="0.25">
      <c r="A769">
        <v>767</v>
      </c>
      <c r="B769" t="s">
        <v>1568</v>
      </c>
      <c r="C769" s="3" t="s">
        <v>1569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205</v>
      </c>
      <c r="O769" s="4">
        <f t="shared" si="44"/>
        <v>56.967078189300416</v>
      </c>
      <c r="P769" s="5">
        <f t="shared" si="45"/>
        <v>107.93762183235867</v>
      </c>
      <c r="Q769" t="s">
        <v>2046</v>
      </c>
      <c r="R769" t="s">
        <v>2058</v>
      </c>
      <c r="S769" s="9">
        <f t="shared" si="46"/>
        <v>42283.208333333328</v>
      </c>
      <c r="T769" s="9">
        <f t="shared" si="47"/>
        <v>42328.25</v>
      </c>
    </row>
    <row r="770" spans="1:20" x14ac:dyDescent="0.25">
      <c r="A770">
        <v>768</v>
      </c>
      <c r="B770" t="s">
        <v>1570</v>
      </c>
      <c r="C770" s="3" t="s">
        <v>1571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32</v>
      </c>
      <c r="O770" s="4">
        <f t="shared" si="44"/>
        <v>231</v>
      </c>
      <c r="P770" s="5">
        <f t="shared" si="45"/>
        <v>73.92</v>
      </c>
      <c r="Q770" t="s">
        <v>2038</v>
      </c>
      <c r="R770" t="s">
        <v>2039</v>
      </c>
      <c r="S770" s="9">
        <f t="shared" si="46"/>
        <v>41619.25</v>
      </c>
      <c r="T770" s="9">
        <f t="shared" si="47"/>
        <v>41634.25</v>
      </c>
    </row>
    <row r="771" spans="1:20" x14ac:dyDescent="0.25">
      <c r="A771">
        <v>769</v>
      </c>
      <c r="B771" t="s">
        <v>1572</v>
      </c>
      <c r="C771" s="3" t="s">
        <v>1573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88</v>
      </c>
      <c r="O771" s="4">
        <f t="shared" ref="O771:O834" si="48">E771/D771*100</f>
        <v>86.867834394904463</v>
      </c>
      <c r="P771" s="5">
        <f t="shared" ref="P771:P834" si="49">IF(G771=0,0,E771/G771)</f>
        <v>31.995894428152493</v>
      </c>
      <c r="Q771" t="s">
        <v>2049</v>
      </c>
      <c r="R771" t="s">
        <v>2050</v>
      </c>
      <c r="S771" s="9">
        <f t="shared" ref="S771:S834" si="50">(((J771/60)/60)/24)+DATE(1970,1,1)</f>
        <v>41501.208333333336</v>
      </c>
      <c r="T771" s="9">
        <f t="shared" ref="T771:T834" si="51">(((K771/60)/60)/24)+DATE(1970,1,1)</f>
        <v>41527.208333333336</v>
      </c>
    </row>
    <row r="772" spans="1:20" x14ac:dyDescent="0.25">
      <c r="A772">
        <v>770</v>
      </c>
      <c r="B772" t="s">
        <v>1574</v>
      </c>
      <c r="C772" s="3" t="s">
        <v>1575</v>
      </c>
      <c r="D772">
        <v>4300</v>
      </c>
      <c r="E772">
        <v>11642</v>
      </c>
      <c r="F772" t="s">
        <v>20</v>
      </c>
      <c r="G772">
        <v>216</v>
      </c>
      <c r="H772" t="s">
        <v>106</v>
      </c>
      <c r="I772" t="s">
        <v>107</v>
      </c>
      <c r="J772">
        <v>1397451600</v>
      </c>
      <c r="K772">
        <v>1398056400</v>
      </c>
      <c r="L772" t="b">
        <v>0</v>
      </c>
      <c r="M772" t="b">
        <v>1</v>
      </c>
      <c r="N772" t="s">
        <v>32</v>
      </c>
      <c r="O772" s="4">
        <f t="shared" si="48"/>
        <v>270.74418604651163</v>
      </c>
      <c r="P772" s="5">
        <f t="shared" si="49"/>
        <v>53.898148148148145</v>
      </c>
      <c r="Q772" t="s">
        <v>2038</v>
      </c>
      <c r="R772" t="s">
        <v>2039</v>
      </c>
      <c r="S772" s="9">
        <f t="shared" si="50"/>
        <v>41743.208333333336</v>
      </c>
      <c r="T772" s="9">
        <f t="shared" si="51"/>
        <v>41750.208333333336</v>
      </c>
    </row>
    <row r="773" spans="1:20" x14ac:dyDescent="0.25">
      <c r="A773">
        <v>771</v>
      </c>
      <c r="B773" t="s">
        <v>1576</v>
      </c>
      <c r="C773" s="3" t="s">
        <v>1577</v>
      </c>
      <c r="D773">
        <v>5600</v>
      </c>
      <c r="E773">
        <v>2769</v>
      </c>
      <c r="F773" t="s">
        <v>73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32</v>
      </c>
      <c r="O773" s="4">
        <f t="shared" si="48"/>
        <v>49.446428571428569</v>
      </c>
      <c r="P773" s="5">
        <f t="shared" si="49"/>
        <v>106.5</v>
      </c>
      <c r="Q773" t="s">
        <v>2038</v>
      </c>
      <c r="R773" t="s">
        <v>2039</v>
      </c>
      <c r="S773" s="9">
        <f t="shared" si="50"/>
        <v>43491.25</v>
      </c>
      <c r="T773" s="9">
        <f t="shared" si="51"/>
        <v>43518.25</v>
      </c>
    </row>
    <row r="774" spans="1:20" x14ac:dyDescent="0.25">
      <c r="A774">
        <v>772</v>
      </c>
      <c r="B774" t="s">
        <v>1578</v>
      </c>
      <c r="C774" s="3" t="s">
        <v>1579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59</v>
      </c>
      <c r="O774" s="4">
        <f t="shared" si="48"/>
        <v>113.3596256684492</v>
      </c>
      <c r="P774" s="5">
        <f t="shared" si="49"/>
        <v>32.999805409612762</v>
      </c>
      <c r="Q774" t="s">
        <v>2034</v>
      </c>
      <c r="R774" t="s">
        <v>2044</v>
      </c>
      <c r="S774" s="9">
        <f t="shared" si="50"/>
        <v>43505.25</v>
      </c>
      <c r="T774" s="9">
        <f t="shared" si="51"/>
        <v>43509.25</v>
      </c>
    </row>
    <row r="775" spans="1:20" x14ac:dyDescent="0.25">
      <c r="A775">
        <v>773</v>
      </c>
      <c r="B775" t="s">
        <v>1580</v>
      </c>
      <c r="C775" s="3" t="s">
        <v>1581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32</v>
      </c>
      <c r="O775" s="4">
        <f t="shared" si="48"/>
        <v>190.55555555555554</v>
      </c>
      <c r="P775" s="5">
        <f t="shared" si="49"/>
        <v>43.00254993625159</v>
      </c>
      <c r="Q775" t="s">
        <v>2038</v>
      </c>
      <c r="R775" t="s">
        <v>2039</v>
      </c>
      <c r="S775" s="9">
        <f t="shared" si="50"/>
        <v>42838.208333333328</v>
      </c>
      <c r="T775" s="9">
        <f t="shared" si="51"/>
        <v>42848.208333333328</v>
      </c>
    </row>
    <row r="776" spans="1:20" x14ac:dyDescent="0.25">
      <c r="A776">
        <v>774</v>
      </c>
      <c r="B776" t="s">
        <v>1582</v>
      </c>
      <c r="C776" s="3" t="s">
        <v>1583</v>
      </c>
      <c r="D776">
        <v>5000</v>
      </c>
      <c r="E776">
        <v>6775</v>
      </c>
      <c r="F776" t="s">
        <v>20</v>
      </c>
      <c r="G776">
        <v>78</v>
      </c>
      <c r="H776" t="s">
        <v>106</v>
      </c>
      <c r="I776" t="s">
        <v>107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48"/>
        <v>135.5</v>
      </c>
      <c r="P776" s="5">
        <f t="shared" si="49"/>
        <v>86.858974358974365</v>
      </c>
      <c r="Q776" t="s">
        <v>2036</v>
      </c>
      <c r="R776" t="s">
        <v>2037</v>
      </c>
      <c r="S776" s="9">
        <f t="shared" si="50"/>
        <v>42513.208333333328</v>
      </c>
      <c r="T776" s="9">
        <f t="shared" si="51"/>
        <v>42554.208333333328</v>
      </c>
    </row>
    <row r="777" spans="1:20" ht="31.5" x14ac:dyDescent="0.25">
      <c r="A777">
        <v>775</v>
      </c>
      <c r="B777" t="s">
        <v>1584</v>
      </c>
      <c r="C777" s="3" t="s">
        <v>1585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48"/>
        <v>10.297872340425531</v>
      </c>
      <c r="P777" s="5">
        <f t="shared" si="49"/>
        <v>96.8</v>
      </c>
      <c r="Q777" t="s">
        <v>2034</v>
      </c>
      <c r="R777" t="s">
        <v>2035</v>
      </c>
      <c r="S777" s="9">
        <f t="shared" si="50"/>
        <v>41949.25</v>
      </c>
      <c r="T777" s="9">
        <f t="shared" si="51"/>
        <v>41959.25</v>
      </c>
    </row>
    <row r="778" spans="1:20" x14ac:dyDescent="0.25">
      <c r="A778">
        <v>776</v>
      </c>
      <c r="B778" t="s">
        <v>1586</v>
      </c>
      <c r="C778" s="3" t="s">
        <v>1587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32</v>
      </c>
      <c r="O778" s="4">
        <f t="shared" si="48"/>
        <v>65.544223826714799</v>
      </c>
      <c r="P778" s="5">
        <f t="shared" si="49"/>
        <v>32.995456610631528</v>
      </c>
      <c r="Q778" t="s">
        <v>2038</v>
      </c>
      <c r="R778" t="s">
        <v>2039</v>
      </c>
      <c r="S778" s="9">
        <f t="shared" si="50"/>
        <v>43650.208333333328</v>
      </c>
      <c r="T778" s="9">
        <f t="shared" si="51"/>
        <v>43668.208333333328</v>
      </c>
    </row>
    <row r="779" spans="1:20" x14ac:dyDescent="0.25">
      <c r="A779">
        <v>777</v>
      </c>
      <c r="B779" t="s">
        <v>1588</v>
      </c>
      <c r="C779" s="3" t="s">
        <v>1589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32</v>
      </c>
      <c r="O779" s="4">
        <f t="shared" si="48"/>
        <v>49.026652452025587</v>
      </c>
      <c r="P779" s="5">
        <f t="shared" si="49"/>
        <v>68.028106508875737</v>
      </c>
      <c r="Q779" t="s">
        <v>2038</v>
      </c>
      <c r="R779" t="s">
        <v>2039</v>
      </c>
      <c r="S779" s="9">
        <f t="shared" si="50"/>
        <v>40809.208333333336</v>
      </c>
      <c r="T779" s="9">
        <f t="shared" si="51"/>
        <v>40838.208333333336</v>
      </c>
    </row>
    <row r="780" spans="1:20" x14ac:dyDescent="0.25">
      <c r="A780">
        <v>778</v>
      </c>
      <c r="B780" t="s">
        <v>1590</v>
      </c>
      <c r="C780" s="3" t="s">
        <v>1591</v>
      </c>
      <c r="D780">
        <v>1300</v>
      </c>
      <c r="E780">
        <v>10243</v>
      </c>
      <c r="F780" t="s">
        <v>20</v>
      </c>
      <c r="G780">
        <v>174</v>
      </c>
      <c r="H780" t="s">
        <v>97</v>
      </c>
      <c r="I780" t="s">
        <v>98</v>
      </c>
      <c r="J780">
        <v>1313211600</v>
      </c>
      <c r="K780">
        <v>1313643600</v>
      </c>
      <c r="L780" t="b">
        <v>0</v>
      </c>
      <c r="M780" t="b">
        <v>0</v>
      </c>
      <c r="N780" t="s">
        <v>70</v>
      </c>
      <c r="O780" s="4">
        <f t="shared" si="48"/>
        <v>787.92307692307691</v>
      </c>
      <c r="P780" s="5">
        <f t="shared" si="49"/>
        <v>58.867816091954026</v>
      </c>
      <c r="Q780" t="s">
        <v>2040</v>
      </c>
      <c r="R780" t="s">
        <v>2048</v>
      </c>
      <c r="S780" s="9">
        <f t="shared" si="50"/>
        <v>40768.208333333336</v>
      </c>
      <c r="T780" s="9">
        <f t="shared" si="51"/>
        <v>40773.208333333336</v>
      </c>
    </row>
    <row r="781" spans="1:20" x14ac:dyDescent="0.25">
      <c r="A781">
        <v>779</v>
      </c>
      <c r="B781" t="s">
        <v>1592</v>
      </c>
      <c r="C781" s="3" t="s">
        <v>1593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32</v>
      </c>
      <c r="O781" s="4">
        <f t="shared" si="48"/>
        <v>80.306347746090154</v>
      </c>
      <c r="P781" s="5">
        <f t="shared" si="49"/>
        <v>105.04572803850782</v>
      </c>
      <c r="Q781" t="s">
        <v>2038</v>
      </c>
      <c r="R781" t="s">
        <v>2039</v>
      </c>
      <c r="S781" s="9">
        <f t="shared" si="50"/>
        <v>42230.208333333328</v>
      </c>
      <c r="T781" s="9">
        <f t="shared" si="51"/>
        <v>42239.208333333328</v>
      </c>
    </row>
    <row r="782" spans="1:20" x14ac:dyDescent="0.25">
      <c r="A782">
        <v>780</v>
      </c>
      <c r="B782" t="s">
        <v>1594</v>
      </c>
      <c r="C782" s="3" t="s">
        <v>1595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52</v>
      </c>
      <c r="O782" s="4">
        <f t="shared" si="48"/>
        <v>106.29411764705883</v>
      </c>
      <c r="P782" s="5">
        <f t="shared" si="49"/>
        <v>33.054878048780488</v>
      </c>
      <c r="Q782" t="s">
        <v>2040</v>
      </c>
      <c r="R782" t="s">
        <v>2043</v>
      </c>
      <c r="S782" s="9">
        <f t="shared" si="50"/>
        <v>42573.208333333328</v>
      </c>
      <c r="T782" s="9">
        <f t="shared" si="51"/>
        <v>42592.208333333328</v>
      </c>
    </row>
    <row r="783" spans="1:20" x14ac:dyDescent="0.25">
      <c r="A783">
        <v>781</v>
      </c>
      <c r="B783" t="s">
        <v>1596</v>
      </c>
      <c r="C783" s="3" t="s">
        <v>1597</v>
      </c>
      <c r="D783">
        <v>8700</v>
      </c>
      <c r="E783">
        <v>4414</v>
      </c>
      <c r="F783" t="s">
        <v>73</v>
      </c>
      <c r="G783">
        <v>56</v>
      </c>
      <c r="H783" t="s">
        <v>97</v>
      </c>
      <c r="I783" t="s">
        <v>98</v>
      </c>
      <c r="J783">
        <v>1288501200</v>
      </c>
      <c r="K783">
        <v>1292911200</v>
      </c>
      <c r="L783" t="b">
        <v>0</v>
      </c>
      <c r="M783" t="b">
        <v>0</v>
      </c>
      <c r="N783" t="s">
        <v>32</v>
      </c>
      <c r="O783" s="4">
        <f t="shared" si="48"/>
        <v>50.735632183908038</v>
      </c>
      <c r="P783" s="5">
        <f t="shared" si="49"/>
        <v>78.821428571428569</v>
      </c>
      <c r="Q783" t="s">
        <v>2038</v>
      </c>
      <c r="R783" t="s">
        <v>2039</v>
      </c>
      <c r="S783" s="9">
        <f t="shared" si="50"/>
        <v>40482.208333333336</v>
      </c>
      <c r="T783" s="9">
        <f t="shared" si="51"/>
        <v>40533.25</v>
      </c>
    </row>
    <row r="784" spans="1:20" x14ac:dyDescent="0.25">
      <c r="A784">
        <v>782</v>
      </c>
      <c r="B784" t="s">
        <v>1598</v>
      </c>
      <c r="C784" s="3" t="s">
        <v>1599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70</v>
      </c>
      <c r="O784" s="4">
        <f t="shared" si="48"/>
        <v>215.31372549019611</v>
      </c>
      <c r="P784" s="5">
        <f t="shared" si="49"/>
        <v>68.204968944099377</v>
      </c>
      <c r="Q784" t="s">
        <v>2040</v>
      </c>
      <c r="R784" t="s">
        <v>2048</v>
      </c>
      <c r="S784" s="9">
        <f t="shared" si="50"/>
        <v>40603.25</v>
      </c>
      <c r="T784" s="9">
        <f t="shared" si="51"/>
        <v>40631.208333333336</v>
      </c>
    </row>
    <row r="785" spans="1:20" x14ac:dyDescent="0.25">
      <c r="A785">
        <v>783</v>
      </c>
      <c r="B785" t="s">
        <v>1600</v>
      </c>
      <c r="C785" s="3" t="s">
        <v>1601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48"/>
        <v>141.22972972972974</v>
      </c>
      <c r="P785" s="5">
        <f t="shared" si="49"/>
        <v>75.731884057971016</v>
      </c>
      <c r="Q785" t="s">
        <v>2034</v>
      </c>
      <c r="R785" t="s">
        <v>2035</v>
      </c>
      <c r="S785" s="9">
        <f t="shared" si="50"/>
        <v>41625.25</v>
      </c>
      <c r="T785" s="9">
        <f t="shared" si="51"/>
        <v>41632.25</v>
      </c>
    </row>
    <row r="786" spans="1:20" x14ac:dyDescent="0.25">
      <c r="A786">
        <v>784</v>
      </c>
      <c r="B786" t="s">
        <v>1602</v>
      </c>
      <c r="C786" s="3" t="s">
        <v>1603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48"/>
        <v>115.33745781777279</v>
      </c>
      <c r="P786" s="5">
        <f t="shared" si="49"/>
        <v>30.996070133010882</v>
      </c>
      <c r="Q786" t="s">
        <v>2036</v>
      </c>
      <c r="R786" t="s">
        <v>2037</v>
      </c>
      <c r="S786" s="9">
        <f t="shared" si="50"/>
        <v>42435.25</v>
      </c>
      <c r="T786" s="9">
        <f t="shared" si="51"/>
        <v>42446.208333333328</v>
      </c>
    </row>
    <row r="787" spans="1:20" ht="31.5" x14ac:dyDescent="0.25">
      <c r="A787">
        <v>785</v>
      </c>
      <c r="B787" t="s">
        <v>1604</v>
      </c>
      <c r="C787" s="3" t="s">
        <v>1605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70</v>
      </c>
      <c r="O787" s="4">
        <f t="shared" si="48"/>
        <v>193.11940298507463</v>
      </c>
      <c r="P787" s="5">
        <f t="shared" si="49"/>
        <v>101.88188976377953</v>
      </c>
      <c r="Q787" t="s">
        <v>2040</v>
      </c>
      <c r="R787" t="s">
        <v>2048</v>
      </c>
      <c r="S787" s="9">
        <f t="shared" si="50"/>
        <v>43582.208333333328</v>
      </c>
      <c r="T787" s="9">
        <f t="shared" si="51"/>
        <v>43616.208333333328</v>
      </c>
    </row>
    <row r="788" spans="1:20" x14ac:dyDescent="0.25">
      <c r="A788">
        <v>786</v>
      </c>
      <c r="B788" t="s">
        <v>1606</v>
      </c>
      <c r="C788" s="3" t="s">
        <v>1607</v>
      </c>
      <c r="D788">
        <v>1500</v>
      </c>
      <c r="E788">
        <v>10946</v>
      </c>
      <c r="F788" t="s">
        <v>20</v>
      </c>
      <c r="G788">
        <v>207</v>
      </c>
      <c r="H788" t="s">
        <v>106</v>
      </c>
      <c r="I788" t="s">
        <v>107</v>
      </c>
      <c r="J788">
        <v>1522126800</v>
      </c>
      <c r="K788">
        <v>1522731600</v>
      </c>
      <c r="L788" t="b">
        <v>0</v>
      </c>
      <c r="M788" t="b">
        <v>1</v>
      </c>
      <c r="N788" t="s">
        <v>158</v>
      </c>
      <c r="O788" s="4">
        <f t="shared" si="48"/>
        <v>729.73333333333335</v>
      </c>
      <c r="P788" s="5">
        <f t="shared" si="49"/>
        <v>52.879227053140099</v>
      </c>
      <c r="Q788" t="s">
        <v>2034</v>
      </c>
      <c r="R788" t="s">
        <v>2057</v>
      </c>
      <c r="S788" s="9">
        <f t="shared" si="50"/>
        <v>43186.208333333328</v>
      </c>
      <c r="T788" s="9">
        <f t="shared" si="51"/>
        <v>43193.208333333328</v>
      </c>
    </row>
    <row r="789" spans="1:20" x14ac:dyDescent="0.25">
      <c r="A789">
        <v>787</v>
      </c>
      <c r="B789" t="s">
        <v>1608</v>
      </c>
      <c r="C789" s="3" t="s">
        <v>1609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48"/>
        <v>99.66339869281046</v>
      </c>
      <c r="P789" s="5">
        <f t="shared" si="49"/>
        <v>71.005820721769496</v>
      </c>
      <c r="Q789" t="s">
        <v>2034</v>
      </c>
      <c r="R789" t="s">
        <v>2035</v>
      </c>
      <c r="S789" s="9">
        <f t="shared" si="50"/>
        <v>40684.208333333336</v>
      </c>
      <c r="T789" s="9">
        <f t="shared" si="51"/>
        <v>40693.208333333336</v>
      </c>
    </row>
    <row r="790" spans="1:20" x14ac:dyDescent="0.25">
      <c r="A790">
        <v>788</v>
      </c>
      <c r="B790" t="s">
        <v>1610</v>
      </c>
      <c r="C790" s="3" t="s">
        <v>1611</v>
      </c>
      <c r="D790">
        <v>3600</v>
      </c>
      <c r="E790">
        <v>3174</v>
      </c>
      <c r="F790" t="s">
        <v>46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70</v>
      </c>
      <c r="O790" s="4">
        <f t="shared" si="48"/>
        <v>88.166666666666671</v>
      </c>
      <c r="P790" s="5">
        <f t="shared" si="49"/>
        <v>102.38709677419355</v>
      </c>
      <c r="Q790" t="s">
        <v>2040</v>
      </c>
      <c r="R790" t="s">
        <v>2048</v>
      </c>
      <c r="S790" s="9">
        <f t="shared" si="50"/>
        <v>41202.208333333336</v>
      </c>
      <c r="T790" s="9">
        <f t="shared" si="51"/>
        <v>41223.25</v>
      </c>
    </row>
    <row r="791" spans="1:20" x14ac:dyDescent="0.25">
      <c r="A791">
        <v>789</v>
      </c>
      <c r="B791" t="s">
        <v>1612</v>
      </c>
      <c r="C791" s="3" t="s">
        <v>1613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32</v>
      </c>
      <c r="O791" s="4">
        <f t="shared" si="48"/>
        <v>37.233333333333334</v>
      </c>
      <c r="P791" s="5">
        <f t="shared" si="49"/>
        <v>74.466666666666669</v>
      </c>
      <c r="Q791" t="s">
        <v>2038</v>
      </c>
      <c r="R791" t="s">
        <v>2039</v>
      </c>
      <c r="S791" s="9">
        <f t="shared" si="50"/>
        <v>41786.208333333336</v>
      </c>
      <c r="T791" s="9">
        <f t="shared" si="51"/>
        <v>41823.208333333336</v>
      </c>
    </row>
    <row r="792" spans="1:20" x14ac:dyDescent="0.25">
      <c r="A792">
        <v>790</v>
      </c>
      <c r="B792" t="s">
        <v>1614</v>
      </c>
      <c r="C792" s="3" t="s">
        <v>1615</v>
      </c>
      <c r="D792">
        <v>185900</v>
      </c>
      <c r="E792">
        <v>56774</v>
      </c>
      <c r="F792" t="s">
        <v>73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32</v>
      </c>
      <c r="O792" s="4">
        <f t="shared" si="48"/>
        <v>30.540075309306079</v>
      </c>
      <c r="P792" s="5">
        <f t="shared" si="49"/>
        <v>51.009883198562441</v>
      </c>
      <c r="Q792" t="s">
        <v>2038</v>
      </c>
      <c r="R792" t="s">
        <v>2039</v>
      </c>
      <c r="S792" s="9">
        <f t="shared" si="50"/>
        <v>40223.25</v>
      </c>
      <c r="T792" s="9">
        <f t="shared" si="51"/>
        <v>40229.25</v>
      </c>
    </row>
    <row r="793" spans="1:20" x14ac:dyDescent="0.25">
      <c r="A793">
        <v>791</v>
      </c>
      <c r="B793" t="s">
        <v>1616</v>
      </c>
      <c r="C793" s="3" t="s">
        <v>1617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48"/>
        <v>25.714285714285712</v>
      </c>
      <c r="P793" s="5">
        <f t="shared" si="49"/>
        <v>90</v>
      </c>
      <c r="Q793" t="s">
        <v>2032</v>
      </c>
      <c r="R793" t="s">
        <v>2033</v>
      </c>
      <c r="S793" s="9">
        <f t="shared" si="50"/>
        <v>42715.25</v>
      </c>
      <c r="T793" s="9">
        <f t="shared" si="51"/>
        <v>42731.25</v>
      </c>
    </row>
    <row r="794" spans="1:20" x14ac:dyDescent="0.25">
      <c r="A794">
        <v>792</v>
      </c>
      <c r="B794" t="s">
        <v>1618</v>
      </c>
      <c r="C794" s="3" t="s">
        <v>1619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32</v>
      </c>
      <c r="O794" s="4">
        <f t="shared" si="48"/>
        <v>34</v>
      </c>
      <c r="P794" s="5">
        <f t="shared" si="49"/>
        <v>97.142857142857139</v>
      </c>
      <c r="Q794" t="s">
        <v>2038</v>
      </c>
      <c r="R794" t="s">
        <v>2039</v>
      </c>
      <c r="S794" s="9">
        <f t="shared" si="50"/>
        <v>41451.208333333336</v>
      </c>
      <c r="T794" s="9">
        <f t="shared" si="51"/>
        <v>41479.208333333336</v>
      </c>
    </row>
    <row r="795" spans="1:20" x14ac:dyDescent="0.25">
      <c r="A795">
        <v>793</v>
      </c>
      <c r="B795" t="s">
        <v>1620</v>
      </c>
      <c r="C795" s="3" t="s">
        <v>1621</v>
      </c>
      <c r="D795">
        <v>1100</v>
      </c>
      <c r="E795">
        <v>13045</v>
      </c>
      <c r="F795" t="s">
        <v>20</v>
      </c>
      <c r="G795">
        <v>181</v>
      </c>
      <c r="H795" t="s">
        <v>97</v>
      </c>
      <c r="I795" t="s">
        <v>98</v>
      </c>
      <c r="J795">
        <v>1372136400</v>
      </c>
      <c r="K795">
        <v>1372482000</v>
      </c>
      <c r="L795" t="b">
        <v>0</v>
      </c>
      <c r="M795" t="b">
        <v>0</v>
      </c>
      <c r="N795" t="s">
        <v>67</v>
      </c>
      <c r="O795" s="4">
        <f t="shared" si="48"/>
        <v>1185.909090909091</v>
      </c>
      <c r="P795" s="5">
        <f t="shared" si="49"/>
        <v>72.071823204419886</v>
      </c>
      <c r="Q795" t="s">
        <v>2046</v>
      </c>
      <c r="R795" t="s">
        <v>2047</v>
      </c>
      <c r="S795" s="9">
        <f t="shared" si="50"/>
        <v>41450.208333333336</v>
      </c>
      <c r="T795" s="9">
        <f t="shared" si="51"/>
        <v>41454.208333333336</v>
      </c>
    </row>
    <row r="796" spans="1:20" x14ac:dyDescent="0.25">
      <c r="A796">
        <v>794</v>
      </c>
      <c r="B796" t="s">
        <v>1622</v>
      </c>
      <c r="C796" s="3" t="s">
        <v>1623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48"/>
        <v>125.39393939393939</v>
      </c>
      <c r="P796" s="5">
        <f t="shared" si="49"/>
        <v>75.236363636363635</v>
      </c>
      <c r="Q796" t="s">
        <v>2034</v>
      </c>
      <c r="R796" t="s">
        <v>2035</v>
      </c>
      <c r="S796" s="9">
        <f t="shared" si="50"/>
        <v>43091.25</v>
      </c>
      <c r="T796" s="9">
        <f t="shared" si="51"/>
        <v>43103.25</v>
      </c>
    </row>
    <row r="797" spans="1:20" ht="31.5" x14ac:dyDescent="0.25">
      <c r="A797">
        <v>795</v>
      </c>
      <c r="B797" t="s">
        <v>1624</v>
      </c>
      <c r="C797" s="3" t="s">
        <v>1625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52</v>
      </c>
      <c r="O797" s="4">
        <f t="shared" si="48"/>
        <v>14.394366197183098</v>
      </c>
      <c r="P797" s="5">
        <f t="shared" si="49"/>
        <v>32.967741935483872</v>
      </c>
      <c r="Q797" t="s">
        <v>2040</v>
      </c>
      <c r="R797" t="s">
        <v>2043</v>
      </c>
      <c r="S797" s="9">
        <f t="shared" si="50"/>
        <v>42675.208333333328</v>
      </c>
      <c r="T797" s="9">
        <f t="shared" si="51"/>
        <v>42678.208333333328</v>
      </c>
    </row>
    <row r="798" spans="1:20" x14ac:dyDescent="0.25">
      <c r="A798">
        <v>796</v>
      </c>
      <c r="B798" t="s">
        <v>1626</v>
      </c>
      <c r="C798" s="3" t="s">
        <v>1627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291</v>
      </c>
      <c r="O798" s="4">
        <f t="shared" si="48"/>
        <v>54.807692307692314</v>
      </c>
      <c r="P798" s="5">
        <f t="shared" si="49"/>
        <v>54.807692307692307</v>
      </c>
      <c r="Q798" t="s">
        <v>2049</v>
      </c>
      <c r="R798" t="s">
        <v>2060</v>
      </c>
      <c r="S798" s="9">
        <f t="shared" si="50"/>
        <v>41859.208333333336</v>
      </c>
      <c r="T798" s="9">
        <f t="shared" si="51"/>
        <v>41866.208333333336</v>
      </c>
    </row>
    <row r="799" spans="1:20" x14ac:dyDescent="0.25">
      <c r="A799">
        <v>797</v>
      </c>
      <c r="B799" t="s">
        <v>1628</v>
      </c>
      <c r="C799" s="3" t="s">
        <v>1629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48"/>
        <v>109.63157894736841</v>
      </c>
      <c r="P799" s="5">
        <f t="shared" si="49"/>
        <v>45.037837837837834</v>
      </c>
      <c r="Q799" t="s">
        <v>2036</v>
      </c>
      <c r="R799" t="s">
        <v>2037</v>
      </c>
      <c r="S799" s="9">
        <f t="shared" si="50"/>
        <v>43464.25</v>
      </c>
      <c r="T799" s="9">
        <f t="shared" si="51"/>
        <v>43487.25</v>
      </c>
    </row>
    <row r="800" spans="1:20" x14ac:dyDescent="0.25">
      <c r="A800">
        <v>798</v>
      </c>
      <c r="B800" t="s">
        <v>1630</v>
      </c>
      <c r="C800" s="3" t="s">
        <v>1631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32</v>
      </c>
      <c r="O800" s="4">
        <f t="shared" si="48"/>
        <v>188.47058823529412</v>
      </c>
      <c r="P800" s="5">
        <f t="shared" si="49"/>
        <v>52.958677685950413</v>
      </c>
      <c r="Q800" t="s">
        <v>2038</v>
      </c>
      <c r="R800" t="s">
        <v>2039</v>
      </c>
      <c r="S800" s="9">
        <f t="shared" si="50"/>
        <v>41060.208333333336</v>
      </c>
      <c r="T800" s="9">
        <f t="shared" si="51"/>
        <v>41088.208333333336</v>
      </c>
    </row>
    <row r="801" spans="1:20" x14ac:dyDescent="0.25">
      <c r="A801">
        <v>799</v>
      </c>
      <c r="B801" t="s">
        <v>1632</v>
      </c>
      <c r="C801" s="3" t="s">
        <v>1633</v>
      </c>
      <c r="D801">
        <v>84500</v>
      </c>
      <c r="E801">
        <v>73522</v>
      </c>
      <c r="F801" t="s">
        <v>14</v>
      </c>
      <c r="G801">
        <v>1225</v>
      </c>
      <c r="H801" t="s">
        <v>39</v>
      </c>
      <c r="I801" t="s">
        <v>40</v>
      </c>
      <c r="J801">
        <v>1454133600</v>
      </c>
      <c r="K801">
        <v>1454479200</v>
      </c>
      <c r="L801" t="b">
        <v>0</v>
      </c>
      <c r="M801" t="b">
        <v>0</v>
      </c>
      <c r="N801" t="s">
        <v>32</v>
      </c>
      <c r="O801" s="4">
        <f t="shared" si="48"/>
        <v>87.008284023668637</v>
      </c>
      <c r="P801" s="5">
        <f t="shared" si="49"/>
        <v>60.017959183673469</v>
      </c>
      <c r="Q801" t="s">
        <v>2038</v>
      </c>
      <c r="R801" t="s">
        <v>2039</v>
      </c>
      <c r="S801" s="9">
        <f t="shared" si="50"/>
        <v>42399.25</v>
      </c>
      <c r="T801" s="9">
        <f t="shared" si="51"/>
        <v>42403.25</v>
      </c>
    </row>
    <row r="802" spans="1:20" x14ac:dyDescent="0.25">
      <c r="A802">
        <v>800</v>
      </c>
      <c r="B802" t="s">
        <v>1634</v>
      </c>
      <c r="C802" s="3" t="s">
        <v>1635</v>
      </c>
      <c r="D802">
        <v>100</v>
      </c>
      <c r="E802">
        <v>1</v>
      </c>
      <c r="F802" t="s">
        <v>14</v>
      </c>
      <c r="G802">
        <v>1</v>
      </c>
      <c r="H802" t="s">
        <v>97</v>
      </c>
      <c r="I802" t="s">
        <v>98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48"/>
        <v>1</v>
      </c>
      <c r="P802" s="5">
        <f t="shared" si="49"/>
        <v>1</v>
      </c>
      <c r="Q802" t="s">
        <v>2034</v>
      </c>
      <c r="R802" t="s">
        <v>2035</v>
      </c>
      <c r="S802" s="9">
        <f t="shared" si="50"/>
        <v>42167.208333333328</v>
      </c>
      <c r="T802" s="9">
        <f t="shared" si="51"/>
        <v>42171.208333333328</v>
      </c>
    </row>
    <row r="803" spans="1:20" x14ac:dyDescent="0.25">
      <c r="A803">
        <v>801</v>
      </c>
      <c r="B803" t="s">
        <v>1636</v>
      </c>
      <c r="C803" s="3" t="s">
        <v>1637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121</v>
      </c>
      <c r="O803" s="4">
        <f t="shared" si="48"/>
        <v>202.9130434782609</v>
      </c>
      <c r="P803" s="5">
        <f t="shared" si="49"/>
        <v>44.028301886792455</v>
      </c>
      <c r="Q803" t="s">
        <v>2053</v>
      </c>
      <c r="R803" t="s">
        <v>2054</v>
      </c>
      <c r="S803" s="9">
        <f t="shared" si="50"/>
        <v>43830.25</v>
      </c>
      <c r="T803" s="9">
        <f t="shared" si="51"/>
        <v>43852.25</v>
      </c>
    </row>
    <row r="804" spans="1:20" ht="31.5" x14ac:dyDescent="0.25">
      <c r="A804">
        <v>802</v>
      </c>
      <c r="B804" t="s">
        <v>1638</v>
      </c>
      <c r="C804" s="3" t="s">
        <v>1639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121</v>
      </c>
      <c r="O804" s="4">
        <f t="shared" si="48"/>
        <v>197.03225806451613</v>
      </c>
      <c r="P804" s="5">
        <f t="shared" si="49"/>
        <v>86.028169014084511</v>
      </c>
      <c r="Q804" t="s">
        <v>2053</v>
      </c>
      <c r="R804" t="s">
        <v>2054</v>
      </c>
      <c r="S804" s="9">
        <f t="shared" si="50"/>
        <v>43650.208333333328</v>
      </c>
      <c r="T804" s="9">
        <f t="shared" si="51"/>
        <v>43652.208333333328</v>
      </c>
    </row>
    <row r="805" spans="1:20" ht="31.5" x14ac:dyDescent="0.25">
      <c r="A805">
        <v>803</v>
      </c>
      <c r="B805" t="s">
        <v>1640</v>
      </c>
      <c r="C805" s="3" t="s">
        <v>1641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32</v>
      </c>
      <c r="O805" s="4">
        <f t="shared" si="48"/>
        <v>107</v>
      </c>
      <c r="P805" s="5">
        <f t="shared" si="49"/>
        <v>28.012875536480685</v>
      </c>
      <c r="Q805" t="s">
        <v>2038</v>
      </c>
      <c r="R805" t="s">
        <v>2039</v>
      </c>
      <c r="S805" s="9">
        <f t="shared" si="50"/>
        <v>43492.25</v>
      </c>
      <c r="T805" s="9">
        <f t="shared" si="51"/>
        <v>43526.25</v>
      </c>
    </row>
    <row r="806" spans="1:20" x14ac:dyDescent="0.25">
      <c r="A806">
        <v>804</v>
      </c>
      <c r="B806" t="s">
        <v>1642</v>
      </c>
      <c r="C806" s="3" t="s">
        <v>1643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48"/>
        <v>268.73076923076923</v>
      </c>
      <c r="P806" s="5">
        <f t="shared" si="49"/>
        <v>32.050458715596328</v>
      </c>
      <c r="Q806" t="s">
        <v>2034</v>
      </c>
      <c r="R806" t="s">
        <v>2035</v>
      </c>
      <c r="S806" s="9">
        <f t="shared" si="50"/>
        <v>43102.25</v>
      </c>
      <c r="T806" s="9">
        <f t="shared" si="51"/>
        <v>43122.25</v>
      </c>
    </row>
    <row r="807" spans="1:20" ht="31.5" x14ac:dyDescent="0.25">
      <c r="A807">
        <v>805</v>
      </c>
      <c r="B807" t="s">
        <v>1644</v>
      </c>
      <c r="C807" s="3" t="s">
        <v>1645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41</v>
      </c>
      <c r="O807" s="4">
        <f t="shared" si="48"/>
        <v>50.845360824742272</v>
      </c>
      <c r="P807" s="5">
        <f t="shared" si="49"/>
        <v>73.611940298507463</v>
      </c>
      <c r="Q807" t="s">
        <v>2040</v>
      </c>
      <c r="R807" t="s">
        <v>2041</v>
      </c>
      <c r="S807" s="9">
        <f t="shared" si="50"/>
        <v>41958.25</v>
      </c>
      <c r="T807" s="9">
        <f t="shared" si="51"/>
        <v>42009.25</v>
      </c>
    </row>
    <row r="808" spans="1:20" x14ac:dyDescent="0.25">
      <c r="A808">
        <v>806</v>
      </c>
      <c r="B808" t="s">
        <v>1646</v>
      </c>
      <c r="C808" s="3" t="s">
        <v>1647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52</v>
      </c>
      <c r="O808" s="4">
        <f t="shared" si="48"/>
        <v>1180.2857142857142</v>
      </c>
      <c r="P808" s="5">
        <f t="shared" si="49"/>
        <v>108.71052631578948</v>
      </c>
      <c r="Q808" t="s">
        <v>2040</v>
      </c>
      <c r="R808" t="s">
        <v>2043</v>
      </c>
      <c r="S808" s="9">
        <f t="shared" si="50"/>
        <v>40973.25</v>
      </c>
      <c r="T808" s="9">
        <f t="shared" si="51"/>
        <v>40997.208333333336</v>
      </c>
    </row>
    <row r="809" spans="1:20" x14ac:dyDescent="0.25">
      <c r="A809">
        <v>807</v>
      </c>
      <c r="B809" t="s">
        <v>1648</v>
      </c>
      <c r="C809" s="3" t="s">
        <v>1649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32</v>
      </c>
      <c r="O809" s="4">
        <f t="shared" si="48"/>
        <v>264</v>
      </c>
      <c r="P809" s="5">
        <f t="shared" si="49"/>
        <v>42.97674418604651</v>
      </c>
      <c r="Q809" t="s">
        <v>2038</v>
      </c>
      <c r="R809" t="s">
        <v>2039</v>
      </c>
      <c r="S809" s="9">
        <f t="shared" si="50"/>
        <v>43753.208333333328</v>
      </c>
      <c r="T809" s="9">
        <f t="shared" si="51"/>
        <v>43797.25</v>
      </c>
    </row>
    <row r="810" spans="1:20" x14ac:dyDescent="0.25">
      <c r="A810">
        <v>808</v>
      </c>
      <c r="B810" t="s">
        <v>1650</v>
      </c>
      <c r="C810" s="3" t="s">
        <v>1651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48"/>
        <v>30.44230769230769</v>
      </c>
      <c r="P810" s="5">
        <f t="shared" si="49"/>
        <v>83.315789473684205</v>
      </c>
      <c r="Q810" t="s">
        <v>2032</v>
      </c>
      <c r="R810" t="s">
        <v>2033</v>
      </c>
      <c r="S810" s="9">
        <f t="shared" si="50"/>
        <v>42507.208333333328</v>
      </c>
      <c r="T810" s="9">
        <f t="shared" si="51"/>
        <v>42524.208333333328</v>
      </c>
    </row>
    <row r="811" spans="1:20" x14ac:dyDescent="0.25">
      <c r="A811">
        <v>809</v>
      </c>
      <c r="B811" t="s">
        <v>1598</v>
      </c>
      <c r="C811" s="3" t="s">
        <v>1652</v>
      </c>
      <c r="D811">
        <v>140800</v>
      </c>
      <c r="E811">
        <v>88536</v>
      </c>
      <c r="F811" t="s">
        <v>14</v>
      </c>
      <c r="G811">
        <v>2108</v>
      </c>
      <c r="H811" t="s">
        <v>97</v>
      </c>
      <c r="I811" t="s">
        <v>98</v>
      </c>
      <c r="J811">
        <v>1344920400</v>
      </c>
      <c r="K811">
        <v>1345006800</v>
      </c>
      <c r="L811" t="b">
        <v>0</v>
      </c>
      <c r="M811" t="b">
        <v>0</v>
      </c>
      <c r="N811" t="s">
        <v>41</v>
      </c>
      <c r="O811" s="4">
        <f t="shared" si="48"/>
        <v>62.880681818181813</v>
      </c>
      <c r="P811" s="5">
        <f t="shared" si="49"/>
        <v>42</v>
      </c>
      <c r="Q811" t="s">
        <v>2040</v>
      </c>
      <c r="R811" t="s">
        <v>2041</v>
      </c>
      <c r="S811" s="9">
        <f t="shared" si="50"/>
        <v>41135.208333333336</v>
      </c>
      <c r="T811" s="9">
        <f t="shared" si="51"/>
        <v>41136.208333333336</v>
      </c>
    </row>
    <row r="812" spans="1:20" x14ac:dyDescent="0.25">
      <c r="A812">
        <v>810</v>
      </c>
      <c r="B812" t="s">
        <v>1653</v>
      </c>
      <c r="C812" s="3" t="s">
        <v>1654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32</v>
      </c>
      <c r="O812" s="4">
        <f t="shared" si="48"/>
        <v>193.125</v>
      </c>
      <c r="P812" s="5">
        <f t="shared" si="49"/>
        <v>55.927601809954751</v>
      </c>
      <c r="Q812" t="s">
        <v>2038</v>
      </c>
      <c r="R812" t="s">
        <v>2039</v>
      </c>
      <c r="S812" s="9">
        <f t="shared" si="50"/>
        <v>43067.25</v>
      </c>
      <c r="T812" s="9">
        <f t="shared" si="51"/>
        <v>43077.25</v>
      </c>
    </row>
    <row r="813" spans="1:20" x14ac:dyDescent="0.25">
      <c r="A813">
        <v>811</v>
      </c>
      <c r="B813" t="s">
        <v>1655</v>
      </c>
      <c r="C813" s="3" t="s">
        <v>1656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88</v>
      </c>
      <c r="O813" s="4">
        <f t="shared" si="48"/>
        <v>77.102702702702715</v>
      </c>
      <c r="P813" s="5">
        <f t="shared" si="49"/>
        <v>105.03681885125184</v>
      </c>
      <c r="Q813" t="s">
        <v>2049</v>
      </c>
      <c r="R813" t="s">
        <v>2050</v>
      </c>
      <c r="S813" s="9">
        <f t="shared" si="50"/>
        <v>42378.25</v>
      </c>
      <c r="T813" s="9">
        <f t="shared" si="51"/>
        <v>42380.25</v>
      </c>
    </row>
    <row r="814" spans="1:20" x14ac:dyDescent="0.25">
      <c r="A814">
        <v>812</v>
      </c>
      <c r="B814" t="s">
        <v>1657</v>
      </c>
      <c r="C814" s="3" t="s">
        <v>1658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67</v>
      </c>
      <c r="O814" s="4">
        <f t="shared" si="48"/>
        <v>225.52763819095478</v>
      </c>
      <c r="P814" s="5">
        <f t="shared" si="49"/>
        <v>48</v>
      </c>
      <c r="Q814" t="s">
        <v>2046</v>
      </c>
      <c r="R814" t="s">
        <v>2047</v>
      </c>
      <c r="S814" s="9">
        <f t="shared" si="50"/>
        <v>43206.208333333328</v>
      </c>
      <c r="T814" s="9">
        <f t="shared" si="51"/>
        <v>43211.208333333328</v>
      </c>
    </row>
    <row r="815" spans="1:20" x14ac:dyDescent="0.25">
      <c r="A815">
        <v>813</v>
      </c>
      <c r="B815" t="s">
        <v>1659</v>
      </c>
      <c r="C815" s="3" t="s">
        <v>1660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88</v>
      </c>
      <c r="O815" s="4">
        <f t="shared" si="48"/>
        <v>239.40625</v>
      </c>
      <c r="P815" s="5">
        <f t="shared" si="49"/>
        <v>112.66176470588235</v>
      </c>
      <c r="Q815" t="s">
        <v>2049</v>
      </c>
      <c r="R815" t="s">
        <v>2050</v>
      </c>
      <c r="S815" s="9">
        <f t="shared" si="50"/>
        <v>41148.208333333336</v>
      </c>
      <c r="T815" s="9">
        <f t="shared" si="51"/>
        <v>41158.208333333336</v>
      </c>
    </row>
    <row r="816" spans="1:20" x14ac:dyDescent="0.25">
      <c r="A816">
        <v>814</v>
      </c>
      <c r="B816" t="s">
        <v>1661</v>
      </c>
      <c r="C816" s="3" t="s">
        <v>1662</v>
      </c>
      <c r="D816">
        <v>3200</v>
      </c>
      <c r="E816">
        <v>2950</v>
      </c>
      <c r="F816" t="s">
        <v>14</v>
      </c>
      <c r="G816">
        <v>36</v>
      </c>
      <c r="H816" t="s">
        <v>35</v>
      </c>
      <c r="I816" t="s">
        <v>36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48"/>
        <v>92.1875</v>
      </c>
      <c r="P816" s="5">
        <f t="shared" si="49"/>
        <v>81.944444444444443</v>
      </c>
      <c r="Q816" t="s">
        <v>2034</v>
      </c>
      <c r="R816" t="s">
        <v>2035</v>
      </c>
      <c r="S816" s="9">
        <f t="shared" si="50"/>
        <v>42517.208333333328</v>
      </c>
      <c r="T816" s="9">
        <f t="shared" si="51"/>
        <v>42519.208333333328</v>
      </c>
    </row>
    <row r="817" spans="1:20" ht="31.5" x14ac:dyDescent="0.25">
      <c r="A817">
        <v>815</v>
      </c>
      <c r="B817" t="s">
        <v>1663</v>
      </c>
      <c r="C817" s="3" t="s">
        <v>1664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48"/>
        <v>130.23333333333335</v>
      </c>
      <c r="P817" s="5">
        <f t="shared" si="49"/>
        <v>64.049180327868854</v>
      </c>
      <c r="Q817" t="s">
        <v>2034</v>
      </c>
      <c r="R817" t="s">
        <v>2035</v>
      </c>
      <c r="S817" s="9">
        <f t="shared" si="50"/>
        <v>43068.25</v>
      </c>
      <c r="T817" s="9">
        <f t="shared" si="51"/>
        <v>43094.25</v>
      </c>
    </row>
    <row r="818" spans="1:20" x14ac:dyDescent="0.25">
      <c r="A818">
        <v>816</v>
      </c>
      <c r="B818" t="s">
        <v>1665</v>
      </c>
      <c r="C818" s="3" t="s">
        <v>1666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32</v>
      </c>
      <c r="O818" s="4">
        <f t="shared" si="48"/>
        <v>615.21739130434787</v>
      </c>
      <c r="P818" s="5">
        <f t="shared" si="49"/>
        <v>106.39097744360902</v>
      </c>
      <c r="Q818" t="s">
        <v>2038</v>
      </c>
      <c r="R818" t="s">
        <v>2039</v>
      </c>
      <c r="S818" s="9">
        <f t="shared" si="50"/>
        <v>41680.25</v>
      </c>
      <c r="T818" s="9">
        <f t="shared" si="51"/>
        <v>41682.25</v>
      </c>
    </row>
    <row r="819" spans="1:20" x14ac:dyDescent="0.25">
      <c r="A819">
        <v>817</v>
      </c>
      <c r="B819" t="s">
        <v>1667</v>
      </c>
      <c r="C819" s="3" t="s">
        <v>1668</v>
      </c>
      <c r="D819">
        <v>51300</v>
      </c>
      <c r="E819">
        <v>189192</v>
      </c>
      <c r="F819" t="s">
        <v>20</v>
      </c>
      <c r="G819">
        <v>2489</v>
      </c>
      <c r="H819" t="s">
        <v>106</v>
      </c>
      <c r="I819" t="s">
        <v>107</v>
      </c>
      <c r="J819">
        <v>1556946000</v>
      </c>
      <c r="K819">
        <v>1559365200</v>
      </c>
      <c r="L819" t="b">
        <v>0</v>
      </c>
      <c r="M819" t="b">
        <v>1</v>
      </c>
      <c r="N819" t="s">
        <v>67</v>
      </c>
      <c r="O819" s="4">
        <f t="shared" si="48"/>
        <v>368.79532163742692</v>
      </c>
      <c r="P819" s="5">
        <f t="shared" si="49"/>
        <v>76.011249497790274</v>
      </c>
      <c r="Q819" t="s">
        <v>2046</v>
      </c>
      <c r="R819" t="s">
        <v>2047</v>
      </c>
      <c r="S819" s="9">
        <f t="shared" si="50"/>
        <v>43589.208333333328</v>
      </c>
      <c r="T819" s="9">
        <f t="shared" si="51"/>
        <v>43617.208333333328</v>
      </c>
    </row>
    <row r="820" spans="1:20" x14ac:dyDescent="0.25">
      <c r="A820">
        <v>818</v>
      </c>
      <c r="B820" t="s">
        <v>675</v>
      </c>
      <c r="C820" s="3" t="s">
        <v>1669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32</v>
      </c>
      <c r="O820" s="4">
        <f t="shared" si="48"/>
        <v>1094.8571428571429</v>
      </c>
      <c r="P820" s="5">
        <f t="shared" si="49"/>
        <v>111.07246376811594</v>
      </c>
      <c r="Q820" t="s">
        <v>2038</v>
      </c>
      <c r="R820" t="s">
        <v>2039</v>
      </c>
      <c r="S820" s="9">
        <f t="shared" si="50"/>
        <v>43486.25</v>
      </c>
      <c r="T820" s="9">
        <f t="shared" si="51"/>
        <v>43499.25</v>
      </c>
    </row>
    <row r="821" spans="1:20" ht="31.5" x14ac:dyDescent="0.25">
      <c r="A821">
        <v>819</v>
      </c>
      <c r="B821" t="s">
        <v>1670</v>
      </c>
      <c r="C821" s="3" t="s">
        <v>1671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88</v>
      </c>
      <c r="O821" s="4">
        <f t="shared" si="48"/>
        <v>50.662921348314605</v>
      </c>
      <c r="P821" s="5">
        <f t="shared" si="49"/>
        <v>95.936170212765958</v>
      </c>
      <c r="Q821" t="s">
        <v>2049</v>
      </c>
      <c r="R821" t="s">
        <v>2050</v>
      </c>
      <c r="S821" s="9">
        <f t="shared" si="50"/>
        <v>41237.25</v>
      </c>
      <c r="T821" s="9">
        <f t="shared" si="51"/>
        <v>41252.25</v>
      </c>
    </row>
    <row r="822" spans="1:20" x14ac:dyDescent="0.25">
      <c r="A822">
        <v>820</v>
      </c>
      <c r="B822" t="s">
        <v>1672</v>
      </c>
      <c r="C822" s="3" t="s">
        <v>1673</v>
      </c>
      <c r="D822">
        <v>1500</v>
      </c>
      <c r="E822">
        <v>12009</v>
      </c>
      <c r="F822" t="s">
        <v>20</v>
      </c>
      <c r="G822">
        <v>279</v>
      </c>
      <c r="H822" t="s">
        <v>39</v>
      </c>
      <c r="I822" t="s">
        <v>40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48"/>
        <v>800.6</v>
      </c>
      <c r="P822" s="5">
        <f t="shared" si="49"/>
        <v>43.043010752688176</v>
      </c>
      <c r="Q822" t="s">
        <v>2034</v>
      </c>
      <c r="R822" t="s">
        <v>2035</v>
      </c>
      <c r="S822" s="9">
        <f t="shared" si="50"/>
        <v>43310.208333333328</v>
      </c>
      <c r="T822" s="9">
        <f t="shared" si="51"/>
        <v>43323.208333333328</v>
      </c>
    </row>
    <row r="823" spans="1:20" x14ac:dyDescent="0.25">
      <c r="A823">
        <v>821</v>
      </c>
      <c r="B823" t="s">
        <v>1674</v>
      </c>
      <c r="C823" s="3" t="s">
        <v>1675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41</v>
      </c>
      <c r="O823" s="4">
        <f t="shared" si="48"/>
        <v>291.28571428571428</v>
      </c>
      <c r="P823" s="5">
        <f t="shared" si="49"/>
        <v>67.966666666666669</v>
      </c>
      <c r="Q823" t="s">
        <v>2040</v>
      </c>
      <c r="R823" t="s">
        <v>2041</v>
      </c>
      <c r="S823" s="9">
        <f t="shared" si="50"/>
        <v>42794.25</v>
      </c>
      <c r="T823" s="9">
        <f t="shared" si="51"/>
        <v>42807.208333333328</v>
      </c>
    </row>
    <row r="824" spans="1:20" x14ac:dyDescent="0.25">
      <c r="A824">
        <v>822</v>
      </c>
      <c r="B824" t="s">
        <v>1676</v>
      </c>
      <c r="C824" s="3" t="s">
        <v>1677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48"/>
        <v>349.9666666666667</v>
      </c>
      <c r="P824" s="5">
        <f t="shared" si="49"/>
        <v>89.991428571428571</v>
      </c>
      <c r="Q824" t="s">
        <v>2034</v>
      </c>
      <c r="R824" t="s">
        <v>2035</v>
      </c>
      <c r="S824" s="9">
        <f t="shared" si="50"/>
        <v>41698.25</v>
      </c>
      <c r="T824" s="9">
        <f t="shared" si="51"/>
        <v>41715.208333333336</v>
      </c>
    </row>
    <row r="825" spans="1:20" x14ac:dyDescent="0.25">
      <c r="A825">
        <v>823</v>
      </c>
      <c r="B825" t="s">
        <v>1678</v>
      </c>
      <c r="C825" s="3" t="s">
        <v>1679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48"/>
        <v>357.07317073170731</v>
      </c>
      <c r="P825" s="5">
        <f t="shared" si="49"/>
        <v>58.095238095238095</v>
      </c>
      <c r="Q825" t="s">
        <v>2034</v>
      </c>
      <c r="R825" t="s">
        <v>2035</v>
      </c>
      <c r="S825" s="9">
        <f t="shared" si="50"/>
        <v>41892.208333333336</v>
      </c>
      <c r="T825" s="9">
        <f t="shared" si="51"/>
        <v>41917.208333333336</v>
      </c>
    </row>
    <row r="826" spans="1:20" x14ac:dyDescent="0.25">
      <c r="A826">
        <v>824</v>
      </c>
      <c r="B826" t="s">
        <v>1680</v>
      </c>
      <c r="C826" s="3" t="s">
        <v>1681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67</v>
      </c>
      <c r="O826" s="4">
        <f t="shared" si="48"/>
        <v>126.48941176470588</v>
      </c>
      <c r="P826" s="5">
        <f t="shared" si="49"/>
        <v>83.996875000000003</v>
      </c>
      <c r="Q826" t="s">
        <v>2046</v>
      </c>
      <c r="R826" t="s">
        <v>2047</v>
      </c>
      <c r="S826" s="9">
        <f t="shared" si="50"/>
        <v>40348.208333333336</v>
      </c>
      <c r="T826" s="9">
        <f t="shared" si="51"/>
        <v>40380.208333333336</v>
      </c>
    </row>
    <row r="827" spans="1:20" x14ac:dyDescent="0.25">
      <c r="A827">
        <v>825</v>
      </c>
      <c r="B827" t="s">
        <v>1682</v>
      </c>
      <c r="C827" s="3" t="s">
        <v>1683</v>
      </c>
      <c r="D827">
        <v>3600</v>
      </c>
      <c r="E827">
        <v>13950</v>
      </c>
      <c r="F827" t="s">
        <v>20</v>
      </c>
      <c r="G827">
        <v>157</v>
      </c>
      <c r="H827" t="s">
        <v>39</v>
      </c>
      <c r="I827" t="s">
        <v>40</v>
      </c>
      <c r="J827">
        <v>1500958800</v>
      </c>
      <c r="K827">
        <v>1501995600</v>
      </c>
      <c r="L827" t="b">
        <v>0</v>
      </c>
      <c r="M827" t="b">
        <v>0</v>
      </c>
      <c r="N827" t="s">
        <v>99</v>
      </c>
      <c r="O827" s="4">
        <f t="shared" si="48"/>
        <v>387.5</v>
      </c>
      <c r="P827" s="5">
        <f t="shared" si="49"/>
        <v>88.853503184713375</v>
      </c>
      <c r="Q827" t="s">
        <v>2040</v>
      </c>
      <c r="R827" t="s">
        <v>2051</v>
      </c>
      <c r="S827" s="9">
        <f t="shared" si="50"/>
        <v>42941.208333333328</v>
      </c>
      <c r="T827" s="9">
        <f t="shared" si="51"/>
        <v>42953.208333333328</v>
      </c>
    </row>
    <row r="828" spans="1:20" ht="31.5" x14ac:dyDescent="0.25">
      <c r="A828">
        <v>826</v>
      </c>
      <c r="B828" t="s">
        <v>1684</v>
      </c>
      <c r="C828" s="3" t="s">
        <v>1685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32</v>
      </c>
      <c r="O828" s="4">
        <f t="shared" si="48"/>
        <v>457.03571428571428</v>
      </c>
      <c r="P828" s="5">
        <f t="shared" si="49"/>
        <v>65.963917525773198</v>
      </c>
      <c r="Q828" t="s">
        <v>2038</v>
      </c>
      <c r="R828" t="s">
        <v>2039</v>
      </c>
      <c r="S828" s="9">
        <f t="shared" si="50"/>
        <v>40525.25</v>
      </c>
      <c r="T828" s="9">
        <f t="shared" si="51"/>
        <v>40553.25</v>
      </c>
    </row>
    <row r="829" spans="1:20" ht="31.5" x14ac:dyDescent="0.25">
      <c r="A829">
        <v>827</v>
      </c>
      <c r="B829" t="s">
        <v>1686</v>
      </c>
      <c r="C829" s="3" t="s">
        <v>1687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52</v>
      </c>
      <c r="O829" s="4">
        <f t="shared" si="48"/>
        <v>266.69565217391306</v>
      </c>
      <c r="P829" s="5">
        <f t="shared" si="49"/>
        <v>74.804878048780495</v>
      </c>
      <c r="Q829" t="s">
        <v>2040</v>
      </c>
      <c r="R829" t="s">
        <v>2043</v>
      </c>
      <c r="S829" s="9">
        <f t="shared" si="50"/>
        <v>40666.208333333336</v>
      </c>
      <c r="T829" s="9">
        <f t="shared" si="51"/>
        <v>40678.208333333336</v>
      </c>
    </row>
    <row r="830" spans="1:20" ht="31.5" x14ac:dyDescent="0.25">
      <c r="A830">
        <v>828</v>
      </c>
      <c r="B830" t="s">
        <v>1688</v>
      </c>
      <c r="C830" s="3" t="s">
        <v>1689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32</v>
      </c>
      <c r="O830" s="4">
        <f t="shared" si="48"/>
        <v>69</v>
      </c>
      <c r="P830" s="5">
        <f t="shared" si="49"/>
        <v>69.98571428571428</v>
      </c>
      <c r="Q830" t="s">
        <v>2038</v>
      </c>
      <c r="R830" t="s">
        <v>2039</v>
      </c>
      <c r="S830" s="9">
        <f t="shared" si="50"/>
        <v>43340.208333333328</v>
      </c>
      <c r="T830" s="9">
        <f t="shared" si="51"/>
        <v>43365.208333333328</v>
      </c>
    </row>
    <row r="831" spans="1:20" x14ac:dyDescent="0.25">
      <c r="A831">
        <v>829</v>
      </c>
      <c r="B831" t="s">
        <v>1690</v>
      </c>
      <c r="C831" s="3" t="s">
        <v>1691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32</v>
      </c>
      <c r="O831" s="4">
        <f t="shared" si="48"/>
        <v>51.34375</v>
      </c>
      <c r="P831" s="5">
        <f t="shared" si="49"/>
        <v>32.006493506493506</v>
      </c>
      <c r="Q831" t="s">
        <v>2038</v>
      </c>
      <c r="R831" t="s">
        <v>2039</v>
      </c>
      <c r="S831" s="9">
        <f t="shared" si="50"/>
        <v>42164.208333333328</v>
      </c>
      <c r="T831" s="9">
        <f t="shared" si="51"/>
        <v>42179.208333333328</v>
      </c>
    </row>
    <row r="832" spans="1:20" ht="31.5" x14ac:dyDescent="0.25">
      <c r="A832">
        <v>830</v>
      </c>
      <c r="B832" t="s">
        <v>1692</v>
      </c>
      <c r="C832" s="3" t="s">
        <v>1693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32</v>
      </c>
      <c r="O832" s="4">
        <f t="shared" si="48"/>
        <v>1.1710526315789473</v>
      </c>
      <c r="P832" s="5">
        <f t="shared" si="49"/>
        <v>64.727272727272734</v>
      </c>
      <c r="Q832" t="s">
        <v>2038</v>
      </c>
      <c r="R832" t="s">
        <v>2039</v>
      </c>
      <c r="S832" s="9">
        <f t="shared" si="50"/>
        <v>43103.25</v>
      </c>
      <c r="T832" s="9">
        <f t="shared" si="51"/>
        <v>43162.25</v>
      </c>
    </row>
    <row r="833" spans="1:20" ht="31.5" x14ac:dyDescent="0.25">
      <c r="A833">
        <v>831</v>
      </c>
      <c r="B833" t="s">
        <v>1694</v>
      </c>
      <c r="C833" s="3" t="s">
        <v>1695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121</v>
      </c>
      <c r="O833" s="4">
        <f t="shared" si="48"/>
        <v>108.97734294541709</v>
      </c>
      <c r="P833" s="5">
        <f t="shared" si="49"/>
        <v>24.998110087408456</v>
      </c>
      <c r="Q833" t="s">
        <v>2053</v>
      </c>
      <c r="R833" t="s">
        <v>2054</v>
      </c>
      <c r="S833" s="9">
        <f t="shared" si="50"/>
        <v>40994.208333333336</v>
      </c>
      <c r="T833" s="9">
        <f t="shared" si="51"/>
        <v>41028.208333333336</v>
      </c>
    </row>
    <row r="834" spans="1:20" x14ac:dyDescent="0.25">
      <c r="A834">
        <v>832</v>
      </c>
      <c r="B834" t="s">
        <v>1696</v>
      </c>
      <c r="C834" s="3" t="s">
        <v>1697</v>
      </c>
      <c r="D834">
        <v>43200</v>
      </c>
      <c r="E834">
        <v>136156</v>
      </c>
      <c r="F834" t="s">
        <v>20</v>
      </c>
      <c r="G834">
        <v>1297</v>
      </c>
      <c r="H834" t="s">
        <v>35</v>
      </c>
      <c r="I834" t="s">
        <v>36</v>
      </c>
      <c r="J834">
        <v>1445490000</v>
      </c>
      <c r="K834">
        <v>1448431200</v>
      </c>
      <c r="L834" t="b">
        <v>1</v>
      </c>
      <c r="M834" t="b">
        <v>0</v>
      </c>
      <c r="N834" t="s">
        <v>205</v>
      </c>
      <c r="O834" s="4">
        <f t="shared" si="48"/>
        <v>315.17592592592592</v>
      </c>
      <c r="P834" s="5">
        <f t="shared" si="49"/>
        <v>104.97764070932922</v>
      </c>
      <c r="Q834" t="s">
        <v>2046</v>
      </c>
      <c r="R834" t="s">
        <v>2058</v>
      </c>
      <c r="S834" s="9">
        <f t="shared" si="50"/>
        <v>42299.208333333328</v>
      </c>
      <c r="T834" s="9">
        <f t="shared" si="51"/>
        <v>42333.25</v>
      </c>
    </row>
    <row r="835" spans="1:20" x14ac:dyDescent="0.25">
      <c r="A835">
        <v>833</v>
      </c>
      <c r="B835" t="s">
        <v>1698</v>
      </c>
      <c r="C835" s="3" t="s">
        <v>1699</v>
      </c>
      <c r="D835">
        <v>6800</v>
      </c>
      <c r="E835">
        <v>10723</v>
      </c>
      <c r="F835" t="s">
        <v>20</v>
      </c>
      <c r="G835">
        <v>165</v>
      </c>
      <c r="H835" t="s">
        <v>35</v>
      </c>
      <c r="I835" t="s">
        <v>36</v>
      </c>
      <c r="J835">
        <v>1297663200</v>
      </c>
      <c r="K835">
        <v>1298613600</v>
      </c>
      <c r="L835" t="b">
        <v>0</v>
      </c>
      <c r="M835" t="b">
        <v>0</v>
      </c>
      <c r="N835" t="s">
        <v>205</v>
      </c>
      <c r="O835" s="4">
        <f t="shared" ref="O835:O898" si="52">E835/D835*100</f>
        <v>157.69117647058823</v>
      </c>
      <c r="P835" s="5">
        <f t="shared" ref="P835:P898" si="53">IF(G835=0,0,E835/G835)</f>
        <v>64.987878787878785</v>
      </c>
      <c r="Q835" t="s">
        <v>2046</v>
      </c>
      <c r="R835" t="s">
        <v>2058</v>
      </c>
      <c r="S835" s="9">
        <f t="shared" ref="S835:S898" si="54">(((J835/60)/60)/24)+DATE(1970,1,1)</f>
        <v>40588.25</v>
      </c>
      <c r="T835" s="9">
        <f t="shared" ref="T835:T898" si="55">(((K835/60)/60)/24)+DATE(1970,1,1)</f>
        <v>40599.25</v>
      </c>
    </row>
    <row r="836" spans="1:20" x14ac:dyDescent="0.25">
      <c r="A836">
        <v>834</v>
      </c>
      <c r="B836" t="s">
        <v>1700</v>
      </c>
      <c r="C836" s="3" t="s">
        <v>1701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32</v>
      </c>
      <c r="O836" s="4">
        <f t="shared" si="52"/>
        <v>153.8082191780822</v>
      </c>
      <c r="P836" s="5">
        <f t="shared" si="53"/>
        <v>94.352941176470594</v>
      </c>
      <c r="Q836" t="s">
        <v>2038</v>
      </c>
      <c r="R836" t="s">
        <v>2039</v>
      </c>
      <c r="S836" s="9">
        <f t="shared" si="54"/>
        <v>41448.208333333336</v>
      </c>
      <c r="T836" s="9">
        <f t="shared" si="55"/>
        <v>41454.208333333336</v>
      </c>
    </row>
    <row r="837" spans="1:20" x14ac:dyDescent="0.25">
      <c r="A837">
        <v>835</v>
      </c>
      <c r="B837" t="s">
        <v>1702</v>
      </c>
      <c r="C837" s="3" t="s">
        <v>1703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52"/>
        <v>89.738979118329468</v>
      </c>
      <c r="P837" s="5">
        <f t="shared" si="53"/>
        <v>44.001706484641637</v>
      </c>
      <c r="Q837" t="s">
        <v>2036</v>
      </c>
      <c r="R837" t="s">
        <v>2037</v>
      </c>
      <c r="S837" s="9">
        <f t="shared" si="54"/>
        <v>42063.25</v>
      </c>
      <c r="T837" s="9">
        <f t="shared" si="55"/>
        <v>42069.25</v>
      </c>
    </row>
    <row r="838" spans="1:20" x14ac:dyDescent="0.25">
      <c r="A838">
        <v>836</v>
      </c>
      <c r="B838" t="s">
        <v>1704</v>
      </c>
      <c r="C838" s="3" t="s">
        <v>1705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59</v>
      </c>
      <c r="O838" s="4">
        <f t="shared" si="52"/>
        <v>75.135802469135797</v>
      </c>
      <c r="P838" s="5">
        <f t="shared" si="53"/>
        <v>64.744680851063833</v>
      </c>
      <c r="Q838" t="s">
        <v>2034</v>
      </c>
      <c r="R838" t="s">
        <v>2044</v>
      </c>
      <c r="S838" s="9">
        <f t="shared" si="54"/>
        <v>40214.25</v>
      </c>
      <c r="T838" s="9">
        <f t="shared" si="55"/>
        <v>40225.25</v>
      </c>
    </row>
    <row r="839" spans="1:20" x14ac:dyDescent="0.25">
      <c r="A839">
        <v>837</v>
      </c>
      <c r="B839" t="s">
        <v>1706</v>
      </c>
      <c r="C839" s="3" t="s">
        <v>1707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158</v>
      </c>
      <c r="O839" s="4">
        <f t="shared" si="52"/>
        <v>852.88135593220341</v>
      </c>
      <c r="P839" s="5">
        <f t="shared" si="53"/>
        <v>84.00667779632721</v>
      </c>
      <c r="Q839" t="s">
        <v>2034</v>
      </c>
      <c r="R839" t="s">
        <v>2057</v>
      </c>
      <c r="S839" s="9">
        <f t="shared" si="54"/>
        <v>40629.208333333336</v>
      </c>
      <c r="T839" s="9">
        <f t="shared" si="55"/>
        <v>40683.208333333336</v>
      </c>
    </row>
    <row r="840" spans="1:20" x14ac:dyDescent="0.25">
      <c r="A840">
        <v>838</v>
      </c>
      <c r="B840" t="s">
        <v>1708</v>
      </c>
      <c r="C840" s="3" t="s">
        <v>1709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32</v>
      </c>
      <c r="O840" s="4">
        <f t="shared" si="52"/>
        <v>138.90625</v>
      </c>
      <c r="P840" s="5">
        <f t="shared" si="53"/>
        <v>34.061302681992338</v>
      </c>
      <c r="Q840" t="s">
        <v>2038</v>
      </c>
      <c r="R840" t="s">
        <v>2039</v>
      </c>
      <c r="S840" s="9">
        <f t="shared" si="54"/>
        <v>43370.208333333328</v>
      </c>
      <c r="T840" s="9">
        <f t="shared" si="55"/>
        <v>43379.208333333328</v>
      </c>
    </row>
    <row r="841" spans="1:20" x14ac:dyDescent="0.25">
      <c r="A841">
        <v>839</v>
      </c>
      <c r="B841" t="s">
        <v>1710</v>
      </c>
      <c r="C841" s="3" t="s">
        <v>1711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41</v>
      </c>
      <c r="O841" s="4">
        <f t="shared" si="52"/>
        <v>190.18181818181819</v>
      </c>
      <c r="P841" s="5">
        <f t="shared" si="53"/>
        <v>93.273885350318466</v>
      </c>
      <c r="Q841" t="s">
        <v>2040</v>
      </c>
      <c r="R841" t="s">
        <v>2041</v>
      </c>
      <c r="S841" s="9">
        <f t="shared" si="54"/>
        <v>41715.208333333336</v>
      </c>
      <c r="T841" s="9">
        <f t="shared" si="55"/>
        <v>41760.208333333336</v>
      </c>
    </row>
    <row r="842" spans="1:20" x14ac:dyDescent="0.25">
      <c r="A842">
        <v>840</v>
      </c>
      <c r="B842" t="s">
        <v>1712</v>
      </c>
      <c r="C842" s="3" t="s">
        <v>1713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32</v>
      </c>
      <c r="O842" s="4">
        <f t="shared" si="52"/>
        <v>100.24333619948409</v>
      </c>
      <c r="P842" s="5">
        <f t="shared" si="53"/>
        <v>32.998301726577978</v>
      </c>
      <c r="Q842" t="s">
        <v>2038</v>
      </c>
      <c r="R842" t="s">
        <v>2039</v>
      </c>
      <c r="S842" s="9">
        <f t="shared" si="54"/>
        <v>41836.208333333336</v>
      </c>
      <c r="T842" s="9">
        <f t="shared" si="55"/>
        <v>41838.208333333336</v>
      </c>
    </row>
    <row r="843" spans="1:20" x14ac:dyDescent="0.25">
      <c r="A843">
        <v>841</v>
      </c>
      <c r="B843" t="s">
        <v>1714</v>
      </c>
      <c r="C843" s="3" t="s">
        <v>1715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52"/>
        <v>142.75824175824175</v>
      </c>
      <c r="P843" s="5">
        <f t="shared" si="53"/>
        <v>83.812903225806451</v>
      </c>
      <c r="Q843" t="s">
        <v>2036</v>
      </c>
      <c r="R843" t="s">
        <v>2037</v>
      </c>
      <c r="S843" s="9">
        <f t="shared" si="54"/>
        <v>42419.25</v>
      </c>
      <c r="T843" s="9">
        <f t="shared" si="55"/>
        <v>42435.25</v>
      </c>
    </row>
    <row r="844" spans="1:20" ht="31.5" x14ac:dyDescent="0.25">
      <c r="A844">
        <v>842</v>
      </c>
      <c r="B844" t="s">
        <v>1716</v>
      </c>
      <c r="C844" s="3" t="s">
        <v>1717</v>
      </c>
      <c r="D844">
        <v>1500</v>
      </c>
      <c r="E844">
        <v>8447</v>
      </c>
      <c r="F844" t="s">
        <v>20</v>
      </c>
      <c r="G844">
        <v>132</v>
      </c>
      <c r="H844" t="s">
        <v>106</v>
      </c>
      <c r="I844" t="s">
        <v>107</v>
      </c>
      <c r="J844">
        <v>1529038800</v>
      </c>
      <c r="K844">
        <v>1529298000</v>
      </c>
      <c r="L844" t="b">
        <v>0</v>
      </c>
      <c r="M844" t="b">
        <v>0</v>
      </c>
      <c r="N844" t="s">
        <v>64</v>
      </c>
      <c r="O844" s="4">
        <f t="shared" si="52"/>
        <v>563.13333333333333</v>
      </c>
      <c r="P844" s="5">
        <f t="shared" si="53"/>
        <v>63.992424242424242</v>
      </c>
      <c r="Q844" t="s">
        <v>2036</v>
      </c>
      <c r="R844" t="s">
        <v>2045</v>
      </c>
      <c r="S844" s="9">
        <f t="shared" si="54"/>
        <v>43266.208333333328</v>
      </c>
      <c r="T844" s="9">
        <f t="shared" si="55"/>
        <v>43269.208333333328</v>
      </c>
    </row>
    <row r="845" spans="1:20" ht="31.5" x14ac:dyDescent="0.25">
      <c r="A845">
        <v>843</v>
      </c>
      <c r="B845" t="s">
        <v>1718</v>
      </c>
      <c r="C845" s="3" t="s">
        <v>1719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121</v>
      </c>
      <c r="O845" s="4">
        <f t="shared" si="52"/>
        <v>30.715909090909086</v>
      </c>
      <c r="P845" s="5">
        <f t="shared" si="53"/>
        <v>81.909090909090907</v>
      </c>
      <c r="Q845" t="s">
        <v>2053</v>
      </c>
      <c r="R845" t="s">
        <v>2054</v>
      </c>
      <c r="S845" s="9">
        <f t="shared" si="54"/>
        <v>43338.208333333328</v>
      </c>
      <c r="T845" s="9">
        <f t="shared" si="55"/>
        <v>43344.208333333328</v>
      </c>
    </row>
    <row r="846" spans="1:20" x14ac:dyDescent="0.25">
      <c r="A846">
        <v>844</v>
      </c>
      <c r="B846" t="s">
        <v>1720</v>
      </c>
      <c r="C846" s="3" t="s">
        <v>1721</v>
      </c>
      <c r="D846">
        <v>8800</v>
      </c>
      <c r="E846">
        <v>8747</v>
      </c>
      <c r="F846" t="s">
        <v>73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41</v>
      </c>
      <c r="O846" s="4">
        <f t="shared" si="52"/>
        <v>99.39772727272728</v>
      </c>
      <c r="P846" s="5">
        <f t="shared" si="53"/>
        <v>93.053191489361708</v>
      </c>
      <c r="Q846" t="s">
        <v>2040</v>
      </c>
      <c r="R846" t="s">
        <v>2041</v>
      </c>
      <c r="S846" s="9">
        <f t="shared" si="54"/>
        <v>40930.25</v>
      </c>
      <c r="T846" s="9">
        <f t="shared" si="55"/>
        <v>40933.25</v>
      </c>
    </row>
    <row r="847" spans="1:20" x14ac:dyDescent="0.25">
      <c r="A847">
        <v>845</v>
      </c>
      <c r="B847" t="s">
        <v>1722</v>
      </c>
      <c r="C847" s="3" t="s">
        <v>1723</v>
      </c>
      <c r="D847">
        <v>69900</v>
      </c>
      <c r="E847">
        <v>138087</v>
      </c>
      <c r="F847" t="s">
        <v>20</v>
      </c>
      <c r="G847">
        <v>1354</v>
      </c>
      <c r="H847" t="s">
        <v>39</v>
      </c>
      <c r="I847" t="s">
        <v>40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52"/>
        <v>197.54935622317598</v>
      </c>
      <c r="P847" s="5">
        <f t="shared" si="53"/>
        <v>101.98449039881831</v>
      </c>
      <c r="Q847" t="s">
        <v>2036</v>
      </c>
      <c r="R847" t="s">
        <v>2037</v>
      </c>
      <c r="S847" s="9">
        <f t="shared" si="54"/>
        <v>43235.208333333328</v>
      </c>
      <c r="T847" s="9">
        <f t="shared" si="55"/>
        <v>43272.208333333328</v>
      </c>
    </row>
    <row r="848" spans="1:20" x14ac:dyDescent="0.25">
      <c r="A848">
        <v>846</v>
      </c>
      <c r="B848" t="s">
        <v>1724</v>
      </c>
      <c r="C848" s="3" t="s">
        <v>1725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52"/>
        <v>508.5</v>
      </c>
      <c r="P848" s="5">
        <f t="shared" si="53"/>
        <v>105.9375</v>
      </c>
      <c r="Q848" t="s">
        <v>2036</v>
      </c>
      <c r="R848" t="s">
        <v>2037</v>
      </c>
      <c r="S848" s="9">
        <f t="shared" si="54"/>
        <v>43302.208333333328</v>
      </c>
      <c r="T848" s="9">
        <f t="shared" si="55"/>
        <v>43338.208333333328</v>
      </c>
    </row>
    <row r="849" spans="1:20" x14ac:dyDescent="0.25">
      <c r="A849">
        <v>847</v>
      </c>
      <c r="B849" t="s">
        <v>1726</v>
      </c>
      <c r="C849" s="3" t="s">
        <v>1727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52"/>
        <v>237.74468085106383</v>
      </c>
      <c r="P849" s="5">
        <f t="shared" si="53"/>
        <v>101.58181818181818</v>
      </c>
      <c r="Q849" t="s">
        <v>2032</v>
      </c>
      <c r="R849" t="s">
        <v>2033</v>
      </c>
      <c r="S849" s="9">
        <f t="shared" si="54"/>
        <v>43107.25</v>
      </c>
      <c r="T849" s="9">
        <f t="shared" si="55"/>
        <v>43110.25</v>
      </c>
    </row>
    <row r="850" spans="1:20" x14ac:dyDescent="0.25">
      <c r="A850">
        <v>848</v>
      </c>
      <c r="B850" t="s">
        <v>1728</v>
      </c>
      <c r="C850" s="3" t="s">
        <v>1729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52</v>
      </c>
      <c r="O850" s="4">
        <f t="shared" si="52"/>
        <v>338.46875</v>
      </c>
      <c r="P850" s="5">
        <f t="shared" si="53"/>
        <v>62.970930232558139</v>
      </c>
      <c r="Q850" t="s">
        <v>2040</v>
      </c>
      <c r="R850" t="s">
        <v>2043</v>
      </c>
      <c r="S850" s="9">
        <f t="shared" si="54"/>
        <v>40341.208333333336</v>
      </c>
      <c r="T850" s="9">
        <f t="shared" si="55"/>
        <v>40350.208333333336</v>
      </c>
    </row>
    <row r="851" spans="1:20" x14ac:dyDescent="0.25">
      <c r="A851">
        <v>849</v>
      </c>
      <c r="B851" t="s">
        <v>1730</v>
      </c>
      <c r="C851" s="3" t="s">
        <v>1731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59</v>
      </c>
      <c r="O851" s="4">
        <f t="shared" si="52"/>
        <v>133.08955223880596</v>
      </c>
      <c r="P851" s="5">
        <f t="shared" si="53"/>
        <v>29.045602605863191</v>
      </c>
      <c r="Q851" t="s">
        <v>2034</v>
      </c>
      <c r="R851" t="s">
        <v>2044</v>
      </c>
      <c r="S851" s="9">
        <f t="shared" si="54"/>
        <v>40948.25</v>
      </c>
      <c r="T851" s="9">
        <f t="shared" si="55"/>
        <v>40951.25</v>
      </c>
    </row>
    <row r="852" spans="1:20" x14ac:dyDescent="0.25">
      <c r="A852">
        <v>850</v>
      </c>
      <c r="B852" t="s">
        <v>1732</v>
      </c>
      <c r="C852" s="3" t="s">
        <v>1733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52"/>
        <v>1</v>
      </c>
      <c r="P852" s="5">
        <f t="shared" si="53"/>
        <v>1</v>
      </c>
      <c r="Q852" t="s">
        <v>2034</v>
      </c>
      <c r="R852" t="s">
        <v>2035</v>
      </c>
      <c r="S852" s="9">
        <f t="shared" si="54"/>
        <v>40866.25</v>
      </c>
      <c r="T852" s="9">
        <f t="shared" si="55"/>
        <v>40881.25</v>
      </c>
    </row>
    <row r="853" spans="1:20" ht="31.5" x14ac:dyDescent="0.25">
      <c r="A853">
        <v>851</v>
      </c>
      <c r="B853" t="s">
        <v>1734</v>
      </c>
      <c r="C853" s="3" t="s">
        <v>1735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49</v>
      </c>
      <c r="O853" s="4">
        <f t="shared" si="52"/>
        <v>207.79999999999998</v>
      </c>
      <c r="P853" s="5">
        <f t="shared" si="53"/>
        <v>77.924999999999997</v>
      </c>
      <c r="Q853" t="s">
        <v>2034</v>
      </c>
      <c r="R853" t="s">
        <v>2042</v>
      </c>
      <c r="S853" s="9">
        <f t="shared" si="54"/>
        <v>41031.208333333336</v>
      </c>
      <c r="T853" s="9">
        <f t="shared" si="55"/>
        <v>41064.208333333336</v>
      </c>
    </row>
    <row r="854" spans="1:20" x14ac:dyDescent="0.25">
      <c r="A854">
        <v>852</v>
      </c>
      <c r="B854" t="s">
        <v>1736</v>
      </c>
      <c r="C854" s="3" t="s">
        <v>1737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88</v>
      </c>
      <c r="O854" s="4">
        <f t="shared" si="52"/>
        <v>51.122448979591837</v>
      </c>
      <c r="P854" s="5">
        <f t="shared" si="53"/>
        <v>80.806451612903231</v>
      </c>
      <c r="Q854" t="s">
        <v>2049</v>
      </c>
      <c r="R854" t="s">
        <v>2050</v>
      </c>
      <c r="S854" s="9">
        <f t="shared" si="54"/>
        <v>40740.208333333336</v>
      </c>
      <c r="T854" s="9">
        <f t="shared" si="55"/>
        <v>40750.208333333336</v>
      </c>
    </row>
    <row r="855" spans="1:20" x14ac:dyDescent="0.25">
      <c r="A855">
        <v>853</v>
      </c>
      <c r="B855" t="s">
        <v>1738</v>
      </c>
      <c r="C855" s="3" t="s">
        <v>1739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59</v>
      </c>
      <c r="O855" s="4">
        <f t="shared" si="52"/>
        <v>652.05847953216369</v>
      </c>
      <c r="P855" s="5">
        <f t="shared" si="53"/>
        <v>76.006816632583508</v>
      </c>
      <c r="Q855" t="s">
        <v>2034</v>
      </c>
      <c r="R855" t="s">
        <v>2044</v>
      </c>
      <c r="S855" s="9">
        <f t="shared" si="54"/>
        <v>40714.208333333336</v>
      </c>
      <c r="T855" s="9">
        <f t="shared" si="55"/>
        <v>40719.208333333336</v>
      </c>
    </row>
    <row r="856" spans="1:20" x14ac:dyDescent="0.25">
      <c r="A856">
        <v>854</v>
      </c>
      <c r="B856" t="s">
        <v>1740</v>
      </c>
      <c r="C856" s="3" t="s">
        <v>1741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118</v>
      </c>
      <c r="O856" s="4">
        <f t="shared" si="52"/>
        <v>113.63099415204678</v>
      </c>
      <c r="P856" s="5">
        <f t="shared" si="53"/>
        <v>72.993613824192337</v>
      </c>
      <c r="Q856" t="s">
        <v>2046</v>
      </c>
      <c r="R856" t="s">
        <v>2052</v>
      </c>
      <c r="S856" s="9">
        <f t="shared" si="54"/>
        <v>43787.25</v>
      </c>
      <c r="T856" s="9">
        <f t="shared" si="55"/>
        <v>43814.25</v>
      </c>
    </row>
    <row r="857" spans="1:20" x14ac:dyDescent="0.25">
      <c r="A857">
        <v>855</v>
      </c>
      <c r="B857" t="s">
        <v>1742</v>
      </c>
      <c r="C857" s="3" t="s">
        <v>1743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32</v>
      </c>
      <c r="O857" s="4">
        <f t="shared" si="52"/>
        <v>102.37606837606839</v>
      </c>
      <c r="P857" s="5">
        <f t="shared" si="53"/>
        <v>53</v>
      </c>
      <c r="Q857" t="s">
        <v>2038</v>
      </c>
      <c r="R857" t="s">
        <v>2039</v>
      </c>
      <c r="S857" s="9">
        <f t="shared" si="54"/>
        <v>40712.208333333336</v>
      </c>
      <c r="T857" s="9">
        <f t="shared" si="55"/>
        <v>40743.208333333336</v>
      </c>
    </row>
    <row r="858" spans="1:20" x14ac:dyDescent="0.25">
      <c r="A858">
        <v>856</v>
      </c>
      <c r="B858" t="s">
        <v>1598</v>
      </c>
      <c r="C858" s="3" t="s">
        <v>1744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52"/>
        <v>356.58333333333331</v>
      </c>
      <c r="P858" s="5">
        <f t="shared" si="53"/>
        <v>54.164556962025316</v>
      </c>
      <c r="Q858" t="s">
        <v>2032</v>
      </c>
      <c r="R858" t="s">
        <v>2033</v>
      </c>
      <c r="S858" s="9">
        <f t="shared" si="54"/>
        <v>41023.208333333336</v>
      </c>
      <c r="T858" s="9">
        <f t="shared" si="55"/>
        <v>41040.208333333336</v>
      </c>
    </row>
    <row r="859" spans="1:20" ht="31.5" x14ac:dyDescent="0.25">
      <c r="A859">
        <v>857</v>
      </c>
      <c r="B859" t="s">
        <v>1745</v>
      </c>
      <c r="C859" s="3" t="s">
        <v>1746</v>
      </c>
      <c r="D859">
        <v>5300</v>
      </c>
      <c r="E859">
        <v>7413</v>
      </c>
      <c r="F859" t="s">
        <v>20</v>
      </c>
      <c r="G859">
        <v>225</v>
      </c>
      <c r="H859" t="s">
        <v>97</v>
      </c>
      <c r="I859" t="s">
        <v>98</v>
      </c>
      <c r="J859">
        <v>1328421600</v>
      </c>
      <c r="K859">
        <v>1330408800</v>
      </c>
      <c r="L859" t="b">
        <v>1</v>
      </c>
      <c r="M859" t="b">
        <v>0</v>
      </c>
      <c r="N859" t="s">
        <v>99</v>
      </c>
      <c r="O859" s="4">
        <f t="shared" si="52"/>
        <v>139.86792452830187</v>
      </c>
      <c r="P859" s="5">
        <f t="shared" si="53"/>
        <v>32.946666666666665</v>
      </c>
      <c r="Q859" t="s">
        <v>2040</v>
      </c>
      <c r="R859" t="s">
        <v>2051</v>
      </c>
      <c r="S859" s="9">
        <f t="shared" si="54"/>
        <v>40944.25</v>
      </c>
      <c r="T859" s="9">
        <f t="shared" si="55"/>
        <v>40967.25</v>
      </c>
    </row>
    <row r="860" spans="1:20" ht="31.5" x14ac:dyDescent="0.25">
      <c r="A860">
        <v>858</v>
      </c>
      <c r="B860" t="s">
        <v>1747</v>
      </c>
      <c r="C860" s="3" t="s">
        <v>1748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52"/>
        <v>69.45</v>
      </c>
      <c r="P860" s="5">
        <f t="shared" si="53"/>
        <v>79.371428571428567</v>
      </c>
      <c r="Q860" t="s">
        <v>2032</v>
      </c>
      <c r="R860" t="s">
        <v>2033</v>
      </c>
      <c r="S860" s="9">
        <f t="shared" si="54"/>
        <v>43211.208333333328</v>
      </c>
      <c r="T860" s="9">
        <f t="shared" si="55"/>
        <v>43218.208333333328</v>
      </c>
    </row>
    <row r="861" spans="1:20" ht="31.5" x14ac:dyDescent="0.25">
      <c r="A861">
        <v>859</v>
      </c>
      <c r="B861" t="s">
        <v>1749</v>
      </c>
      <c r="C861" s="3" t="s">
        <v>1750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32</v>
      </c>
      <c r="O861" s="4">
        <f t="shared" si="52"/>
        <v>35.534246575342465</v>
      </c>
      <c r="P861" s="5">
        <f t="shared" si="53"/>
        <v>41.174603174603178</v>
      </c>
      <c r="Q861" t="s">
        <v>2038</v>
      </c>
      <c r="R861" t="s">
        <v>2039</v>
      </c>
      <c r="S861" s="9">
        <f t="shared" si="54"/>
        <v>41334.25</v>
      </c>
      <c r="T861" s="9">
        <f t="shared" si="55"/>
        <v>41352.208333333336</v>
      </c>
    </row>
    <row r="862" spans="1:20" ht="31.5" x14ac:dyDescent="0.25">
      <c r="A862">
        <v>860</v>
      </c>
      <c r="B862" t="s">
        <v>1751</v>
      </c>
      <c r="C862" s="3" t="s">
        <v>1752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64</v>
      </c>
      <c r="O862" s="4">
        <f t="shared" si="52"/>
        <v>251.65</v>
      </c>
      <c r="P862" s="5">
        <f t="shared" si="53"/>
        <v>77.430769230769229</v>
      </c>
      <c r="Q862" t="s">
        <v>2036</v>
      </c>
      <c r="R862" t="s">
        <v>2045</v>
      </c>
      <c r="S862" s="9">
        <f t="shared" si="54"/>
        <v>43515.25</v>
      </c>
      <c r="T862" s="9">
        <f t="shared" si="55"/>
        <v>43525.25</v>
      </c>
    </row>
    <row r="863" spans="1:20" x14ac:dyDescent="0.25">
      <c r="A863">
        <v>861</v>
      </c>
      <c r="B863" t="s">
        <v>1753</v>
      </c>
      <c r="C863" s="3" t="s">
        <v>1754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32</v>
      </c>
      <c r="O863" s="4">
        <f t="shared" si="52"/>
        <v>105.87500000000001</v>
      </c>
      <c r="P863" s="5">
        <f t="shared" si="53"/>
        <v>57.159509202453989</v>
      </c>
      <c r="Q863" t="s">
        <v>2038</v>
      </c>
      <c r="R863" t="s">
        <v>2039</v>
      </c>
      <c r="S863" s="9">
        <f t="shared" si="54"/>
        <v>40258.208333333336</v>
      </c>
      <c r="T863" s="9">
        <f t="shared" si="55"/>
        <v>40266.208333333336</v>
      </c>
    </row>
    <row r="864" spans="1:20" x14ac:dyDescent="0.25">
      <c r="A864">
        <v>862</v>
      </c>
      <c r="B864" t="s">
        <v>1755</v>
      </c>
      <c r="C864" s="3" t="s">
        <v>1756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32</v>
      </c>
      <c r="O864" s="4">
        <f t="shared" si="52"/>
        <v>187.42857142857144</v>
      </c>
      <c r="P864" s="5">
        <f t="shared" si="53"/>
        <v>77.17647058823529</v>
      </c>
      <c r="Q864" t="s">
        <v>2038</v>
      </c>
      <c r="R864" t="s">
        <v>2039</v>
      </c>
      <c r="S864" s="9">
        <f t="shared" si="54"/>
        <v>40756.208333333336</v>
      </c>
      <c r="T864" s="9">
        <f t="shared" si="55"/>
        <v>40760.208333333336</v>
      </c>
    </row>
    <row r="865" spans="1:20" x14ac:dyDescent="0.25">
      <c r="A865">
        <v>863</v>
      </c>
      <c r="B865" t="s">
        <v>1757</v>
      </c>
      <c r="C865" s="3" t="s">
        <v>1758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268</v>
      </c>
      <c r="O865" s="4">
        <f t="shared" si="52"/>
        <v>386.78571428571428</v>
      </c>
      <c r="P865" s="5">
        <f t="shared" si="53"/>
        <v>24.953917050691246</v>
      </c>
      <c r="Q865" t="s">
        <v>2040</v>
      </c>
      <c r="R865" t="s">
        <v>2059</v>
      </c>
      <c r="S865" s="9">
        <f t="shared" si="54"/>
        <v>42172.208333333328</v>
      </c>
      <c r="T865" s="9">
        <f t="shared" si="55"/>
        <v>42195.208333333328</v>
      </c>
    </row>
    <row r="866" spans="1:20" x14ac:dyDescent="0.25">
      <c r="A866">
        <v>864</v>
      </c>
      <c r="B866" t="s">
        <v>1759</v>
      </c>
      <c r="C866" s="3" t="s">
        <v>1760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99</v>
      </c>
      <c r="O866" s="4">
        <f t="shared" si="52"/>
        <v>347.07142857142856</v>
      </c>
      <c r="P866" s="5">
        <f t="shared" si="53"/>
        <v>97.18</v>
      </c>
      <c r="Q866" t="s">
        <v>2040</v>
      </c>
      <c r="R866" t="s">
        <v>2051</v>
      </c>
      <c r="S866" s="9">
        <f t="shared" si="54"/>
        <v>42601.208333333328</v>
      </c>
      <c r="T866" s="9">
        <f t="shared" si="55"/>
        <v>42606.208333333328</v>
      </c>
    </row>
    <row r="867" spans="1:20" x14ac:dyDescent="0.25">
      <c r="A867">
        <v>865</v>
      </c>
      <c r="B867" t="s">
        <v>1761</v>
      </c>
      <c r="C867" s="3" t="s">
        <v>1762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32</v>
      </c>
      <c r="O867" s="4">
        <f t="shared" si="52"/>
        <v>185.82098765432099</v>
      </c>
      <c r="P867" s="5">
        <f t="shared" si="53"/>
        <v>46.000916870415651</v>
      </c>
      <c r="Q867" t="s">
        <v>2038</v>
      </c>
      <c r="R867" t="s">
        <v>2039</v>
      </c>
      <c r="S867" s="9">
        <f t="shared" si="54"/>
        <v>41897.208333333336</v>
      </c>
      <c r="T867" s="9">
        <f t="shared" si="55"/>
        <v>41906.208333333336</v>
      </c>
    </row>
    <row r="868" spans="1:20" x14ac:dyDescent="0.25">
      <c r="A868">
        <v>866</v>
      </c>
      <c r="B868" t="s">
        <v>1763</v>
      </c>
      <c r="C868" s="3" t="s">
        <v>1764</v>
      </c>
      <c r="D868">
        <v>182800</v>
      </c>
      <c r="E868">
        <v>79045</v>
      </c>
      <c r="F868" t="s">
        <v>73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121</v>
      </c>
      <c r="O868" s="4">
        <f t="shared" si="52"/>
        <v>43.241247264770237</v>
      </c>
      <c r="P868" s="5">
        <f t="shared" si="53"/>
        <v>88.023385300668153</v>
      </c>
      <c r="Q868" t="s">
        <v>2053</v>
      </c>
      <c r="R868" t="s">
        <v>2054</v>
      </c>
      <c r="S868" s="9">
        <f t="shared" si="54"/>
        <v>40671.208333333336</v>
      </c>
      <c r="T868" s="9">
        <f t="shared" si="55"/>
        <v>40672.208333333336</v>
      </c>
    </row>
    <row r="869" spans="1:20" ht="31.5" x14ac:dyDescent="0.25">
      <c r="A869">
        <v>867</v>
      </c>
      <c r="B869" t="s">
        <v>1765</v>
      </c>
      <c r="C869" s="3" t="s">
        <v>1766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52"/>
        <v>162.4375</v>
      </c>
      <c r="P869" s="5">
        <f t="shared" si="53"/>
        <v>25.99</v>
      </c>
      <c r="Q869" t="s">
        <v>2032</v>
      </c>
      <c r="R869" t="s">
        <v>2033</v>
      </c>
      <c r="S869" s="9">
        <f t="shared" si="54"/>
        <v>43382.208333333328</v>
      </c>
      <c r="T869" s="9">
        <f t="shared" si="55"/>
        <v>43388.208333333328</v>
      </c>
    </row>
    <row r="870" spans="1:20" x14ac:dyDescent="0.25">
      <c r="A870">
        <v>868</v>
      </c>
      <c r="B870" t="s">
        <v>1767</v>
      </c>
      <c r="C870" s="3" t="s">
        <v>1768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32</v>
      </c>
      <c r="O870" s="4">
        <f t="shared" si="52"/>
        <v>184.84285714285716</v>
      </c>
      <c r="P870" s="5">
        <f t="shared" si="53"/>
        <v>102.69047619047619</v>
      </c>
      <c r="Q870" t="s">
        <v>2038</v>
      </c>
      <c r="R870" t="s">
        <v>2039</v>
      </c>
      <c r="S870" s="9">
        <f t="shared" si="54"/>
        <v>41559.208333333336</v>
      </c>
      <c r="T870" s="9">
        <f t="shared" si="55"/>
        <v>41570.208333333336</v>
      </c>
    </row>
    <row r="871" spans="1:20" x14ac:dyDescent="0.25">
      <c r="A871">
        <v>869</v>
      </c>
      <c r="B871" t="s">
        <v>1769</v>
      </c>
      <c r="C871" s="3" t="s">
        <v>1770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52</v>
      </c>
      <c r="O871" s="4">
        <f t="shared" si="52"/>
        <v>23.703520691785052</v>
      </c>
      <c r="P871" s="5">
        <f t="shared" si="53"/>
        <v>72.958174904942965</v>
      </c>
      <c r="Q871" t="s">
        <v>2040</v>
      </c>
      <c r="R871" t="s">
        <v>2043</v>
      </c>
      <c r="S871" s="9">
        <f t="shared" si="54"/>
        <v>40350.208333333336</v>
      </c>
      <c r="T871" s="9">
        <f t="shared" si="55"/>
        <v>40364.208333333336</v>
      </c>
    </row>
    <row r="872" spans="1:20" x14ac:dyDescent="0.25">
      <c r="A872">
        <v>870</v>
      </c>
      <c r="B872" t="s">
        <v>1771</v>
      </c>
      <c r="C872" s="3" t="s">
        <v>1772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32</v>
      </c>
      <c r="O872" s="4">
        <f t="shared" si="52"/>
        <v>89.870129870129873</v>
      </c>
      <c r="P872" s="5">
        <f t="shared" si="53"/>
        <v>57.190082644628099</v>
      </c>
      <c r="Q872" t="s">
        <v>2038</v>
      </c>
      <c r="R872" t="s">
        <v>2039</v>
      </c>
      <c r="S872" s="9">
        <f t="shared" si="54"/>
        <v>42240.208333333328</v>
      </c>
      <c r="T872" s="9">
        <f t="shared" si="55"/>
        <v>42265.208333333328</v>
      </c>
    </row>
    <row r="873" spans="1:20" ht="31.5" x14ac:dyDescent="0.25">
      <c r="A873">
        <v>871</v>
      </c>
      <c r="B873" t="s">
        <v>1773</v>
      </c>
      <c r="C873" s="3" t="s">
        <v>1774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32</v>
      </c>
      <c r="O873" s="4">
        <f t="shared" si="52"/>
        <v>272.6041958041958</v>
      </c>
      <c r="P873" s="5">
        <f t="shared" si="53"/>
        <v>84.013793103448279</v>
      </c>
      <c r="Q873" t="s">
        <v>2038</v>
      </c>
      <c r="R873" t="s">
        <v>2039</v>
      </c>
      <c r="S873" s="9">
        <f t="shared" si="54"/>
        <v>43040.208333333328</v>
      </c>
      <c r="T873" s="9">
        <f t="shared" si="55"/>
        <v>43058.25</v>
      </c>
    </row>
    <row r="874" spans="1:20" x14ac:dyDescent="0.25">
      <c r="A874">
        <v>872</v>
      </c>
      <c r="B874" t="s">
        <v>1775</v>
      </c>
      <c r="C874" s="3" t="s">
        <v>1776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473</v>
      </c>
      <c r="O874" s="4">
        <f t="shared" si="52"/>
        <v>170.04255319148936</v>
      </c>
      <c r="P874" s="5">
        <f t="shared" si="53"/>
        <v>98.666666666666671</v>
      </c>
      <c r="Q874" t="s">
        <v>2040</v>
      </c>
      <c r="R874" t="s">
        <v>2062</v>
      </c>
      <c r="S874" s="9">
        <f t="shared" si="54"/>
        <v>43346.208333333328</v>
      </c>
      <c r="T874" s="9">
        <f t="shared" si="55"/>
        <v>43351.208333333328</v>
      </c>
    </row>
    <row r="875" spans="1:20" x14ac:dyDescent="0.25">
      <c r="A875">
        <v>873</v>
      </c>
      <c r="B875" t="s">
        <v>1777</v>
      </c>
      <c r="C875" s="3" t="s">
        <v>1778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121</v>
      </c>
      <c r="O875" s="4">
        <f t="shared" si="52"/>
        <v>188.28503562945369</v>
      </c>
      <c r="P875" s="5">
        <f t="shared" si="53"/>
        <v>42.007419183889773</v>
      </c>
      <c r="Q875" t="s">
        <v>2053</v>
      </c>
      <c r="R875" t="s">
        <v>2054</v>
      </c>
      <c r="S875" s="9">
        <f t="shared" si="54"/>
        <v>41647.25</v>
      </c>
      <c r="T875" s="9">
        <f t="shared" si="55"/>
        <v>41652.25</v>
      </c>
    </row>
    <row r="876" spans="1:20" x14ac:dyDescent="0.25">
      <c r="A876">
        <v>874</v>
      </c>
      <c r="B876" t="s">
        <v>1779</v>
      </c>
      <c r="C876" s="3" t="s">
        <v>1780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121</v>
      </c>
      <c r="O876" s="4">
        <f t="shared" si="52"/>
        <v>346.93532338308455</v>
      </c>
      <c r="P876" s="5">
        <f t="shared" si="53"/>
        <v>32.002753556677376</v>
      </c>
      <c r="Q876" t="s">
        <v>2053</v>
      </c>
      <c r="R876" t="s">
        <v>2054</v>
      </c>
      <c r="S876" s="9">
        <f t="shared" si="54"/>
        <v>40291.208333333336</v>
      </c>
      <c r="T876" s="9">
        <f t="shared" si="55"/>
        <v>40329.208333333336</v>
      </c>
    </row>
    <row r="877" spans="1:20" x14ac:dyDescent="0.25">
      <c r="A877">
        <v>875</v>
      </c>
      <c r="B877" t="s">
        <v>1781</v>
      </c>
      <c r="C877" s="3" t="s">
        <v>1782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52"/>
        <v>69.177215189873422</v>
      </c>
      <c r="P877" s="5">
        <f t="shared" si="53"/>
        <v>81.567164179104481</v>
      </c>
      <c r="Q877" t="s">
        <v>2034</v>
      </c>
      <c r="R877" t="s">
        <v>2035</v>
      </c>
      <c r="S877" s="9">
        <f t="shared" si="54"/>
        <v>40556.25</v>
      </c>
      <c r="T877" s="9">
        <f t="shared" si="55"/>
        <v>40557.25</v>
      </c>
    </row>
    <row r="878" spans="1:20" ht="31.5" x14ac:dyDescent="0.25">
      <c r="A878">
        <v>876</v>
      </c>
      <c r="B878" t="s">
        <v>1783</v>
      </c>
      <c r="C878" s="3" t="s">
        <v>1784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121</v>
      </c>
      <c r="O878" s="4">
        <f t="shared" si="52"/>
        <v>25.433734939759034</v>
      </c>
      <c r="P878" s="5">
        <f t="shared" si="53"/>
        <v>37.035087719298247</v>
      </c>
      <c r="Q878" t="s">
        <v>2053</v>
      </c>
      <c r="R878" t="s">
        <v>2054</v>
      </c>
      <c r="S878" s="9">
        <f t="shared" si="54"/>
        <v>43624.208333333328</v>
      </c>
      <c r="T878" s="9">
        <f t="shared" si="55"/>
        <v>43648.208333333328</v>
      </c>
    </row>
    <row r="879" spans="1:20" x14ac:dyDescent="0.25">
      <c r="A879">
        <v>877</v>
      </c>
      <c r="B879" t="s">
        <v>1785</v>
      </c>
      <c r="C879" s="3" t="s">
        <v>1786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52"/>
        <v>77.400977995110026</v>
      </c>
      <c r="P879" s="5">
        <f t="shared" si="53"/>
        <v>103.033360455655</v>
      </c>
      <c r="Q879" t="s">
        <v>2032</v>
      </c>
      <c r="R879" t="s">
        <v>2033</v>
      </c>
      <c r="S879" s="9">
        <f t="shared" si="54"/>
        <v>42577.208333333328</v>
      </c>
      <c r="T879" s="9">
        <f t="shared" si="55"/>
        <v>42578.208333333328</v>
      </c>
    </row>
    <row r="880" spans="1:20" x14ac:dyDescent="0.25">
      <c r="A880">
        <v>878</v>
      </c>
      <c r="B880" t="s">
        <v>1787</v>
      </c>
      <c r="C880" s="3" t="s">
        <v>1788</v>
      </c>
      <c r="D880">
        <v>2700</v>
      </c>
      <c r="E880">
        <v>1012</v>
      </c>
      <c r="F880" t="s">
        <v>14</v>
      </c>
      <c r="G880">
        <v>12</v>
      </c>
      <c r="H880" t="s">
        <v>106</v>
      </c>
      <c r="I880" t="s">
        <v>107</v>
      </c>
      <c r="J880">
        <v>1579068000</v>
      </c>
      <c r="K880">
        <v>1581141600</v>
      </c>
      <c r="L880" t="b">
        <v>0</v>
      </c>
      <c r="M880" t="b">
        <v>0</v>
      </c>
      <c r="N880" t="s">
        <v>147</v>
      </c>
      <c r="O880" s="4">
        <f t="shared" si="52"/>
        <v>37.481481481481481</v>
      </c>
      <c r="P880" s="5">
        <f t="shared" si="53"/>
        <v>84.333333333333329</v>
      </c>
      <c r="Q880" t="s">
        <v>2034</v>
      </c>
      <c r="R880" t="s">
        <v>2056</v>
      </c>
      <c r="S880" s="9">
        <f t="shared" si="54"/>
        <v>43845.25</v>
      </c>
      <c r="T880" s="9">
        <f t="shared" si="55"/>
        <v>43869.25</v>
      </c>
    </row>
    <row r="881" spans="1:20" x14ac:dyDescent="0.25">
      <c r="A881">
        <v>879</v>
      </c>
      <c r="B881" t="s">
        <v>1789</v>
      </c>
      <c r="C881" s="3" t="s">
        <v>1790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67</v>
      </c>
      <c r="O881" s="4">
        <f t="shared" si="52"/>
        <v>543.79999999999995</v>
      </c>
      <c r="P881" s="5">
        <f t="shared" si="53"/>
        <v>102.60377358490567</v>
      </c>
      <c r="Q881" t="s">
        <v>2046</v>
      </c>
      <c r="R881" t="s">
        <v>2047</v>
      </c>
      <c r="S881" s="9">
        <f t="shared" si="54"/>
        <v>42788.25</v>
      </c>
      <c r="T881" s="9">
        <f t="shared" si="55"/>
        <v>42797.25</v>
      </c>
    </row>
    <row r="882" spans="1:20" x14ac:dyDescent="0.25">
      <c r="A882">
        <v>880</v>
      </c>
      <c r="B882" t="s">
        <v>1791</v>
      </c>
      <c r="C882" s="3" t="s">
        <v>1792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49</v>
      </c>
      <c r="O882" s="4">
        <f t="shared" si="52"/>
        <v>228.52189349112427</v>
      </c>
      <c r="P882" s="5">
        <f t="shared" si="53"/>
        <v>79.992129246064621</v>
      </c>
      <c r="Q882" t="s">
        <v>2034</v>
      </c>
      <c r="R882" t="s">
        <v>2042</v>
      </c>
      <c r="S882" s="9">
        <f t="shared" si="54"/>
        <v>43667.208333333328</v>
      </c>
      <c r="T882" s="9">
        <f t="shared" si="55"/>
        <v>43669.208333333328</v>
      </c>
    </row>
    <row r="883" spans="1:20" x14ac:dyDescent="0.25">
      <c r="A883">
        <v>881</v>
      </c>
      <c r="B883" t="s">
        <v>1793</v>
      </c>
      <c r="C883" s="3" t="s">
        <v>1794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32</v>
      </c>
      <c r="O883" s="4">
        <f t="shared" si="52"/>
        <v>38.948339483394832</v>
      </c>
      <c r="P883" s="5">
        <f t="shared" si="53"/>
        <v>70.055309734513273</v>
      </c>
      <c r="Q883" t="s">
        <v>2038</v>
      </c>
      <c r="R883" t="s">
        <v>2039</v>
      </c>
      <c r="S883" s="9">
        <f t="shared" si="54"/>
        <v>42194.208333333328</v>
      </c>
      <c r="T883" s="9">
        <f t="shared" si="55"/>
        <v>42223.208333333328</v>
      </c>
    </row>
    <row r="884" spans="1:20" x14ac:dyDescent="0.25">
      <c r="A884">
        <v>882</v>
      </c>
      <c r="B884" t="s">
        <v>1795</v>
      </c>
      <c r="C884" s="3" t="s">
        <v>1796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32</v>
      </c>
      <c r="O884" s="4">
        <f t="shared" si="52"/>
        <v>370</v>
      </c>
      <c r="P884" s="5">
        <f t="shared" si="53"/>
        <v>37</v>
      </c>
      <c r="Q884" t="s">
        <v>2038</v>
      </c>
      <c r="R884" t="s">
        <v>2039</v>
      </c>
      <c r="S884" s="9">
        <f t="shared" si="54"/>
        <v>42025.25</v>
      </c>
      <c r="T884" s="9">
        <f t="shared" si="55"/>
        <v>42029.25</v>
      </c>
    </row>
    <row r="885" spans="1:20" ht="31.5" x14ac:dyDescent="0.25">
      <c r="A885">
        <v>883</v>
      </c>
      <c r="B885" t="s">
        <v>1797</v>
      </c>
      <c r="C885" s="3" t="s">
        <v>1798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99</v>
      </c>
      <c r="O885" s="4">
        <f t="shared" si="52"/>
        <v>237.91176470588232</v>
      </c>
      <c r="P885" s="5">
        <f t="shared" si="53"/>
        <v>41.911917098445599</v>
      </c>
      <c r="Q885" t="s">
        <v>2040</v>
      </c>
      <c r="R885" t="s">
        <v>2051</v>
      </c>
      <c r="S885" s="9">
        <f t="shared" si="54"/>
        <v>40323.208333333336</v>
      </c>
      <c r="T885" s="9">
        <f t="shared" si="55"/>
        <v>40359.208333333336</v>
      </c>
    </row>
    <row r="886" spans="1:20" x14ac:dyDescent="0.25">
      <c r="A886">
        <v>884</v>
      </c>
      <c r="B886" t="s">
        <v>1799</v>
      </c>
      <c r="C886" s="3" t="s">
        <v>1800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32</v>
      </c>
      <c r="O886" s="4">
        <f t="shared" si="52"/>
        <v>64.036299765807954</v>
      </c>
      <c r="P886" s="5">
        <f t="shared" si="53"/>
        <v>57.992576882290564</v>
      </c>
      <c r="Q886" t="s">
        <v>2038</v>
      </c>
      <c r="R886" t="s">
        <v>2039</v>
      </c>
      <c r="S886" s="9">
        <f t="shared" si="54"/>
        <v>41763.208333333336</v>
      </c>
      <c r="T886" s="9">
        <f t="shared" si="55"/>
        <v>41765.208333333336</v>
      </c>
    </row>
    <row r="887" spans="1:20" x14ac:dyDescent="0.25">
      <c r="A887">
        <v>885</v>
      </c>
      <c r="B887" t="s">
        <v>1801</v>
      </c>
      <c r="C887" s="3" t="s">
        <v>1802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32</v>
      </c>
      <c r="O887" s="4">
        <f t="shared" si="52"/>
        <v>118.27777777777777</v>
      </c>
      <c r="P887" s="5">
        <f t="shared" si="53"/>
        <v>40.942307692307693</v>
      </c>
      <c r="Q887" t="s">
        <v>2038</v>
      </c>
      <c r="R887" t="s">
        <v>2039</v>
      </c>
      <c r="S887" s="9">
        <f t="shared" si="54"/>
        <v>40335.208333333336</v>
      </c>
      <c r="T887" s="9">
        <f t="shared" si="55"/>
        <v>40373.208333333336</v>
      </c>
    </row>
    <row r="888" spans="1:20" x14ac:dyDescent="0.25">
      <c r="A888">
        <v>886</v>
      </c>
      <c r="B888" t="s">
        <v>1803</v>
      </c>
      <c r="C888" s="3" t="s">
        <v>1804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59</v>
      </c>
      <c r="O888" s="4">
        <f t="shared" si="52"/>
        <v>84.824037184594957</v>
      </c>
      <c r="P888" s="5">
        <f t="shared" si="53"/>
        <v>69.9972602739726</v>
      </c>
      <c r="Q888" t="s">
        <v>2034</v>
      </c>
      <c r="R888" t="s">
        <v>2044</v>
      </c>
      <c r="S888" s="9">
        <f t="shared" si="54"/>
        <v>40416.208333333336</v>
      </c>
      <c r="T888" s="9">
        <f t="shared" si="55"/>
        <v>40434.208333333336</v>
      </c>
    </row>
    <row r="889" spans="1:20" ht="31.5" x14ac:dyDescent="0.25">
      <c r="A889">
        <v>887</v>
      </c>
      <c r="B889" t="s">
        <v>1805</v>
      </c>
      <c r="C889" s="3" t="s">
        <v>1806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32</v>
      </c>
      <c r="O889" s="4">
        <f t="shared" si="52"/>
        <v>29.346153846153843</v>
      </c>
      <c r="P889" s="5">
        <f t="shared" si="53"/>
        <v>73.838709677419359</v>
      </c>
      <c r="Q889" t="s">
        <v>2038</v>
      </c>
      <c r="R889" t="s">
        <v>2039</v>
      </c>
      <c r="S889" s="9">
        <f t="shared" si="54"/>
        <v>42202.208333333328</v>
      </c>
      <c r="T889" s="9">
        <f t="shared" si="55"/>
        <v>42249.208333333328</v>
      </c>
    </row>
    <row r="890" spans="1:20" ht="31.5" x14ac:dyDescent="0.25">
      <c r="A890">
        <v>888</v>
      </c>
      <c r="B890" t="s">
        <v>1807</v>
      </c>
      <c r="C890" s="3" t="s">
        <v>1808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32</v>
      </c>
      <c r="O890" s="4">
        <f t="shared" si="52"/>
        <v>209.89655172413794</v>
      </c>
      <c r="P890" s="5">
        <f t="shared" si="53"/>
        <v>41.979310344827589</v>
      </c>
      <c r="Q890" t="s">
        <v>2038</v>
      </c>
      <c r="R890" t="s">
        <v>2039</v>
      </c>
      <c r="S890" s="9">
        <f t="shared" si="54"/>
        <v>42836.208333333328</v>
      </c>
      <c r="T890" s="9">
        <f t="shared" si="55"/>
        <v>42855.208333333328</v>
      </c>
    </row>
    <row r="891" spans="1:20" x14ac:dyDescent="0.25">
      <c r="A891">
        <v>889</v>
      </c>
      <c r="B891" t="s">
        <v>1809</v>
      </c>
      <c r="C891" s="3" t="s">
        <v>1810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49</v>
      </c>
      <c r="O891" s="4">
        <f t="shared" si="52"/>
        <v>169.78571428571431</v>
      </c>
      <c r="P891" s="5">
        <f t="shared" si="53"/>
        <v>77.93442622950819</v>
      </c>
      <c r="Q891" t="s">
        <v>2034</v>
      </c>
      <c r="R891" t="s">
        <v>2042</v>
      </c>
      <c r="S891" s="9">
        <f t="shared" si="54"/>
        <v>41710.208333333336</v>
      </c>
      <c r="T891" s="9">
        <f t="shared" si="55"/>
        <v>41717.208333333336</v>
      </c>
    </row>
    <row r="892" spans="1:20" x14ac:dyDescent="0.25">
      <c r="A892">
        <v>890</v>
      </c>
      <c r="B892" t="s">
        <v>1811</v>
      </c>
      <c r="C892" s="3" t="s">
        <v>1812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59</v>
      </c>
      <c r="O892" s="4">
        <f t="shared" si="52"/>
        <v>115.95907738095239</v>
      </c>
      <c r="P892" s="5">
        <f t="shared" si="53"/>
        <v>106.01972789115646</v>
      </c>
      <c r="Q892" t="s">
        <v>2034</v>
      </c>
      <c r="R892" t="s">
        <v>2044</v>
      </c>
      <c r="S892" s="9">
        <f t="shared" si="54"/>
        <v>43640.208333333328</v>
      </c>
      <c r="T892" s="9">
        <f t="shared" si="55"/>
        <v>43641.208333333328</v>
      </c>
    </row>
    <row r="893" spans="1:20" ht="31.5" x14ac:dyDescent="0.25">
      <c r="A893">
        <v>891</v>
      </c>
      <c r="B893" t="s">
        <v>1813</v>
      </c>
      <c r="C893" s="3" t="s">
        <v>1814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41</v>
      </c>
      <c r="O893" s="4">
        <f t="shared" si="52"/>
        <v>258.59999999999997</v>
      </c>
      <c r="P893" s="5">
        <f t="shared" si="53"/>
        <v>47.018181818181816</v>
      </c>
      <c r="Q893" t="s">
        <v>2040</v>
      </c>
      <c r="R893" t="s">
        <v>2041</v>
      </c>
      <c r="S893" s="9">
        <f t="shared" si="54"/>
        <v>40880.25</v>
      </c>
      <c r="T893" s="9">
        <f t="shared" si="55"/>
        <v>40924.25</v>
      </c>
    </row>
    <row r="894" spans="1:20" x14ac:dyDescent="0.25">
      <c r="A894">
        <v>892</v>
      </c>
      <c r="B894" t="s">
        <v>1815</v>
      </c>
      <c r="C894" s="3" t="s">
        <v>1816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205</v>
      </c>
      <c r="O894" s="4">
        <f t="shared" si="52"/>
        <v>230.58333333333331</v>
      </c>
      <c r="P894" s="5">
        <f t="shared" si="53"/>
        <v>76.016483516483518</v>
      </c>
      <c r="Q894" t="s">
        <v>2046</v>
      </c>
      <c r="R894" t="s">
        <v>2058</v>
      </c>
      <c r="S894" s="9">
        <f t="shared" si="54"/>
        <v>40319.208333333336</v>
      </c>
      <c r="T894" s="9">
        <f t="shared" si="55"/>
        <v>40360.208333333336</v>
      </c>
    </row>
    <row r="895" spans="1:20" x14ac:dyDescent="0.25">
      <c r="A895">
        <v>893</v>
      </c>
      <c r="B895" t="s">
        <v>1817</v>
      </c>
      <c r="C895" s="3" t="s">
        <v>1818</v>
      </c>
      <c r="D895">
        <v>8400</v>
      </c>
      <c r="E895">
        <v>10770</v>
      </c>
      <c r="F895" t="s">
        <v>20</v>
      </c>
      <c r="G895">
        <v>199</v>
      </c>
      <c r="H895" t="s">
        <v>106</v>
      </c>
      <c r="I895" t="s">
        <v>107</v>
      </c>
      <c r="J895">
        <v>1434344400</v>
      </c>
      <c r="K895">
        <v>1434690000</v>
      </c>
      <c r="L895" t="b">
        <v>0</v>
      </c>
      <c r="M895" t="b">
        <v>1</v>
      </c>
      <c r="N895" t="s">
        <v>41</v>
      </c>
      <c r="O895" s="4">
        <f t="shared" si="52"/>
        <v>128.21428571428572</v>
      </c>
      <c r="P895" s="5">
        <f t="shared" si="53"/>
        <v>54.120603015075375</v>
      </c>
      <c r="Q895" t="s">
        <v>2040</v>
      </c>
      <c r="R895" t="s">
        <v>2041</v>
      </c>
      <c r="S895" s="9">
        <f t="shared" si="54"/>
        <v>42170.208333333328</v>
      </c>
      <c r="T895" s="9">
        <f t="shared" si="55"/>
        <v>42174.208333333328</v>
      </c>
    </row>
    <row r="896" spans="1:20" x14ac:dyDescent="0.25">
      <c r="A896">
        <v>894</v>
      </c>
      <c r="B896" t="s">
        <v>1819</v>
      </c>
      <c r="C896" s="3" t="s">
        <v>1820</v>
      </c>
      <c r="D896">
        <v>1700</v>
      </c>
      <c r="E896">
        <v>3208</v>
      </c>
      <c r="F896" t="s">
        <v>20</v>
      </c>
      <c r="G896">
        <v>56</v>
      </c>
      <c r="H896" t="s">
        <v>39</v>
      </c>
      <c r="I896" t="s">
        <v>40</v>
      </c>
      <c r="J896">
        <v>1373518800</v>
      </c>
      <c r="K896">
        <v>1376110800</v>
      </c>
      <c r="L896" t="b">
        <v>0</v>
      </c>
      <c r="M896" t="b">
        <v>1</v>
      </c>
      <c r="N896" t="s">
        <v>268</v>
      </c>
      <c r="O896" s="4">
        <f t="shared" si="52"/>
        <v>188.70588235294116</v>
      </c>
      <c r="P896" s="5">
        <f t="shared" si="53"/>
        <v>57.285714285714285</v>
      </c>
      <c r="Q896" t="s">
        <v>2040</v>
      </c>
      <c r="R896" t="s">
        <v>2059</v>
      </c>
      <c r="S896" s="9">
        <f t="shared" si="54"/>
        <v>41466.208333333336</v>
      </c>
      <c r="T896" s="9">
        <f t="shared" si="55"/>
        <v>41496.208333333336</v>
      </c>
    </row>
    <row r="897" spans="1:20" ht="31.5" x14ac:dyDescent="0.25">
      <c r="A897">
        <v>895</v>
      </c>
      <c r="B897" t="s">
        <v>1821</v>
      </c>
      <c r="C897" s="3" t="s">
        <v>1822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32</v>
      </c>
      <c r="O897" s="4">
        <f t="shared" si="52"/>
        <v>6.9511889862327907</v>
      </c>
      <c r="P897" s="5">
        <f t="shared" si="53"/>
        <v>103.81308411214954</v>
      </c>
      <c r="Q897" t="s">
        <v>2038</v>
      </c>
      <c r="R897" t="s">
        <v>2039</v>
      </c>
      <c r="S897" s="9">
        <f t="shared" si="54"/>
        <v>43134.25</v>
      </c>
      <c r="T897" s="9">
        <f t="shared" si="55"/>
        <v>43143.25</v>
      </c>
    </row>
    <row r="898" spans="1:20" ht="31.5" x14ac:dyDescent="0.25">
      <c r="A898">
        <v>896</v>
      </c>
      <c r="B898" t="s">
        <v>1823</v>
      </c>
      <c r="C898" s="3" t="s">
        <v>1824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52"/>
        <v>774.43434343434342</v>
      </c>
      <c r="P898" s="5">
        <f t="shared" si="53"/>
        <v>105.02602739726028</v>
      </c>
      <c r="Q898" t="s">
        <v>2032</v>
      </c>
      <c r="R898" t="s">
        <v>2033</v>
      </c>
      <c r="S898" s="9">
        <f t="shared" si="54"/>
        <v>40738.208333333336</v>
      </c>
      <c r="T898" s="9">
        <f t="shared" si="55"/>
        <v>40741.208333333336</v>
      </c>
    </row>
    <row r="899" spans="1:20" x14ac:dyDescent="0.25">
      <c r="A899">
        <v>897</v>
      </c>
      <c r="B899" t="s">
        <v>1825</v>
      </c>
      <c r="C899" s="3" t="s">
        <v>1826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32</v>
      </c>
      <c r="O899" s="4">
        <f t="shared" ref="O899:O962" si="56">E899/D899*100</f>
        <v>27.693181818181817</v>
      </c>
      <c r="P899" s="5">
        <f t="shared" ref="P899:P962" si="57">IF(G899=0,0,E899/G899)</f>
        <v>90.259259259259252</v>
      </c>
      <c r="Q899" t="s">
        <v>2038</v>
      </c>
      <c r="R899" t="s">
        <v>2039</v>
      </c>
      <c r="S899" s="9">
        <f t="shared" ref="S899:S962" si="58">(((J899/60)/60)/24)+DATE(1970,1,1)</f>
        <v>43583.208333333328</v>
      </c>
      <c r="T899" s="9">
        <f t="shared" ref="T899:T962" si="59">(((K899/60)/60)/24)+DATE(1970,1,1)</f>
        <v>43585.208333333328</v>
      </c>
    </row>
    <row r="900" spans="1:20" x14ac:dyDescent="0.25">
      <c r="A900">
        <v>898</v>
      </c>
      <c r="B900" t="s">
        <v>1827</v>
      </c>
      <c r="C900" s="3" t="s">
        <v>1828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41</v>
      </c>
      <c r="O900" s="4">
        <f t="shared" si="56"/>
        <v>52.479620323841424</v>
      </c>
      <c r="P900" s="5">
        <f t="shared" si="57"/>
        <v>76.978705978705975</v>
      </c>
      <c r="Q900" t="s">
        <v>2040</v>
      </c>
      <c r="R900" t="s">
        <v>2041</v>
      </c>
      <c r="S900" s="9">
        <f t="shared" si="58"/>
        <v>43815.25</v>
      </c>
      <c r="T900" s="9">
        <f t="shared" si="59"/>
        <v>43821.25</v>
      </c>
    </row>
    <row r="901" spans="1:20" x14ac:dyDescent="0.25">
      <c r="A901">
        <v>899</v>
      </c>
      <c r="B901" t="s">
        <v>1829</v>
      </c>
      <c r="C901" s="3" t="s">
        <v>1830</v>
      </c>
      <c r="D901">
        <v>3100</v>
      </c>
      <c r="E901">
        <v>12620</v>
      </c>
      <c r="F901" t="s">
        <v>20</v>
      </c>
      <c r="G901">
        <v>123</v>
      </c>
      <c r="H901" t="s">
        <v>97</v>
      </c>
      <c r="I901" t="s">
        <v>98</v>
      </c>
      <c r="J901">
        <v>1381122000</v>
      </c>
      <c r="K901">
        <v>1382677200</v>
      </c>
      <c r="L901" t="b">
        <v>0</v>
      </c>
      <c r="M901" t="b">
        <v>0</v>
      </c>
      <c r="N901" t="s">
        <v>158</v>
      </c>
      <c r="O901" s="4">
        <f t="shared" si="56"/>
        <v>407.09677419354841</v>
      </c>
      <c r="P901" s="5">
        <f t="shared" si="57"/>
        <v>102.60162601626017</v>
      </c>
      <c r="Q901" t="s">
        <v>2034</v>
      </c>
      <c r="R901" t="s">
        <v>2057</v>
      </c>
      <c r="S901" s="9">
        <f t="shared" si="58"/>
        <v>41554.208333333336</v>
      </c>
      <c r="T901" s="9">
        <f t="shared" si="59"/>
        <v>41572.208333333336</v>
      </c>
    </row>
    <row r="902" spans="1:20" x14ac:dyDescent="0.25">
      <c r="A902">
        <v>900</v>
      </c>
      <c r="B902" t="s">
        <v>1831</v>
      </c>
      <c r="C902" s="3" t="s">
        <v>1832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56"/>
        <v>2</v>
      </c>
      <c r="P902" s="5">
        <f t="shared" si="57"/>
        <v>2</v>
      </c>
      <c r="Q902" t="s">
        <v>2036</v>
      </c>
      <c r="R902" t="s">
        <v>2037</v>
      </c>
      <c r="S902" s="9">
        <f t="shared" si="58"/>
        <v>41901.208333333336</v>
      </c>
      <c r="T902" s="9">
        <f t="shared" si="59"/>
        <v>41902.208333333336</v>
      </c>
    </row>
    <row r="903" spans="1:20" x14ac:dyDescent="0.25">
      <c r="A903">
        <v>901</v>
      </c>
      <c r="B903" t="s">
        <v>1833</v>
      </c>
      <c r="C903" s="3" t="s">
        <v>1834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56"/>
        <v>156.17857142857144</v>
      </c>
      <c r="P903" s="5">
        <f t="shared" si="57"/>
        <v>55.0062893081761</v>
      </c>
      <c r="Q903" t="s">
        <v>2034</v>
      </c>
      <c r="R903" t="s">
        <v>2035</v>
      </c>
      <c r="S903" s="9">
        <f t="shared" si="58"/>
        <v>43298.208333333328</v>
      </c>
      <c r="T903" s="9">
        <f t="shared" si="59"/>
        <v>43331.208333333328</v>
      </c>
    </row>
    <row r="904" spans="1:20" x14ac:dyDescent="0.25">
      <c r="A904">
        <v>902</v>
      </c>
      <c r="B904" t="s">
        <v>1835</v>
      </c>
      <c r="C904" s="3" t="s">
        <v>1836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56"/>
        <v>252.42857142857144</v>
      </c>
      <c r="P904" s="5">
        <f t="shared" si="57"/>
        <v>32.127272727272725</v>
      </c>
      <c r="Q904" t="s">
        <v>2036</v>
      </c>
      <c r="R904" t="s">
        <v>2037</v>
      </c>
      <c r="S904" s="9">
        <f t="shared" si="58"/>
        <v>42399.25</v>
      </c>
      <c r="T904" s="9">
        <f t="shared" si="59"/>
        <v>42441.25</v>
      </c>
    </row>
    <row r="905" spans="1:20" ht="31.5" x14ac:dyDescent="0.25">
      <c r="A905">
        <v>903</v>
      </c>
      <c r="B905" t="s">
        <v>1837</v>
      </c>
      <c r="C905" s="3" t="s">
        <v>1838</v>
      </c>
      <c r="D905">
        <v>41000</v>
      </c>
      <c r="E905">
        <v>709</v>
      </c>
      <c r="F905" t="s">
        <v>46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67</v>
      </c>
      <c r="O905" s="4">
        <f t="shared" si="56"/>
        <v>1.729268292682927</v>
      </c>
      <c r="P905" s="5">
        <f t="shared" si="57"/>
        <v>50.642857142857146</v>
      </c>
      <c r="Q905" t="s">
        <v>2046</v>
      </c>
      <c r="R905" t="s">
        <v>2047</v>
      </c>
      <c r="S905" s="9">
        <f t="shared" si="58"/>
        <v>41034.208333333336</v>
      </c>
      <c r="T905" s="9">
        <f t="shared" si="59"/>
        <v>41049.208333333336</v>
      </c>
    </row>
    <row r="906" spans="1:20" x14ac:dyDescent="0.25">
      <c r="A906">
        <v>904</v>
      </c>
      <c r="B906" t="s">
        <v>1839</v>
      </c>
      <c r="C906" s="3" t="s">
        <v>1840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132</v>
      </c>
      <c r="O906" s="4">
        <f t="shared" si="56"/>
        <v>12.230769230769232</v>
      </c>
      <c r="P906" s="5">
        <f t="shared" si="57"/>
        <v>49.6875</v>
      </c>
      <c r="Q906" t="s">
        <v>2046</v>
      </c>
      <c r="R906" t="s">
        <v>2055</v>
      </c>
      <c r="S906" s="9">
        <f t="shared" si="58"/>
        <v>41186.208333333336</v>
      </c>
      <c r="T906" s="9">
        <f t="shared" si="59"/>
        <v>41190.208333333336</v>
      </c>
    </row>
    <row r="907" spans="1:20" x14ac:dyDescent="0.25">
      <c r="A907">
        <v>905</v>
      </c>
      <c r="B907" t="s">
        <v>1841</v>
      </c>
      <c r="C907" s="3" t="s">
        <v>1842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32</v>
      </c>
      <c r="O907" s="4">
        <f t="shared" si="56"/>
        <v>163.98734177215189</v>
      </c>
      <c r="P907" s="5">
        <f t="shared" si="57"/>
        <v>54.894067796610166</v>
      </c>
      <c r="Q907" t="s">
        <v>2038</v>
      </c>
      <c r="R907" t="s">
        <v>2039</v>
      </c>
      <c r="S907" s="9">
        <f t="shared" si="58"/>
        <v>41536.208333333336</v>
      </c>
      <c r="T907" s="9">
        <f t="shared" si="59"/>
        <v>41539.208333333336</v>
      </c>
    </row>
    <row r="908" spans="1:20" ht="31.5" x14ac:dyDescent="0.25">
      <c r="A908">
        <v>906</v>
      </c>
      <c r="B908" t="s">
        <v>1843</v>
      </c>
      <c r="C908" s="3" t="s">
        <v>1844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41</v>
      </c>
      <c r="O908" s="4">
        <f t="shared" si="56"/>
        <v>162.98181818181817</v>
      </c>
      <c r="P908" s="5">
        <f t="shared" si="57"/>
        <v>46.931937172774866</v>
      </c>
      <c r="Q908" t="s">
        <v>2040</v>
      </c>
      <c r="R908" t="s">
        <v>2041</v>
      </c>
      <c r="S908" s="9">
        <f t="shared" si="58"/>
        <v>42868.208333333328</v>
      </c>
      <c r="T908" s="9">
        <f t="shared" si="59"/>
        <v>42904.208333333328</v>
      </c>
    </row>
    <row r="909" spans="1:20" x14ac:dyDescent="0.25">
      <c r="A909">
        <v>907</v>
      </c>
      <c r="B909" t="s">
        <v>1845</v>
      </c>
      <c r="C909" s="3" t="s">
        <v>1846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32</v>
      </c>
      <c r="O909" s="4">
        <f t="shared" si="56"/>
        <v>20.252747252747252</v>
      </c>
      <c r="P909" s="5">
        <f t="shared" si="57"/>
        <v>44.951219512195124</v>
      </c>
      <c r="Q909" t="s">
        <v>2038</v>
      </c>
      <c r="R909" t="s">
        <v>2039</v>
      </c>
      <c r="S909" s="9">
        <f t="shared" si="58"/>
        <v>40660.208333333336</v>
      </c>
      <c r="T909" s="9">
        <f t="shared" si="59"/>
        <v>40667.208333333336</v>
      </c>
    </row>
    <row r="910" spans="1:20" x14ac:dyDescent="0.25">
      <c r="A910">
        <v>908</v>
      </c>
      <c r="B910" t="s">
        <v>1847</v>
      </c>
      <c r="C910" s="3" t="s">
        <v>1848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88</v>
      </c>
      <c r="O910" s="4">
        <f t="shared" si="56"/>
        <v>319.24083769633506</v>
      </c>
      <c r="P910" s="5">
        <f t="shared" si="57"/>
        <v>30.99898322318251</v>
      </c>
      <c r="Q910" t="s">
        <v>2049</v>
      </c>
      <c r="R910" t="s">
        <v>2050</v>
      </c>
      <c r="S910" s="9">
        <f t="shared" si="58"/>
        <v>41031.208333333336</v>
      </c>
      <c r="T910" s="9">
        <f t="shared" si="59"/>
        <v>41042.208333333336</v>
      </c>
    </row>
    <row r="911" spans="1:20" x14ac:dyDescent="0.25">
      <c r="A911">
        <v>909</v>
      </c>
      <c r="B911" t="s">
        <v>1849</v>
      </c>
      <c r="C911" s="3" t="s">
        <v>1850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32</v>
      </c>
      <c r="O911" s="4">
        <f t="shared" si="56"/>
        <v>478.94444444444446</v>
      </c>
      <c r="P911" s="5">
        <f t="shared" si="57"/>
        <v>107.7625</v>
      </c>
      <c r="Q911" t="s">
        <v>2038</v>
      </c>
      <c r="R911" t="s">
        <v>2039</v>
      </c>
      <c r="S911" s="9">
        <f t="shared" si="58"/>
        <v>43255.208333333328</v>
      </c>
      <c r="T911" s="9">
        <f t="shared" si="59"/>
        <v>43282.208333333328</v>
      </c>
    </row>
    <row r="912" spans="1:20" x14ac:dyDescent="0.25">
      <c r="A912">
        <v>910</v>
      </c>
      <c r="B912" t="s">
        <v>1851</v>
      </c>
      <c r="C912" s="3" t="s">
        <v>1852</v>
      </c>
      <c r="D912">
        <v>154500</v>
      </c>
      <c r="E912">
        <v>30215</v>
      </c>
      <c r="F912" t="s">
        <v>73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32</v>
      </c>
      <c r="O912" s="4">
        <f t="shared" si="56"/>
        <v>19.556634304207122</v>
      </c>
      <c r="P912" s="5">
        <f t="shared" si="57"/>
        <v>102.07770270270271</v>
      </c>
      <c r="Q912" t="s">
        <v>2038</v>
      </c>
      <c r="R912" t="s">
        <v>2039</v>
      </c>
      <c r="S912" s="9">
        <f t="shared" si="58"/>
        <v>42026.25</v>
      </c>
      <c r="T912" s="9">
        <f t="shared" si="59"/>
        <v>42027.25</v>
      </c>
    </row>
    <row r="913" spans="1:20" x14ac:dyDescent="0.25">
      <c r="A913">
        <v>911</v>
      </c>
      <c r="B913" t="s">
        <v>1853</v>
      </c>
      <c r="C913" s="3" t="s">
        <v>1854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56"/>
        <v>198.94827586206895</v>
      </c>
      <c r="P913" s="5">
        <f t="shared" si="57"/>
        <v>24.976190476190474</v>
      </c>
      <c r="Q913" t="s">
        <v>2036</v>
      </c>
      <c r="R913" t="s">
        <v>2037</v>
      </c>
      <c r="S913" s="9">
        <f t="shared" si="58"/>
        <v>43717.208333333328</v>
      </c>
      <c r="T913" s="9">
        <f t="shared" si="59"/>
        <v>43719.208333333328</v>
      </c>
    </row>
    <row r="914" spans="1:20" x14ac:dyDescent="0.25">
      <c r="A914">
        <v>912</v>
      </c>
      <c r="B914" t="s">
        <v>1855</v>
      </c>
      <c r="C914" s="3" t="s">
        <v>1856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52</v>
      </c>
      <c r="O914" s="4">
        <f t="shared" si="56"/>
        <v>795</v>
      </c>
      <c r="P914" s="5">
        <f t="shared" si="57"/>
        <v>79.944134078212286</v>
      </c>
      <c r="Q914" t="s">
        <v>2040</v>
      </c>
      <c r="R914" t="s">
        <v>2043</v>
      </c>
      <c r="S914" s="9">
        <f t="shared" si="58"/>
        <v>41157.208333333336</v>
      </c>
      <c r="T914" s="9">
        <f t="shared" si="59"/>
        <v>41170.208333333336</v>
      </c>
    </row>
    <row r="915" spans="1:20" x14ac:dyDescent="0.25">
      <c r="A915">
        <v>913</v>
      </c>
      <c r="B915" t="s">
        <v>1857</v>
      </c>
      <c r="C915" s="3" t="s">
        <v>1858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52</v>
      </c>
      <c r="O915" s="4">
        <f t="shared" si="56"/>
        <v>50.621082621082621</v>
      </c>
      <c r="P915" s="5">
        <f t="shared" si="57"/>
        <v>67.946462715105156</v>
      </c>
      <c r="Q915" t="s">
        <v>2040</v>
      </c>
      <c r="R915" t="s">
        <v>2043</v>
      </c>
      <c r="S915" s="9">
        <f t="shared" si="58"/>
        <v>43597.208333333328</v>
      </c>
      <c r="T915" s="9">
        <f t="shared" si="59"/>
        <v>43610.208333333328</v>
      </c>
    </row>
    <row r="916" spans="1:20" x14ac:dyDescent="0.25">
      <c r="A916">
        <v>914</v>
      </c>
      <c r="B916" t="s">
        <v>1859</v>
      </c>
      <c r="C916" s="3" t="s">
        <v>1860</v>
      </c>
      <c r="D916">
        <v>6400</v>
      </c>
      <c r="E916">
        <v>3676</v>
      </c>
      <c r="F916" t="s">
        <v>14</v>
      </c>
      <c r="G916">
        <v>141</v>
      </c>
      <c r="H916" t="s">
        <v>39</v>
      </c>
      <c r="I916" t="s">
        <v>40</v>
      </c>
      <c r="J916">
        <v>1375592400</v>
      </c>
      <c r="K916">
        <v>1376629200</v>
      </c>
      <c r="L916" t="b">
        <v>0</v>
      </c>
      <c r="M916" t="b">
        <v>0</v>
      </c>
      <c r="N916" t="s">
        <v>32</v>
      </c>
      <c r="O916" s="4">
        <f t="shared" si="56"/>
        <v>57.4375</v>
      </c>
      <c r="P916" s="5">
        <f t="shared" si="57"/>
        <v>26.070921985815602</v>
      </c>
      <c r="Q916" t="s">
        <v>2038</v>
      </c>
      <c r="R916" t="s">
        <v>2039</v>
      </c>
      <c r="S916" s="9">
        <f t="shared" si="58"/>
        <v>41490.208333333336</v>
      </c>
      <c r="T916" s="9">
        <f t="shared" si="59"/>
        <v>41502.208333333336</v>
      </c>
    </row>
    <row r="917" spans="1:20" x14ac:dyDescent="0.25">
      <c r="A917">
        <v>915</v>
      </c>
      <c r="B917" t="s">
        <v>1861</v>
      </c>
      <c r="C917" s="3" t="s">
        <v>1862</v>
      </c>
      <c r="D917">
        <v>125900</v>
      </c>
      <c r="E917">
        <v>195936</v>
      </c>
      <c r="F917" t="s">
        <v>20</v>
      </c>
      <c r="G917">
        <v>1866</v>
      </c>
      <c r="H917" t="s">
        <v>39</v>
      </c>
      <c r="I917" t="s">
        <v>40</v>
      </c>
      <c r="J917">
        <v>1503982800</v>
      </c>
      <c r="K917">
        <v>1504760400</v>
      </c>
      <c r="L917" t="b">
        <v>0</v>
      </c>
      <c r="M917" t="b">
        <v>0</v>
      </c>
      <c r="N917" t="s">
        <v>268</v>
      </c>
      <c r="O917" s="4">
        <f t="shared" si="56"/>
        <v>155.62827640984909</v>
      </c>
      <c r="P917" s="5">
        <f t="shared" si="57"/>
        <v>105.0032154340836</v>
      </c>
      <c r="Q917" t="s">
        <v>2040</v>
      </c>
      <c r="R917" t="s">
        <v>2059</v>
      </c>
      <c r="S917" s="9">
        <f t="shared" si="58"/>
        <v>42976.208333333328</v>
      </c>
      <c r="T917" s="9">
        <f t="shared" si="59"/>
        <v>42985.208333333328</v>
      </c>
    </row>
    <row r="918" spans="1:20" ht="31.5" x14ac:dyDescent="0.25">
      <c r="A918">
        <v>916</v>
      </c>
      <c r="B918" t="s">
        <v>1863</v>
      </c>
      <c r="C918" s="3" t="s">
        <v>1864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121</v>
      </c>
      <c r="O918" s="4">
        <f t="shared" si="56"/>
        <v>36.297297297297298</v>
      </c>
      <c r="P918" s="5">
        <f t="shared" si="57"/>
        <v>25.826923076923077</v>
      </c>
      <c r="Q918" t="s">
        <v>2053</v>
      </c>
      <c r="R918" t="s">
        <v>2054</v>
      </c>
      <c r="S918" s="9">
        <f t="shared" si="58"/>
        <v>41991.25</v>
      </c>
      <c r="T918" s="9">
        <f t="shared" si="59"/>
        <v>42000.25</v>
      </c>
    </row>
    <row r="919" spans="1:20" x14ac:dyDescent="0.25">
      <c r="A919">
        <v>917</v>
      </c>
      <c r="B919" t="s">
        <v>1865</v>
      </c>
      <c r="C919" s="3" t="s">
        <v>1866</v>
      </c>
      <c r="D919">
        <v>3600</v>
      </c>
      <c r="E919">
        <v>2097</v>
      </c>
      <c r="F919" t="s">
        <v>46</v>
      </c>
      <c r="G919">
        <v>27</v>
      </c>
      <c r="H919" t="s">
        <v>39</v>
      </c>
      <c r="I919" t="s">
        <v>40</v>
      </c>
      <c r="J919">
        <v>1309237200</v>
      </c>
      <c r="K919">
        <v>1311310800</v>
      </c>
      <c r="L919" t="b">
        <v>0</v>
      </c>
      <c r="M919" t="b">
        <v>1</v>
      </c>
      <c r="N919" t="s">
        <v>99</v>
      </c>
      <c r="O919" s="4">
        <f t="shared" si="56"/>
        <v>58.25</v>
      </c>
      <c r="P919" s="5">
        <f t="shared" si="57"/>
        <v>77.666666666666671</v>
      </c>
      <c r="Q919" t="s">
        <v>2040</v>
      </c>
      <c r="R919" t="s">
        <v>2051</v>
      </c>
      <c r="S919" s="9">
        <f t="shared" si="58"/>
        <v>40722.208333333336</v>
      </c>
      <c r="T919" s="9">
        <f t="shared" si="59"/>
        <v>40746.208333333336</v>
      </c>
    </row>
    <row r="920" spans="1:20" x14ac:dyDescent="0.25">
      <c r="A920">
        <v>918</v>
      </c>
      <c r="B920" t="s">
        <v>1867</v>
      </c>
      <c r="C920" s="3" t="s">
        <v>1868</v>
      </c>
      <c r="D920">
        <v>3800</v>
      </c>
      <c r="E920">
        <v>9021</v>
      </c>
      <c r="F920" t="s">
        <v>20</v>
      </c>
      <c r="G920">
        <v>156</v>
      </c>
      <c r="H920" t="s">
        <v>97</v>
      </c>
      <c r="I920" t="s">
        <v>98</v>
      </c>
      <c r="J920">
        <v>1343365200</v>
      </c>
      <c r="K920">
        <v>1344315600</v>
      </c>
      <c r="L920" t="b">
        <v>0</v>
      </c>
      <c r="M920" t="b">
        <v>0</v>
      </c>
      <c r="N920" t="s">
        <v>132</v>
      </c>
      <c r="O920" s="4">
        <f t="shared" si="56"/>
        <v>237.39473684210526</v>
      </c>
      <c r="P920" s="5">
        <f t="shared" si="57"/>
        <v>57.82692307692308</v>
      </c>
      <c r="Q920" t="s">
        <v>2046</v>
      </c>
      <c r="R920" t="s">
        <v>2055</v>
      </c>
      <c r="S920" s="9">
        <f t="shared" si="58"/>
        <v>41117.208333333336</v>
      </c>
      <c r="T920" s="9">
        <f t="shared" si="59"/>
        <v>41128.208333333336</v>
      </c>
    </row>
    <row r="921" spans="1:20" x14ac:dyDescent="0.25">
      <c r="A921">
        <v>919</v>
      </c>
      <c r="B921" t="s">
        <v>1869</v>
      </c>
      <c r="C921" s="3" t="s">
        <v>1870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32</v>
      </c>
      <c r="O921" s="4">
        <f t="shared" si="56"/>
        <v>58.75</v>
      </c>
      <c r="P921" s="5">
        <f t="shared" si="57"/>
        <v>92.955555555555549</v>
      </c>
      <c r="Q921" t="s">
        <v>2038</v>
      </c>
      <c r="R921" t="s">
        <v>2039</v>
      </c>
      <c r="S921" s="9">
        <f t="shared" si="58"/>
        <v>43022.208333333328</v>
      </c>
      <c r="T921" s="9">
        <f t="shared" si="59"/>
        <v>43054.25</v>
      </c>
    </row>
    <row r="922" spans="1:20" x14ac:dyDescent="0.25">
      <c r="A922">
        <v>920</v>
      </c>
      <c r="B922" t="s">
        <v>1871</v>
      </c>
      <c r="C922" s="3" t="s">
        <v>1872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70</v>
      </c>
      <c r="O922" s="4">
        <f t="shared" si="56"/>
        <v>182.56603773584905</v>
      </c>
      <c r="P922" s="5">
        <f t="shared" si="57"/>
        <v>37.945098039215686</v>
      </c>
      <c r="Q922" t="s">
        <v>2040</v>
      </c>
      <c r="R922" t="s">
        <v>2048</v>
      </c>
      <c r="S922" s="9">
        <f t="shared" si="58"/>
        <v>43503.25</v>
      </c>
      <c r="T922" s="9">
        <f t="shared" si="59"/>
        <v>43523.25</v>
      </c>
    </row>
    <row r="923" spans="1:20" x14ac:dyDescent="0.25">
      <c r="A923">
        <v>921</v>
      </c>
      <c r="B923" t="s">
        <v>1873</v>
      </c>
      <c r="C923" s="3" t="s">
        <v>1874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56"/>
        <v>0.75436408977556113</v>
      </c>
      <c r="P923" s="5">
        <f t="shared" si="57"/>
        <v>31.842105263157894</v>
      </c>
      <c r="Q923" t="s">
        <v>2036</v>
      </c>
      <c r="R923" t="s">
        <v>2037</v>
      </c>
      <c r="S923" s="9">
        <f t="shared" si="58"/>
        <v>40951.25</v>
      </c>
      <c r="T923" s="9">
        <f t="shared" si="59"/>
        <v>40965.25</v>
      </c>
    </row>
    <row r="924" spans="1:20" x14ac:dyDescent="0.25">
      <c r="A924">
        <v>922</v>
      </c>
      <c r="B924" t="s">
        <v>1875</v>
      </c>
      <c r="C924" s="3" t="s">
        <v>1876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318</v>
      </c>
      <c r="O924" s="4">
        <f t="shared" si="56"/>
        <v>175.95330739299609</v>
      </c>
      <c r="P924" s="5">
        <f t="shared" si="57"/>
        <v>40</v>
      </c>
      <c r="Q924" t="s">
        <v>2034</v>
      </c>
      <c r="R924" t="s">
        <v>2061</v>
      </c>
      <c r="S924" s="9">
        <f t="shared" si="58"/>
        <v>43443.25</v>
      </c>
      <c r="T924" s="9">
        <f t="shared" si="59"/>
        <v>43452.25</v>
      </c>
    </row>
    <row r="925" spans="1:20" x14ac:dyDescent="0.25">
      <c r="A925">
        <v>923</v>
      </c>
      <c r="B925" t="s">
        <v>1877</v>
      </c>
      <c r="C925" s="3" t="s">
        <v>1878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32</v>
      </c>
      <c r="O925" s="4">
        <f t="shared" si="56"/>
        <v>237.88235294117646</v>
      </c>
      <c r="P925" s="5">
        <f t="shared" si="57"/>
        <v>101.1</v>
      </c>
      <c r="Q925" t="s">
        <v>2038</v>
      </c>
      <c r="R925" t="s">
        <v>2039</v>
      </c>
      <c r="S925" s="9">
        <f t="shared" si="58"/>
        <v>40373.208333333336</v>
      </c>
      <c r="T925" s="9">
        <f t="shared" si="59"/>
        <v>40374.208333333336</v>
      </c>
    </row>
    <row r="926" spans="1:20" x14ac:dyDescent="0.25">
      <c r="A926">
        <v>924</v>
      </c>
      <c r="B926" t="s">
        <v>1879</v>
      </c>
      <c r="C926" s="3" t="s">
        <v>1880</v>
      </c>
      <c r="D926">
        <v>39400</v>
      </c>
      <c r="E926">
        <v>192292</v>
      </c>
      <c r="F926" t="s">
        <v>20</v>
      </c>
      <c r="G926">
        <v>2289</v>
      </c>
      <c r="H926" t="s">
        <v>106</v>
      </c>
      <c r="I926" t="s">
        <v>107</v>
      </c>
      <c r="J926">
        <v>1572498000</v>
      </c>
      <c r="K926">
        <v>1573452000</v>
      </c>
      <c r="L926" t="b">
        <v>0</v>
      </c>
      <c r="M926" t="b">
        <v>0</v>
      </c>
      <c r="N926" t="s">
        <v>32</v>
      </c>
      <c r="O926" s="4">
        <f t="shared" si="56"/>
        <v>488.05076142131981</v>
      </c>
      <c r="P926" s="5">
        <f t="shared" si="57"/>
        <v>84.006989951944078</v>
      </c>
      <c r="Q926" t="s">
        <v>2038</v>
      </c>
      <c r="R926" t="s">
        <v>2039</v>
      </c>
      <c r="S926" s="9">
        <f t="shared" si="58"/>
        <v>43769.208333333328</v>
      </c>
      <c r="T926" s="9">
        <f t="shared" si="59"/>
        <v>43780.25</v>
      </c>
    </row>
    <row r="927" spans="1:20" ht="31.5" x14ac:dyDescent="0.25">
      <c r="A927">
        <v>925</v>
      </c>
      <c r="B927" t="s">
        <v>1881</v>
      </c>
      <c r="C927" s="3" t="s">
        <v>1882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32</v>
      </c>
      <c r="O927" s="4">
        <f t="shared" si="56"/>
        <v>224.06666666666669</v>
      </c>
      <c r="P927" s="5">
        <f t="shared" si="57"/>
        <v>103.41538461538461</v>
      </c>
      <c r="Q927" t="s">
        <v>2038</v>
      </c>
      <c r="R927" t="s">
        <v>2039</v>
      </c>
      <c r="S927" s="9">
        <f t="shared" si="58"/>
        <v>43000.208333333328</v>
      </c>
      <c r="T927" s="9">
        <f t="shared" si="59"/>
        <v>43012.208333333328</v>
      </c>
    </row>
    <row r="928" spans="1:20" x14ac:dyDescent="0.25">
      <c r="A928">
        <v>926</v>
      </c>
      <c r="B928" t="s">
        <v>1883</v>
      </c>
      <c r="C928" s="3" t="s">
        <v>1884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56"/>
        <v>18.126436781609197</v>
      </c>
      <c r="P928" s="5">
        <f t="shared" si="57"/>
        <v>105.13333333333334</v>
      </c>
      <c r="Q928" t="s">
        <v>2032</v>
      </c>
      <c r="R928" t="s">
        <v>2033</v>
      </c>
      <c r="S928" s="9">
        <f t="shared" si="58"/>
        <v>42502.208333333328</v>
      </c>
      <c r="T928" s="9">
        <f t="shared" si="59"/>
        <v>42506.208333333328</v>
      </c>
    </row>
    <row r="929" spans="1:20" x14ac:dyDescent="0.25">
      <c r="A929">
        <v>927</v>
      </c>
      <c r="B929" t="s">
        <v>1885</v>
      </c>
      <c r="C929" s="3" t="s">
        <v>1886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32</v>
      </c>
      <c r="O929" s="4">
        <f t="shared" si="56"/>
        <v>45.847222222222221</v>
      </c>
      <c r="P929" s="5">
        <f t="shared" si="57"/>
        <v>89.21621621621621</v>
      </c>
      <c r="Q929" t="s">
        <v>2038</v>
      </c>
      <c r="R929" t="s">
        <v>2039</v>
      </c>
      <c r="S929" s="9">
        <f t="shared" si="58"/>
        <v>41102.208333333336</v>
      </c>
      <c r="T929" s="9">
        <f t="shared" si="59"/>
        <v>41131.208333333336</v>
      </c>
    </row>
    <row r="930" spans="1:20" x14ac:dyDescent="0.25">
      <c r="A930">
        <v>928</v>
      </c>
      <c r="B930" t="s">
        <v>1887</v>
      </c>
      <c r="C930" s="3" t="s">
        <v>1888</v>
      </c>
      <c r="D930">
        <v>167400</v>
      </c>
      <c r="E930">
        <v>196386</v>
      </c>
      <c r="F930" t="s">
        <v>20</v>
      </c>
      <c r="G930">
        <v>3777</v>
      </c>
      <c r="H930" t="s">
        <v>106</v>
      </c>
      <c r="I930" t="s">
        <v>107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56"/>
        <v>117.31541218637993</v>
      </c>
      <c r="P930" s="5">
        <f t="shared" si="57"/>
        <v>51.995234312946785</v>
      </c>
      <c r="Q930" t="s">
        <v>2036</v>
      </c>
      <c r="R930" t="s">
        <v>2037</v>
      </c>
      <c r="S930" s="9">
        <f t="shared" si="58"/>
        <v>41637.25</v>
      </c>
      <c r="T930" s="9">
        <f t="shared" si="59"/>
        <v>41646.25</v>
      </c>
    </row>
    <row r="931" spans="1:20" x14ac:dyDescent="0.25">
      <c r="A931">
        <v>929</v>
      </c>
      <c r="B931" t="s">
        <v>1889</v>
      </c>
      <c r="C931" s="3" t="s">
        <v>1890</v>
      </c>
      <c r="D931">
        <v>5500</v>
      </c>
      <c r="E931">
        <v>11952</v>
      </c>
      <c r="F931" t="s">
        <v>20</v>
      </c>
      <c r="G931">
        <v>184</v>
      </c>
      <c r="H931" t="s">
        <v>39</v>
      </c>
      <c r="I931" t="s">
        <v>40</v>
      </c>
      <c r="J931">
        <v>1493787600</v>
      </c>
      <c r="K931">
        <v>1494997200</v>
      </c>
      <c r="L931" t="b">
        <v>0</v>
      </c>
      <c r="M931" t="b">
        <v>0</v>
      </c>
      <c r="N931" t="s">
        <v>32</v>
      </c>
      <c r="O931" s="4">
        <f t="shared" si="56"/>
        <v>217.30909090909088</v>
      </c>
      <c r="P931" s="5">
        <f t="shared" si="57"/>
        <v>64.956521739130437</v>
      </c>
      <c r="Q931" t="s">
        <v>2038</v>
      </c>
      <c r="R931" t="s">
        <v>2039</v>
      </c>
      <c r="S931" s="9">
        <f t="shared" si="58"/>
        <v>42858.208333333328</v>
      </c>
      <c r="T931" s="9">
        <f t="shared" si="59"/>
        <v>42872.208333333328</v>
      </c>
    </row>
    <row r="932" spans="1:20" x14ac:dyDescent="0.25">
      <c r="A932">
        <v>930</v>
      </c>
      <c r="B932" t="s">
        <v>1891</v>
      </c>
      <c r="C932" s="3" t="s">
        <v>1892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32</v>
      </c>
      <c r="O932" s="4">
        <f t="shared" si="56"/>
        <v>112.28571428571428</v>
      </c>
      <c r="P932" s="5">
        <f t="shared" si="57"/>
        <v>46.235294117647058</v>
      </c>
      <c r="Q932" t="s">
        <v>2038</v>
      </c>
      <c r="R932" t="s">
        <v>2039</v>
      </c>
      <c r="S932" s="9">
        <f t="shared" si="58"/>
        <v>42060.25</v>
      </c>
      <c r="T932" s="9">
        <f t="shared" si="59"/>
        <v>42067.25</v>
      </c>
    </row>
    <row r="933" spans="1:20" x14ac:dyDescent="0.25">
      <c r="A933">
        <v>931</v>
      </c>
      <c r="B933" t="s">
        <v>1893</v>
      </c>
      <c r="C933" s="3" t="s">
        <v>1894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32</v>
      </c>
      <c r="O933" s="4">
        <f t="shared" si="56"/>
        <v>72.51898734177216</v>
      </c>
      <c r="P933" s="5">
        <f t="shared" si="57"/>
        <v>51.151785714285715</v>
      </c>
      <c r="Q933" t="s">
        <v>2038</v>
      </c>
      <c r="R933" t="s">
        <v>2039</v>
      </c>
      <c r="S933" s="9">
        <f t="shared" si="58"/>
        <v>41818.208333333336</v>
      </c>
      <c r="T933" s="9">
        <f t="shared" si="59"/>
        <v>41820.208333333336</v>
      </c>
    </row>
    <row r="934" spans="1:20" x14ac:dyDescent="0.25">
      <c r="A934">
        <v>932</v>
      </c>
      <c r="B934" t="s">
        <v>1895</v>
      </c>
      <c r="C934" s="3" t="s">
        <v>1896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56"/>
        <v>212.30434782608697</v>
      </c>
      <c r="P934" s="5">
        <f t="shared" si="57"/>
        <v>33.909722222222221</v>
      </c>
      <c r="Q934" t="s">
        <v>2034</v>
      </c>
      <c r="R934" t="s">
        <v>2035</v>
      </c>
      <c r="S934" s="9">
        <f t="shared" si="58"/>
        <v>41709.208333333336</v>
      </c>
      <c r="T934" s="9">
        <f t="shared" si="59"/>
        <v>41712.208333333336</v>
      </c>
    </row>
    <row r="935" spans="1:20" x14ac:dyDescent="0.25">
      <c r="A935">
        <v>933</v>
      </c>
      <c r="B935" t="s">
        <v>1897</v>
      </c>
      <c r="C935" s="3" t="s">
        <v>1898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32</v>
      </c>
      <c r="O935" s="4">
        <f t="shared" si="56"/>
        <v>239.74657534246577</v>
      </c>
      <c r="P935" s="5">
        <f t="shared" si="57"/>
        <v>92.016298633017882</v>
      </c>
      <c r="Q935" t="s">
        <v>2038</v>
      </c>
      <c r="R935" t="s">
        <v>2039</v>
      </c>
      <c r="S935" s="9">
        <f t="shared" si="58"/>
        <v>41372.208333333336</v>
      </c>
      <c r="T935" s="9">
        <f t="shared" si="59"/>
        <v>41385.208333333336</v>
      </c>
    </row>
    <row r="936" spans="1:20" x14ac:dyDescent="0.25">
      <c r="A936">
        <v>934</v>
      </c>
      <c r="B936" t="s">
        <v>1899</v>
      </c>
      <c r="C936" s="3" t="s">
        <v>1900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32</v>
      </c>
      <c r="O936" s="4">
        <f t="shared" si="56"/>
        <v>181.93548387096774</v>
      </c>
      <c r="P936" s="5">
        <f t="shared" si="57"/>
        <v>107.42857142857143</v>
      </c>
      <c r="Q936" t="s">
        <v>2038</v>
      </c>
      <c r="R936" t="s">
        <v>2039</v>
      </c>
      <c r="S936" s="9">
        <f t="shared" si="58"/>
        <v>42422.25</v>
      </c>
      <c r="T936" s="9">
        <f t="shared" si="59"/>
        <v>42428.25</v>
      </c>
    </row>
    <row r="937" spans="1:20" ht="31.5" x14ac:dyDescent="0.25">
      <c r="A937">
        <v>935</v>
      </c>
      <c r="B937" t="s">
        <v>1901</v>
      </c>
      <c r="C937" s="3" t="s">
        <v>1902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32</v>
      </c>
      <c r="O937" s="4">
        <f t="shared" si="56"/>
        <v>164.13114754098362</v>
      </c>
      <c r="P937" s="5">
        <f t="shared" si="57"/>
        <v>75.848484848484844</v>
      </c>
      <c r="Q937" t="s">
        <v>2038</v>
      </c>
      <c r="R937" t="s">
        <v>2039</v>
      </c>
      <c r="S937" s="9">
        <f t="shared" si="58"/>
        <v>42209.208333333328</v>
      </c>
      <c r="T937" s="9">
        <f t="shared" si="59"/>
        <v>42216.208333333328</v>
      </c>
    </row>
    <row r="938" spans="1:20" x14ac:dyDescent="0.25">
      <c r="A938">
        <v>936</v>
      </c>
      <c r="B938" t="s">
        <v>1245</v>
      </c>
      <c r="C938" s="3" t="s">
        <v>1903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32</v>
      </c>
      <c r="O938" s="4">
        <f t="shared" si="56"/>
        <v>1.6375968992248062</v>
      </c>
      <c r="P938" s="5">
        <f t="shared" si="57"/>
        <v>80.476190476190482</v>
      </c>
      <c r="Q938" t="s">
        <v>2038</v>
      </c>
      <c r="R938" t="s">
        <v>2039</v>
      </c>
      <c r="S938" s="9">
        <f t="shared" si="58"/>
        <v>43668.208333333328</v>
      </c>
      <c r="T938" s="9">
        <f t="shared" si="59"/>
        <v>43671.208333333328</v>
      </c>
    </row>
    <row r="939" spans="1:20" x14ac:dyDescent="0.25">
      <c r="A939">
        <v>937</v>
      </c>
      <c r="B939" t="s">
        <v>1904</v>
      </c>
      <c r="C939" s="3" t="s">
        <v>1905</v>
      </c>
      <c r="D939">
        <v>171000</v>
      </c>
      <c r="E939">
        <v>84891</v>
      </c>
      <c r="F939" t="s">
        <v>73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41</v>
      </c>
      <c r="O939" s="4">
        <f t="shared" si="56"/>
        <v>49.64385964912281</v>
      </c>
      <c r="P939" s="5">
        <f t="shared" si="57"/>
        <v>86.978483606557376</v>
      </c>
      <c r="Q939" t="s">
        <v>2040</v>
      </c>
      <c r="R939" t="s">
        <v>2041</v>
      </c>
      <c r="S939" s="9">
        <f t="shared" si="58"/>
        <v>42334.25</v>
      </c>
      <c r="T939" s="9">
        <f t="shared" si="59"/>
        <v>42343.25</v>
      </c>
    </row>
    <row r="940" spans="1:20" x14ac:dyDescent="0.25">
      <c r="A940">
        <v>938</v>
      </c>
      <c r="B940" t="s">
        <v>1906</v>
      </c>
      <c r="C940" s="3" t="s">
        <v>1907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118</v>
      </c>
      <c r="O940" s="4">
        <f t="shared" si="56"/>
        <v>109.70652173913042</v>
      </c>
      <c r="P940" s="5">
        <f t="shared" si="57"/>
        <v>105.13541666666667</v>
      </c>
      <c r="Q940" t="s">
        <v>2046</v>
      </c>
      <c r="R940" t="s">
        <v>2052</v>
      </c>
      <c r="S940" s="9">
        <f t="shared" si="58"/>
        <v>43263.208333333328</v>
      </c>
      <c r="T940" s="9">
        <f t="shared" si="59"/>
        <v>43299.208333333328</v>
      </c>
    </row>
    <row r="941" spans="1:20" ht="31.5" x14ac:dyDescent="0.25">
      <c r="A941">
        <v>939</v>
      </c>
      <c r="B941" t="s">
        <v>1908</v>
      </c>
      <c r="C941" s="3" t="s">
        <v>1909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88</v>
      </c>
      <c r="O941" s="4">
        <f t="shared" si="56"/>
        <v>49.217948717948715</v>
      </c>
      <c r="P941" s="5">
        <f t="shared" si="57"/>
        <v>57.298507462686565</v>
      </c>
      <c r="Q941" t="s">
        <v>2049</v>
      </c>
      <c r="R941" t="s">
        <v>2050</v>
      </c>
      <c r="S941" s="9">
        <f t="shared" si="58"/>
        <v>40670.208333333336</v>
      </c>
      <c r="T941" s="9">
        <f t="shared" si="59"/>
        <v>40687.208333333336</v>
      </c>
    </row>
    <row r="942" spans="1:20" x14ac:dyDescent="0.25">
      <c r="A942">
        <v>940</v>
      </c>
      <c r="B942" t="s">
        <v>1910</v>
      </c>
      <c r="C942" s="3" t="s">
        <v>1911</v>
      </c>
      <c r="D942">
        <v>9900</v>
      </c>
      <c r="E942">
        <v>6161</v>
      </c>
      <c r="F942" t="s">
        <v>46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56"/>
        <v>62.232323232323225</v>
      </c>
      <c r="P942" s="5">
        <f t="shared" si="57"/>
        <v>93.348484848484844</v>
      </c>
      <c r="Q942" t="s">
        <v>2036</v>
      </c>
      <c r="R942" t="s">
        <v>2037</v>
      </c>
      <c r="S942" s="9">
        <f t="shared" si="58"/>
        <v>41244.25</v>
      </c>
      <c r="T942" s="9">
        <f t="shared" si="59"/>
        <v>41266.25</v>
      </c>
    </row>
    <row r="943" spans="1:20" x14ac:dyDescent="0.25">
      <c r="A943">
        <v>941</v>
      </c>
      <c r="B943" t="s">
        <v>1912</v>
      </c>
      <c r="C943" s="3" t="s">
        <v>1913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32</v>
      </c>
      <c r="O943" s="4">
        <f t="shared" si="56"/>
        <v>13.05813953488372</v>
      </c>
      <c r="P943" s="5">
        <f t="shared" si="57"/>
        <v>71.987179487179489</v>
      </c>
      <c r="Q943" t="s">
        <v>2038</v>
      </c>
      <c r="R943" t="s">
        <v>2039</v>
      </c>
      <c r="S943" s="9">
        <f t="shared" si="58"/>
        <v>40552.25</v>
      </c>
      <c r="T943" s="9">
        <f t="shared" si="59"/>
        <v>40587.25</v>
      </c>
    </row>
    <row r="944" spans="1:20" x14ac:dyDescent="0.25">
      <c r="A944">
        <v>942</v>
      </c>
      <c r="B944" t="s">
        <v>1906</v>
      </c>
      <c r="C944" s="3" t="s">
        <v>1914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32</v>
      </c>
      <c r="O944" s="4">
        <f t="shared" si="56"/>
        <v>64.635416666666671</v>
      </c>
      <c r="P944" s="5">
        <f t="shared" si="57"/>
        <v>92.611940298507463</v>
      </c>
      <c r="Q944" t="s">
        <v>2038</v>
      </c>
      <c r="R944" t="s">
        <v>2039</v>
      </c>
      <c r="S944" s="9">
        <f t="shared" si="58"/>
        <v>40568.25</v>
      </c>
      <c r="T944" s="9">
        <f t="shared" si="59"/>
        <v>40571.25</v>
      </c>
    </row>
    <row r="945" spans="1:20" x14ac:dyDescent="0.25">
      <c r="A945">
        <v>943</v>
      </c>
      <c r="B945" t="s">
        <v>1915</v>
      </c>
      <c r="C945" s="3" t="s">
        <v>1916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56"/>
        <v>159.58666666666667</v>
      </c>
      <c r="P945" s="5">
        <f t="shared" si="57"/>
        <v>104.99122807017544</v>
      </c>
      <c r="Q945" t="s">
        <v>2032</v>
      </c>
      <c r="R945" t="s">
        <v>2033</v>
      </c>
      <c r="S945" s="9">
        <f t="shared" si="58"/>
        <v>41906.208333333336</v>
      </c>
      <c r="T945" s="9">
        <f t="shared" si="59"/>
        <v>41941.208333333336</v>
      </c>
    </row>
    <row r="946" spans="1:20" x14ac:dyDescent="0.25">
      <c r="A946">
        <v>944</v>
      </c>
      <c r="B946" t="s">
        <v>1917</v>
      </c>
      <c r="C946" s="3" t="s">
        <v>1918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121</v>
      </c>
      <c r="O946" s="4">
        <f t="shared" si="56"/>
        <v>81.42</v>
      </c>
      <c r="P946" s="5">
        <f t="shared" si="57"/>
        <v>30.958174904942965</v>
      </c>
      <c r="Q946" t="s">
        <v>2053</v>
      </c>
      <c r="R946" t="s">
        <v>2054</v>
      </c>
      <c r="S946" s="9">
        <f t="shared" si="58"/>
        <v>42776.25</v>
      </c>
      <c r="T946" s="9">
        <f t="shared" si="59"/>
        <v>42795.25</v>
      </c>
    </row>
    <row r="947" spans="1:20" x14ac:dyDescent="0.25">
      <c r="A947">
        <v>945</v>
      </c>
      <c r="B947" t="s">
        <v>1919</v>
      </c>
      <c r="C947" s="3" t="s">
        <v>1920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121</v>
      </c>
      <c r="O947" s="4">
        <f t="shared" si="56"/>
        <v>32.444767441860463</v>
      </c>
      <c r="P947" s="5">
        <f t="shared" si="57"/>
        <v>33.001182732111175</v>
      </c>
      <c r="Q947" t="s">
        <v>2053</v>
      </c>
      <c r="R947" t="s">
        <v>2054</v>
      </c>
      <c r="S947" s="9">
        <f t="shared" si="58"/>
        <v>41004.208333333336</v>
      </c>
      <c r="T947" s="9">
        <f t="shared" si="59"/>
        <v>41019.208333333336</v>
      </c>
    </row>
    <row r="948" spans="1:20" ht="31.5" x14ac:dyDescent="0.25">
      <c r="A948">
        <v>946</v>
      </c>
      <c r="B948" t="s">
        <v>1921</v>
      </c>
      <c r="C948" s="3" t="s">
        <v>1922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32</v>
      </c>
      <c r="O948" s="4">
        <f t="shared" si="56"/>
        <v>9.9141184124918666</v>
      </c>
      <c r="P948" s="5">
        <f t="shared" si="57"/>
        <v>84.187845303867405</v>
      </c>
      <c r="Q948" t="s">
        <v>2038</v>
      </c>
      <c r="R948" t="s">
        <v>2039</v>
      </c>
      <c r="S948" s="9">
        <f t="shared" si="58"/>
        <v>40710.208333333336</v>
      </c>
      <c r="T948" s="9">
        <f t="shared" si="59"/>
        <v>40712.208333333336</v>
      </c>
    </row>
    <row r="949" spans="1:20" x14ac:dyDescent="0.25">
      <c r="A949">
        <v>947</v>
      </c>
      <c r="B949" t="s">
        <v>1923</v>
      </c>
      <c r="C949" s="3" t="s">
        <v>1924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32</v>
      </c>
      <c r="O949" s="4">
        <f t="shared" si="56"/>
        <v>26.694444444444443</v>
      </c>
      <c r="P949" s="5">
        <f t="shared" si="57"/>
        <v>73.92307692307692</v>
      </c>
      <c r="Q949" t="s">
        <v>2038</v>
      </c>
      <c r="R949" t="s">
        <v>2039</v>
      </c>
      <c r="S949" s="9">
        <f t="shared" si="58"/>
        <v>41908.208333333336</v>
      </c>
      <c r="T949" s="9">
        <f t="shared" si="59"/>
        <v>41915.208333333336</v>
      </c>
    </row>
    <row r="950" spans="1:20" x14ac:dyDescent="0.25">
      <c r="A950">
        <v>948</v>
      </c>
      <c r="B950" t="s">
        <v>1925</v>
      </c>
      <c r="C950" s="3" t="s">
        <v>1926</v>
      </c>
      <c r="D950">
        <v>9400</v>
      </c>
      <c r="E950">
        <v>5918</v>
      </c>
      <c r="F950" t="s">
        <v>73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41</v>
      </c>
      <c r="O950" s="4">
        <f t="shared" si="56"/>
        <v>62.957446808510639</v>
      </c>
      <c r="P950" s="5">
        <f t="shared" si="57"/>
        <v>36.987499999999997</v>
      </c>
      <c r="Q950" t="s">
        <v>2040</v>
      </c>
      <c r="R950" t="s">
        <v>2041</v>
      </c>
      <c r="S950" s="9">
        <f t="shared" si="58"/>
        <v>41985.25</v>
      </c>
      <c r="T950" s="9">
        <f t="shared" si="59"/>
        <v>41995.25</v>
      </c>
    </row>
    <row r="951" spans="1:20" ht="31.5" x14ac:dyDescent="0.25">
      <c r="A951">
        <v>949</v>
      </c>
      <c r="B951" t="s">
        <v>1927</v>
      </c>
      <c r="C951" s="3" t="s">
        <v>1928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56"/>
        <v>161.35593220338984</v>
      </c>
      <c r="P951" s="5">
        <f t="shared" si="57"/>
        <v>46.896551724137929</v>
      </c>
      <c r="Q951" t="s">
        <v>2036</v>
      </c>
      <c r="R951" t="s">
        <v>2037</v>
      </c>
      <c r="S951" s="9">
        <f t="shared" si="58"/>
        <v>42112.208333333328</v>
      </c>
      <c r="T951" s="9">
        <f t="shared" si="59"/>
        <v>42131.208333333328</v>
      </c>
    </row>
    <row r="952" spans="1:20" x14ac:dyDescent="0.25">
      <c r="A952">
        <v>950</v>
      </c>
      <c r="B952" t="s">
        <v>1929</v>
      </c>
      <c r="C952" s="3" t="s">
        <v>1930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32</v>
      </c>
      <c r="O952" s="4">
        <f t="shared" si="56"/>
        <v>5</v>
      </c>
      <c r="P952" s="5">
        <f t="shared" si="57"/>
        <v>5</v>
      </c>
      <c r="Q952" t="s">
        <v>2038</v>
      </c>
      <c r="R952" t="s">
        <v>2039</v>
      </c>
      <c r="S952" s="9">
        <f t="shared" si="58"/>
        <v>43571.208333333328</v>
      </c>
      <c r="T952" s="9">
        <f t="shared" si="59"/>
        <v>43576.208333333328</v>
      </c>
    </row>
    <row r="953" spans="1:20" x14ac:dyDescent="0.25">
      <c r="A953">
        <v>951</v>
      </c>
      <c r="B953" t="s">
        <v>1931</v>
      </c>
      <c r="C953" s="3" t="s">
        <v>1932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56"/>
        <v>1096.9379310344827</v>
      </c>
      <c r="P953" s="5">
        <f t="shared" si="57"/>
        <v>102.02437459910199</v>
      </c>
      <c r="Q953" t="s">
        <v>2034</v>
      </c>
      <c r="R953" t="s">
        <v>2035</v>
      </c>
      <c r="S953" s="9">
        <f t="shared" si="58"/>
        <v>42730.25</v>
      </c>
      <c r="T953" s="9">
        <f t="shared" si="59"/>
        <v>42731.25</v>
      </c>
    </row>
    <row r="954" spans="1:20" x14ac:dyDescent="0.25">
      <c r="A954">
        <v>952</v>
      </c>
      <c r="B954" t="s">
        <v>1933</v>
      </c>
      <c r="C954" s="3" t="s">
        <v>1934</v>
      </c>
      <c r="D954">
        <v>145500</v>
      </c>
      <c r="E954">
        <v>101987</v>
      </c>
      <c r="F954" t="s">
        <v>73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41</v>
      </c>
      <c r="O954" s="4">
        <f t="shared" si="56"/>
        <v>70.094158075601371</v>
      </c>
      <c r="P954" s="5">
        <f t="shared" si="57"/>
        <v>45.007502206531335</v>
      </c>
      <c r="Q954" t="s">
        <v>2040</v>
      </c>
      <c r="R954" t="s">
        <v>2041</v>
      </c>
      <c r="S954" s="9">
        <f t="shared" si="58"/>
        <v>42591.208333333328</v>
      </c>
      <c r="T954" s="9">
        <f t="shared" si="59"/>
        <v>42605.208333333328</v>
      </c>
    </row>
    <row r="955" spans="1:20" ht="31.5" x14ac:dyDescent="0.25">
      <c r="A955">
        <v>953</v>
      </c>
      <c r="B955" t="s">
        <v>1935</v>
      </c>
      <c r="C955" s="3" t="s">
        <v>1936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473</v>
      </c>
      <c r="O955" s="4">
        <f t="shared" si="56"/>
        <v>60</v>
      </c>
      <c r="P955" s="5">
        <f t="shared" si="57"/>
        <v>94.285714285714292</v>
      </c>
      <c r="Q955" t="s">
        <v>2040</v>
      </c>
      <c r="R955" t="s">
        <v>2062</v>
      </c>
      <c r="S955" s="9">
        <f t="shared" si="58"/>
        <v>42358.25</v>
      </c>
      <c r="T955" s="9">
        <f t="shared" si="59"/>
        <v>42394.25</v>
      </c>
    </row>
    <row r="956" spans="1:20" x14ac:dyDescent="0.25">
      <c r="A956">
        <v>954</v>
      </c>
      <c r="B956" t="s">
        <v>1937</v>
      </c>
      <c r="C956" s="3" t="s">
        <v>1938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56"/>
        <v>367.0985915492958</v>
      </c>
      <c r="P956" s="5">
        <f t="shared" si="57"/>
        <v>101.02325581395348</v>
      </c>
      <c r="Q956" t="s">
        <v>2036</v>
      </c>
      <c r="R956" t="s">
        <v>2037</v>
      </c>
      <c r="S956" s="9">
        <f t="shared" si="58"/>
        <v>41174.208333333336</v>
      </c>
      <c r="T956" s="9">
        <f t="shared" si="59"/>
        <v>41198.208333333336</v>
      </c>
    </row>
    <row r="957" spans="1:20" ht="31.5" x14ac:dyDescent="0.25">
      <c r="A957">
        <v>955</v>
      </c>
      <c r="B957" t="s">
        <v>1939</v>
      </c>
      <c r="C957" s="3" t="s">
        <v>1940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32</v>
      </c>
      <c r="O957" s="4">
        <f t="shared" si="56"/>
        <v>1109</v>
      </c>
      <c r="P957" s="5">
        <f t="shared" si="57"/>
        <v>97.037499999999994</v>
      </c>
      <c r="Q957" t="s">
        <v>2038</v>
      </c>
      <c r="R957" t="s">
        <v>2039</v>
      </c>
      <c r="S957" s="9">
        <f t="shared" si="58"/>
        <v>41238.25</v>
      </c>
      <c r="T957" s="9">
        <f t="shared" si="59"/>
        <v>41240.25</v>
      </c>
    </row>
    <row r="958" spans="1:20" x14ac:dyDescent="0.25">
      <c r="A958">
        <v>956</v>
      </c>
      <c r="B958" t="s">
        <v>1941</v>
      </c>
      <c r="C958" s="3" t="s">
        <v>1942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473</v>
      </c>
      <c r="O958" s="4">
        <f t="shared" si="56"/>
        <v>19.028784648187631</v>
      </c>
      <c r="P958" s="5">
        <f t="shared" si="57"/>
        <v>43.00963855421687</v>
      </c>
      <c r="Q958" t="s">
        <v>2040</v>
      </c>
      <c r="R958" t="s">
        <v>2062</v>
      </c>
      <c r="S958" s="9">
        <f t="shared" si="58"/>
        <v>42360.25</v>
      </c>
      <c r="T958" s="9">
        <f t="shared" si="59"/>
        <v>42364.25</v>
      </c>
    </row>
    <row r="959" spans="1:20" x14ac:dyDescent="0.25">
      <c r="A959">
        <v>957</v>
      </c>
      <c r="B959" t="s">
        <v>1943</v>
      </c>
      <c r="C959" s="3" t="s">
        <v>1944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32</v>
      </c>
      <c r="O959" s="4">
        <f t="shared" si="56"/>
        <v>126.87755102040816</v>
      </c>
      <c r="P959" s="5">
        <f t="shared" si="57"/>
        <v>94.916030534351151</v>
      </c>
      <c r="Q959" t="s">
        <v>2038</v>
      </c>
      <c r="R959" t="s">
        <v>2039</v>
      </c>
      <c r="S959" s="9">
        <f t="shared" si="58"/>
        <v>40955.25</v>
      </c>
      <c r="T959" s="9">
        <f t="shared" si="59"/>
        <v>40958.25</v>
      </c>
    </row>
    <row r="960" spans="1:20" ht="31.5" x14ac:dyDescent="0.25">
      <c r="A960">
        <v>958</v>
      </c>
      <c r="B960" t="s">
        <v>1945</v>
      </c>
      <c r="C960" s="3" t="s">
        <v>1946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70</v>
      </c>
      <c r="O960" s="4">
        <f t="shared" si="56"/>
        <v>734.63636363636363</v>
      </c>
      <c r="P960" s="5">
        <f t="shared" si="57"/>
        <v>72.151785714285708</v>
      </c>
      <c r="Q960" t="s">
        <v>2040</v>
      </c>
      <c r="R960" t="s">
        <v>2048</v>
      </c>
      <c r="S960" s="9">
        <f t="shared" si="58"/>
        <v>40350.208333333336</v>
      </c>
      <c r="T960" s="9">
        <f t="shared" si="59"/>
        <v>40372.208333333336</v>
      </c>
    </row>
    <row r="961" spans="1:20" x14ac:dyDescent="0.25">
      <c r="A961">
        <v>959</v>
      </c>
      <c r="B961" t="s">
        <v>1947</v>
      </c>
      <c r="C961" s="3" t="s">
        <v>1948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205</v>
      </c>
      <c r="O961" s="4">
        <f t="shared" si="56"/>
        <v>4.5731034482758623</v>
      </c>
      <c r="P961" s="5">
        <f t="shared" si="57"/>
        <v>51.007692307692309</v>
      </c>
      <c r="Q961" t="s">
        <v>2046</v>
      </c>
      <c r="R961" t="s">
        <v>2058</v>
      </c>
      <c r="S961" s="9">
        <f t="shared" si="58"/>
        <v>40357.208333333336</v>
      </c>
      <c r="T961" s="9">
        <f t="shared" si="59"/>
        <v>40385.208333333336</v>
      </c>
    </row>
    <row r="962" spans="1:20" x14ac:dyDescent="0.25">
      <c r="A962">
        <v>960</v>
      </c>
      <c r="B962" t="s">
        <v>1949</v>
      </c>
      <c r="C962" s="3" t="s">
        <v>1950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56"/>
        <v>85.054545454545448</v>
      </c>
      <c r="P962" s="5">
        <f t="shared" si="57"/>
        <v>85.054545454545448</v>
      </c>
      <c r="Q962" t="s">
        <v>2036</v>
      </c>
      <c r="R962" t="s">
        <v>2037</v>
      </c>
      <c r="S962" s="9">
        <f t="shared" si="58"/>
        <v>42408.25</v>
      </c>
      <c r="T962" s="9">
        <f t="shared" si="59"/>
        <v>42445.208333333328</v>
      </c>
    </row>
    <row r="963" spans="1:20" x14ac:dyDescent="0.25">
      <c r="A963">
        <v>961</v>
      </c>
      <c r="B963" t="s">
        <v>1951</v>
      </c>
      <c r="C963" s="3" t="s">
        <v>1952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205</v>
      </c>
      <c r="O963" s="4">
        <f t="shared" ref="O963:O1001" si="60">E963/D963*100</f>
        <v>119.29824561403508</v>
      </c>
      <c r="P963" s="5">
        <f t="shared" ref="P963:P1001" si="61">IF(G963=0,0,E963/G963)</f>
        <v>43.87096774193548</v>
      </c>
      <c r="Q963" t="s">
        <v>2046</v>
      </c>
      <c r="R963" t="s">
        <v>2058</v>
      </c>
      <c r="S963" s="9">
        <f t="shared" ref="S963:S1001" si="62">(((J963/60)/60)/24)+DATE(1970,1,1)</f>
        <v>40591.25</v>
      </c>
      <c r="T963" s="9">
        <f t="shared" ref="T963:T1001" si="63">(((K963/60)/60)/24)+DATE(1970,1,1)</f>
        <v>40595.25</v>
      </c>
    </row>
    <row r="964" spans="1:20" x14ac:dyDescent="0.25">
      <c r="A964">
        <v>962</v>
      </c>
      <c r="B964" t="s">
        <v>1953</v>
      </c>
      <c r="C964" s="3" t="s">
        <v>1954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si="60"/>
        <v>296.02777777777777</v>
      </c>
      <c r="P964" s="5">
        <f t="shared" si="61"/>
        <v>40.063909774436091</v>
      </c>
      <c r="Q964" t="s">
        <v>2032</v>
      </c>
      <c r="R964" t="s">
        <v>2033</v>
      </c>
      <c r="S964" s="9">
        <f t="shared" si="62"/>
        <v>41592.25</v>
      </c>
      <c r="T964" s="9">
        <f t="shared" si="63"/>
        <v>41613.25</v>
      </c>
    </row>
    <row r="965" spans="1:20" x14ac:dyDescent="0.25">
      <c r="A965">
        <v>963</v>
      </c>
      <c r="B965" t="s">
        <v>1955</v>
      </c>
      <c r="C965" s="3" t="s">
        <v>1956</v>
      </c>
      <c r="D965">
        <v>5900</v>
      </c>
      <c r="E965">
        <v>4997</v>
      </c>
      <c r="F965" t="s">
        <v>14</v>
      </c>
      <c r="G965">
        <v>114</v>
      </c>
      <c r="H965" t="s">
        <v>106</v>
      </c>
      <c r="I965" t="s">
        <v>107</v>
      </c>
      <c r="J965">
        <v>1299304800</v>
      </c>
      <c r="K965">
        <v>1299823200</v>
      </c>
      <c r="L965" t="b">
        <v>0</v>
      </c>
      <c r="M965" t="b">
        <v>1</v>
      </c>
      <c r="N965" t="s">
        <v>121</v>
      </c>
      <c r="O965" s="4">
        <f t="shared" si="60"/>
        <v>84.694915254237287</v>
      </c>
      <c r="P965" s="5">
        <f t="shared" si="61"/>
        <v>43.833333333333336</v>
      </c>
      <c r="Q965" t="s">
        <v>2053</v>
      </c>
      <c r="R965" t="s">
        <v>2054</v>
      </c>
      <c r="S965" s="9">
        <f t="shared" si="62"/>
        <v>40607.25</v>
      </c>
      <c r="T965" s="9">
        <f t="shared" si="63"/>
        <v>40613.25</v>
      </c>
    </row>
    <row r="966" spans="1:20" x14ac:dyDescent="0.25">
      <c r="A966">
        <v>964</v>
      </c>
      <c r="B966" t="s">
        <v>1957</v>
      </c>
      <c r="C966" s="3" t="s">
        <v>1958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32</v>
      </c>
      <c r="O966" s="4">
        <f t="shared" si="60"/>
        <v>355.7837837837838</v>
      </c>
      <c r="P966" s="5">
        <f t="shared" si="61"/>
        <v>84.92903225806451</v>
      </c>
      <c r="Q966" t="s">
        <v>2038</v>
      </c>
      <c r="R966" t="s">
        <v>2039</v>
      </c>
      <c r="S966" s="9">
        <f t="shared" si="62"/>
        <v>42135.208333333328</v>
      </c>
      <c r="T966" s="9">
        <f t="shared" si="63"/>
        <v>42140.208333333328</v>
      </c>
    </row>
    <row r="967" spans="1:20" x14ac:dyDescent="0.25">
      <c r="A967">
        <v>965</v>
      </c>
      <c r="B967" t="s">
        <v>1959</v>
      </c>
      <c r="C967" s="3" t="s">
        <v>1960</v>
      </c>
      <c r="D967">
        <v>2200</v>
      </c>
      <c r="E967">
        <v>8501</v>
      </c>
      <c r="F967" t="s">
        <v>20</v>
      </c>
      <c r="G967">
        <v>207</v>
      </c>
      <c r="H967" t="s">
        <v>39</v>
      </c>
      <c r="I967" t="s">
        <v>40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60"/>
        <v>386.40909090909093</v>
      </c>
      <c r="P967" s="5">
        <f t="shared" si="61"/>
        <v>41.067632850241544</v>
      </c>
      <c r="Q967" t="s">
        <v>2034</v>
      </c>
      <c r="R967" t="s">
        <v>2035</v>
      </c>
      <c r="S967" s="9">
        <f t="shared" si="62"/>
        <v>40203.25</v>
      </c>
      <c r="T967" s="9">
        <f t="shared" si="63"/>
        <v>40243.25</v>
      </c>
    </row>
    <row r="968" spans="1:20" x14ac:dyDescent="0.25">
      <c r="A968">
        <v>966</v>
      </c>
      <c r="B968" t="s">
        <v>877</v>
      </c>
      <c r="C968" s="3" t="s">
        <v>1961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32</v>
      </c>
      <c r="O968" s="4">
        <f t="shared" si="60"/>
        <v>792.23529411764707</v>
      </c>
      <c r="P968" s="5">
        <f t="shared" si="61"/>
        <v>54.971428571428568</v>
      </c>
      <c r="Q968" t="s">
        <v>2038</v>
      </c>
      <c r="R968" t="s">
        <v>2039</v>
      </c>
      <c r="S968" s="9">
        <f t="shared" si="62"/>
        <v>42901.208333333328</v>
      </c>
      <c r="T968" s="9">
        <f t="shared" si="63"/>
        <v>42903.208333333328</v>
      </c>
    </row>
    <row r="969" spans="1:20" x14ac:dyDescent="0.25">
      <c r="A969">
        <v>967</v>
      </c>
      <c r="B969" t="s">
        <v>1962</v>
      </c>
      <c r="C969" s="3" t="s">
        <v>1963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318</v>
      </c>
      <c r="O969" s="4">
        <f t="shared" si="60"/>
        <v>137.03393665158373</v>
      </c>
      <c r="P969" s="5">
        <f t="shared" si="61"/>
        <v>77.010807374443743</v>
      </c>
      <c r="Q969" t="s">
        <v>2034</v>
      </c>
      <c r="R969" t="s">
        <v>2061</v>
      </c>
      <c r="S969" s="9">
        <f t="shared" si="62"/>
        <v>41005.208333333336</v>
      </c>
      <c r="T969" s="9">
        <f t="shared" si="63"/>
        <v>41042.208333333336</v>
      </c>
    </row>
    <row r="970" spans="1:20" ht="31.5" x14ac:dyDescent="0.25">
      <c r="A970">
        <v>968</v>
      </c>
      <c r="B970" t="s">
        <v>1964</v>
      </c>
      <c r="C970" s="3" t="s">
        <v>1965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60"/>
        <v>338.20833333333337</v>
      </c>
      <c r="P970" s="5">
        <f t="shared" si="61"/>
        <v>71.201754385964918</v>
      </c>
      <c r="Q970" t="s">
        <v>2032</v>
      </c>
      <c r="R970" t="s">
        <v>2033</v>
      </c>
      <c r="S970" s="9">
        <f t="shared" si="62"/>
        <v>40544.25</v>
      </c>
      <c r="T970" s="9">
        <f t="shared" si="63"/>
        <v>40559.25</v>
      </c>
    </row>
    <row r="971" spans="1:20" x14ac:dyDescent="0.25">
      <c r="A971">
        <v>969</v>
      </c>
      <c r="B971" t="s">
        <v>1966</v>
      </c>
      <c r="C971" s="3" t="s">
        <v>1967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32</v>
      </c>
      <c r="O971" s="4">
        <f t="shared" si="60"/>
        <v>108.22784810126582</v>
      </c>
      <c r="P971" s="5">
        <f t="shared" si="61"/>
        <v>91.935483870967744</v>
      </c>
      <c r="Q971" t="s">
        <v>2038</v>
      </c>
      <c r="R971" t="s">
        <v>2039</v>
      </c>
      <c r="S971" s="9">
        <f t="shared" si="62"/>
        <v>43821.25</v>
      </c>
      <c r="T971" s="9">
        <f t="shared" si="63"/>
        <v>43828.25</v>
      </c>
    </row>
    <row r="972" spans="1:20" ht="31.5" x14ac:dyDescent="0.25">
      <c r="A972">
        <v>970</v>
      </c>
      <c r="B972" t="s">
        <v>1968</v>
      </c>
      <c r="C972" s="3" t="s">
        <v>1969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32</v>
      </c>
      <c r="O972" s="4">
        <f t="shared" si="60"/>
        <v>60.757639620653315</v>
      </c>
      <c r="P972" s="5">
        <f t="shared" si="61"/>
        <v>97.069023569023571</v>
      </c>
      <c r="Q972" t="s">
        <v>2038</v>
      </c>
      <c r="R972" t="s">
        <v>2039</v>
      </c>
      <c r="S972" s="9">
        <f t="shared" si="62"/>
        <v>40672.208333333336</v>
      </c>
      <c r="T972" s="9">
        <f t="shared" si="63"/>
        <v>40673.208333333336</v>
      </c>
    </row>
    <row r="973" spans="1:20" x14ac:dyDescent="0.25">
      <c r="A973">
        <v>971</v>
      </c>
      <c r="B973" t="s">
        <v>1970</v>
      </c>
      <c r="C973" s="3" t="s">
        <v>1971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268</v>
      </c>
      <c r="O973" s="4">
        <f t="shared" si="60"/>
        <v>27.725490196078432</v>
      </c>
      <c r="P973" s="5">
        <f t="shared" si="61"/>
        <v>58.916666666666664</v>
      </c>
      <c r="Q973" t="s">
        <v>2040</v>
      </c>
      <c r="R973" t="s">
        <v>2059</v>
      </c>
      <c r="S973" s="9">
        <f t="shared" si="62"/>
        <v>41555.208333333336</v>
      </c>
      <c r="T973" s="9">
        <f t="shared" si="63"/>
        <v>41561.208333333336</v>
      </c>
    </row>
    <row r="974" spans="1:20" ht="31.5" x14ac:dyDescent="0.25">
      <c r="A974">
        <v>972</v>
      </c>
      <c r="B974" t="s">
        <v>1972</v>
      </c>
      <c r="C974" s="3" t="s">
        <v>1973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60"/>
        <v>228.3934426229508</v>
      </c>
      <c r="P974" s="5">
        <f t="shared" si="61"/>
        <v>58.015466983938133</v>
      </c>
      <c r="Q974" t="s">
        <v>2036</v>
      </c>
      <c r="R974" t="s">
        <v>2037</v>
      </c>
      <c r="S974" s="9">
        <f t="shared" si="62"/>
        <v>41792.208333333336</v>
      </c>
      <c r="T974" s="9">
        <f t="shared" si="63"/>
        <v>41801.208333333336</v>
      </c>
    </row>
    <row r="975" spans="1:20" x14ac:dyDescent="0.25">
      <c r="A975">
        <v>973</v>
      </c>
      <c r="B975" t="s">
        <v>1974</v>
      </c>
      <c r="C975" s="3" t="s">
        <v>1975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32</v>
      </c>
      <c r="O975" s="4">
        <f t="shared" si="60"/>
        <v>21.615194054500414</v>
      </c>
      <c r="P975" s="5">
        <f t="shared" si="61"/>
        <v>103.87301587301587</v>
      </c>
      <c r="Q975" t="s">
        <v>2038</v>
      </c>
      <c r="R975" t="s">
        <v>2039</v>
      </c>
      <c r="S975" s="9">
        <f t="shared" si="62"/>
        <v>40522.25</v>
      </c>
      <c r="T975" s="9">
        <f t="shared" si="63"/>
        <v>40524.25</v>
      </c>
    </row>
    <row r="976" spans="1:20" x14ac:dyDescent="0.25">
      <c r="A976">
        <v>974</v>
      </c>
      <c r="B976" t="s">
        <v>1976</v>
      </c>
      <c r="C976" s="3" t="s">
        <v>1977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59</v>
      </c>
      <c r="O976" s="4">
        <f t="shared" si="60"/>
        <v>373.875</v>
      </c>
      <c r="P976" s="5">
        <f t="shared" si="61"/>
        <v>93.46875</v>
      </c>
      <c r="Q976" t="s">
        <v>2034</v>
      </c>
      <c r="R976" t="s">
        <v>2044</v>
      </c>
      <c r="S976" s="9">
        <f t="shared" si="62"/>
        <v>41412.208333333336</v>
      </c>
      <c r="T976" s="9">
        <f t="shared" si="63"/>
        <v>41413.208333333336</v>
      </c>
    </row>
    <row r="977" spans="1:20" x14ac:dyDescent="0.25">
      <c r="A977">
        <v>975</v>
      </c>
      <c r="B977" t="s">
        <v>1978</v>
      </c>
      <c r="C977" s="3" t="s">
        <v>1979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32</v>
      </c>
      <c r="O977" s="4">
        <f t="shared" si="60"/>
        <v>154.92592592592592</v>
      </c>
      <c r="P977" s="5">
        <f t="shared" si="61"/>
        <v>61.970370370370368</v>
      </c>
      <c r="Q977" t="s">
        <v>2038</v>
      </c>
      <c r="R977" t="s">
        <v>2039</v>
      </c>
      <c r="S977" s="9">
        <f t="shared" si="62"/>
        <v>42337.25</v>
      </c>
      <c r="T977" s="9">
        <f t="shared" si="63"/>
        <v>42376.25</v>
      </c>
    </row>
    <row r="978" spans="1:20" ht="31.5" x14ac:dyDescent="0.25">
      <c r="A978">
        <v>976</v>
      </c>
      <c r="B978" t="s">
        <v>1980</v>
      </c>
      <c r="C978" s="3" t="s">
        <v>1981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32</v>
      </c>
      <c r="O978" s="4">
        <f t="shared" si="60"/>
        <v>322.14999999999998</v>
      </c>
      <c r="P978" s="5">
        <f t="shared" si="61"/>
        <v>92.042857142857144</v>
      </c>
      <c r="Q978" t="s">
        <v>2038</v>
      </c>
      <c r="R978" t="s">
        <v>2039</v>
      </c>
      <c r="S978" s="9">
        <f t="shared" si="62"/>
        <v>40571.25</v>
      </c>
      <c r="T978" s="9">
        <f t="shared" si="63"/>
        <v>40577.25</v>
      </c>
    </row>
    <row r="979" spans="1:20" x14ac:dyDescent="0.25">
      <c r="A979">
        <v>977</v>
      </c>
      <c r="B979" t="s">
        <v>1257</v>
      </c>
      <c r="C979" s="3" t="s">
        <v>1982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60"/>
        <v>73.957142857142856</v>
      </c>
      <c r="P979" s="5">
        <f t="shared" si="61"/>
        <v>77.268656716417908</v>
      </c>
      <c r="Q979" t="s">
        <v>2032</v>
      </c>
      <c r="R979" t="s">
        <v>2033</v>
      </c>
      <c r="S979" s="9">
        <f t="shared" si="62"/>
        <v>43138.25</v>
      </c>
      <c r="T979" s="9">
        <f t="shared" si="63"/>
        <v>43170.25</v>
      </c>
    </row>
    <row r="980" spans="1:20" x14ac:dyDescent="0.25">
      <c r="A980">
        <v>978</v>
      </c>
      <c r="B980" t="s">
        <v>1983</v>
      </c>
      <c r="C980" s="3" t="s">
        <v>1984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88</v>
      </c>
      <c r="O980" s="4">
        <f t="shared" si="60"/>
        <v>864.1</v>
      </c>
      <c r="P980" s="5">
        <f t="shared" si="61"/>
        <v>93.923913043478265</v>
      </c>
      <c r="Q980" t="s">
        <v>2049</v>
      </c>
      <c r="R980" t="s">
        <v>2050</v>
      </c>
      <c r="S980" s="9">
        <f t="shared" si="62"/>
        <v>42686.25</v>
      </c>
      <c r="T980" s="9">
        <f t="shared" si="63"/>
        <v>42708.25</v>
      </c>
    </row>
    <row r="981" spans="1:20" x14ac:dyDescent="0.25">
      <c r="A981">
        <v>979</v>
      </c>
      <c r="B981" t="s">
        <v>1985</v>
      </c>
      <c r="C981" s="3" t="s">
        <v>1986</v>
      </c>
      <c r="D981">
        <v>60200</v>
      </c>
      <c r="E981">
        <v>86244</v>
      </c>
      <c r="F981" t="s">
        <v>20</v>
      </c>
      <c r="G981">
        <v>1015</v>
      </c>
      <c r="H981" t="s">
        <v>39</v>
      </c>
      <c r="I981" t="s">
        <v>40</v>
      </c>
      <c r="J981">
        <v>1426395600</v>
      </c>
      <c r="K981">
        <v>1426914000</v>
      </c>
      <c r="L981" t="b">
        <v>0</v>
      </c>
      <c r="M981" t="b">
        <v>0</v>
      </c>
      <c r="N981" t="s">
        <v>32</v>
      </c>
      <c r="O981" s="4">
        <f t="shared" si="60"/>
        <v>143.26245847176079</v>
      </c>
      <c r="P981" s="5">
        <f t="shared" si="61"/>
        <v>84.969458128078813</v>
      </c>
      <c r="Q981" t="s">
        <v>2038</v>
      </c>
      <c r="R981" t="s">
        <v>2039</v>
      </c>
      <c r="S981" s="9">
        <f t="shared" si="62"/>
        <v>42078.208333333328</v>
      </c>
      <c r="T981" s="9">
        <f t="shared" si="63"/>
        <v>42084.208333333328</v>
      </c>
    </row>
    <row r="982" spans="1:20" x14ac:dyDescent="0.25">
      <c r="A982">
        <v>980</v>
      </c>
      <c r="B982" t="s">
        <v>1987</v>
      </c>
      <c r="C982" s="3" t="s">
        <v>1988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67</v>
      </c>
      <c r="O982" s="4">
        <f t="shared" si="60"/>
        <v>40.281762295081968</v>
      </c>
      <c r="P982" s="5">
        <f t="shared" si="61"/>
        <v>105.97035040431267</v>
      </c>
      <c r="Q982" t="s">
        <v>2046</v>
      </c>
      <c r="R982" t="s">
        <v>2047</v>
      </c>
      <c r="S982" s="9">
        <f t="shared" si="62"/>
        <v>42307.208333333328</v>
      </c>
      <c r="T982" s="9">
        <f t="shared" si="63"/>
        <v>42312.25</v>
      </c>
    </row>
    <row r="983" spans="1:20" x14ac:dyDescent="0.25">
      <c r="A983">
        <v>981</v>
      </c>
      <c r="B983" t="s">
        <v>1989</v>
      </c>
      <c r="C983" s="3" t="s">
        <v>1990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60"/>
        <v>178.22388059701493</v>
      </c>
      <c r="P983" s="5">
        <f t="shared" si="61"/>
        <v>36.969040247678016</v>
      </c>
      <c r="Q983" t="s">
        <v>2036</v>
      </c>
      <c r="R983" t="s">
        <v>2037</v>
      </c>
      <c r="S983" s="9">
        <f t="shared" si="62"/>
        <v>43094.25</v>
      </c>
      <c r="T983" s="9">
        <f t="shared" si="63"/>
        <v>43127.25</v>
      </c>
    </row>
    <row r="984" spans="1:20" x14ac:dyDescent="0.25">
      <c r="A984">
        <v>982</v>
      </c>
      <c r="B984" t="s">
        <v>1991</v>
      </c>
      <c r="C984" s="3" t="s">
        <v>1992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41</v>
      </c>
      <c r="O984" s="4">
        <f t="shared" si="60"/>
        <v>84.930555555555557</v>
      </c>
      <c r="P984" s="5">
        <f t="shared" si="61"/>
        <v>81.533333333333331</v>
      </c>
      <c r="Q984" t="s">
        <v>2040</v>
      </c>
      <c r="R984" t="s">
        <v>2041</v>
      </c>
      <c r="S984" s="9">
        <f t="shared" si="62"/>
        <v>40743.208333333336</v>
      </c>
      <c r="T984" s="9">
        <f t="shared" si="63"/>
        <v>40745.208333333336</v>
      </c>
    </row>
    <row r="985" spans="1:20" x14ac:dyDescent="0.25">
      <c r="A985">
        <v>983</v>
      </c>
      <c r="B985" t="s">
        <v>1993</v>
      </c>
      <c r="C985" s="3" t="s">
        <v>1994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41</v>
      </c>
      <c r="O985" s="4">
        <f t="shared" si="60"/>
        <v>145.93648334624322</v>
      </c>
      <c r="P985" s="5">
        <f t="shared" si="61"/>
        <v>80.999140154772135</v>
      </c>
      <c r="Q985" t="s">
        <v>2040</v>
      </c>
      <c r="R985" t="s">
        <v>2041</v>
      </c>
      <c r="S985" s="9">
        <f t="shared" si="62"/>
        <v>43681.208333333328</v>
      </c>
      <c r="T985" s="9">
        <f t="shared" si="63"/>
        <v>43696.208333333328</v>
      </c>
    </row>
    <row r="986" spans="1:20" ht="31.5" x14ac:dyDescent="0.25">
      <c r="A986">
        <v>984</v>
      </c>
      <c r="B986" t="s">
        <v>1995</v>
      </c>
      <c r="C986" s="3" t="s">
        <v>1996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32</v>
      </c>
      <c r="O986" s="4">
        <f t="shared" si="60"/>
        <v>152.46153846153848</v>
      </c>
      <c r="P986" s="5">
        <f t="shared" si="61"/>
        <v>26.010498687664043</v>
      </c>
      <c r="Q986" t="s">
        <v>2038</v>
      </c>
      <c r="R986" t="s">
        <v>2039</v>
      </c>
      <c r="S986" s="9">
        <f t="shared" si="62"/>
        <v>43716.208333333328</v>
      </c>
      <c r="T986" s="9">
        <f t="shared" si="63"/>
        <v>43742.208333333328</v>
      </c>
    </row>
    <row r="987" spans="1:20" x14ac:dyDescent="0.25">
      <c r="A987">
        <v>985</v>
      </c>
      <c r="B987" t="s">
        <v>1997</v>
      </c>
      <c r="C987" s="3" t="s">
        <v>1998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60"/>
        <v>67.129542790152414</v>
      </c>
      <c r="P987" s="5">
        <f t="shared" si="61"/>
        <v>25.998410896708286</v>
      </c>
      <c r="Q987" t="s">
        <v>2034</v>
      </c>
      <c r="R987" t="s">
        <v>2035</v>
      </c>
      <c r="S987" s="9">
        <f t="shared" si="62"/>
        <v>41614.25</v>
      </c>
      <c r="T987" s="9">
        <f t="shared" si="63"/>
        <v>41640.25</v>
      </c>
    </row>
    <row r="988" spans="1:20" x14ac:dyDescent="0.25">
      <c r="A988">
        <v>986</v>
      </c>
      <c r="B988" t="s">
        <v>1999</v>
      </c>
      <c r="C988" s="3" t="s">
        <v>2000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60"/>
        <v>40.307692307692307</v>
      </c>
      <c r="P988" s="5">
        <f t="shared" si="61"/>
        <v>34.173913043478258</v>
      </c>
      <c r="Q988" t="s">
        <v>2034</v>
      </c>
      <c r="R988" t="s">
        <v>2035</v>
      </c>
      <c r="S988" s="9">
        <f t="shared" si="62"/>
        <v>40638.208333333336</v>
      </c>
      <c r="T988" s="9">
        <f t="shared" si="63"/>
        <v>40652.208333333336</v>
      </c>
    </row>
    <row r="989" spans="1:20" x14ac:dyDescent="0.25">
      <c r="A989">
        <v>987</v>
      </c>
      <c r="B989" t="s">
        <v>2001</v>
      </c>
      <c r="C989" s="3" t="s">
        <v>2002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41</v>
      </c>
      <c r="O989" s="4">
        <f t="shared" si="60"/>
        <v>216.79032258064518</v>
      </c>
      <c r="P989" s="5">
        <f t="shared" si="61"/>
        <v>28.002083333333335</v>
      </c>
      <c r="Q989" t="s">
        <v>2040</v>
      </c>
      <c r="R989" t="s">
        <v>2041</v>
      </c>
      <c r="S989" s="9">
        <f t="shared" si="62"/>
        <v>42852.208333333328</v>
      </c>
      <c r="T989" s="9">
        <f t="shared" si="63"/>
        <v>42866.208333333328</v>
      </c>
    </row>
    <row r="990" spans="1:20" x14ac:dyDescent="0.25">
      <c r="A990">
        <v>988</v>
      </c>
      <c r="B990" t="s">
        <v>2003</v>
      </c>
      <c r="C990" s="3" t="s">
        <v>2004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132</v>
      </c>
      <c r="O990" s="4">
        <f t="shared" si="60"/>
        <v>52.117021276595743</v>
      </c>
      <c r="P990" s="5">
        <f t="shared" si="61"/>
        <v>76.546875</v>
      </c>
      <c r="Q990" t="s">
        <v>2046</v>
      </c>
      <c r="R990" t="s">
        <v>2055</v>
      </c>
      <c r="S990" s="9">
        <f t="shared" si="62"/>
        <v>42686.25</v>
      </c>
      <c r="T990" s="9">
        <f t="shared" si="63"/>
        <v>42707.25</v>
      </c>
    </row>
    <row r="991" spans="1:20" x14ac:dyDescent="0.25">
      <c r="A991">
        <v>989</v>
      </c>
      <c r="B991" t="s">
        <v>2005</v>
      </c>
      <c r="C991" s="3" t="s">
        <v>2006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205</v>
      </c>
      <c r="O991" s="4">
        <f t="shared" si="60"/>
        <v>499.58333333333337</v>
      </c>
      <c r="P991" s="5">
        <f t="shared" si="61"/>
        <v>53.053097345132741</v>
      </c>
      <c r="Q991" t="s">
        <v>2046</v>
      </c>
      <c r="R991" t="s">
        <v>2058</v>
      </c>
      <c r="S991" s="9">
        <f t="shared" si="62"/>
        <v>43571.208333333328</v>
      </c>
      <c r="T991" s="9">
        <f t="shared" si="63"/>
        <v>43576.208333333328</v>
      </c>
    </row>
    <row r="992" spans="1:20" x14ac:dyDescent="0.25">
      <c r="A992">
        <v>990</v>
      </c>
      <c r="B992" t="s">
        <v>2007</v>
      </c>
      <c r="C992" s="3" t="s">
        <v>2008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52</v>
      </c>
      <c r="O992" s="4">
        <f t="shared" si="60"/>
        <v>87.679487179487182</v>
      </c>
      <c r="P992" s="5">
        <f t="shared" si="61"/>
        <v>106.859375</v>
      </c>
      <c r="Q992" t="s">
        <v>2040</v>
      </c>
      <c r="R992" t="s">
        <v>2043</v>
      </c>
      <c r="S992" s="9">
        <f t="shared" si="62"/>
        <v>42432.25</v>
      </c>
      <c r="T992" s="9">
        <f t="shared" si="63"/>
        <v>42454.208333333328</v>
      </c>
    </row>
    <row r="993" spans="1:20" x14ac:dyDescent="0.25">
      <c r="A993">
        <v>991</v>
      </c>
      <c r="B993" t="s">
        <v>1079</v>
      </c>
      <c r="C993" s="3" t="s">
        <v>2009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60"/>
        <v>113.17346938775511</v>
      </c>
      <c r="P993" s="5">
        <f t="shared" si="61"/>
        <v>46.020746887966808</v>
      </c>
      <c r="Q993" t="s">
        <v>2034</v>
      </c>
      <c r="R993" t="s">
        <v>2035</v>
      </c>
      <c r="S993" s="9">
        <f t="shared" si="62"/>
        <v>41907.208333333336</v>
      </c>
      <c r="T993" s="9">
        <f t="shared" si="63"/>
        <v>41911.208333333336</v>
      </c>
    </row>
    <row r="994" spans="1:20" x14ac:dyDescent="0.25">
      <c r="A994">
        <v>992</v>
      </c>
      <c r="B994" t="s">
        <v>2010</v>
      </c>
      <c r="C994" s="3" t="s">
        <v>2011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52</v>
      </c>
      <c r="O994" s="4">
        <f t="shared" si="60"/>
        <v>426.54838709677421</v>
      </c>
      <c r="P994" s="5">
        <f t="shared" si="61"/>
        <v>100.17424242424242</v>
      </c>
      <c r="Q994" t="s">
        <v>2040</v>
      </c>
      <c r="R994" t="s">
        <v>2043</v>
      </c>
      <c r="S994" s="9">
        <f t="shared" si="62"/>
        <v>43227.208333333328</v>
      </c>
      <c r="T994" s="9">
        <f t="shared" si="63"/>
        <v>43241.208333333328</v>
      </c>
    </row>
    <row r="995" spans="1:20" x14ac:dyDescent="0.25">
      <c r="A995">
        <v>993</v>
      </c>
      <c r="B995" t="s">
        <v>2012</v>
      </c>
      <c r="C995" s="3" t="s">
        <v>2013</v>
      </c>
      <c r="D995">
        <v>9800</v>
      </c>
      <c r="E995">
        <v>7608</v>
      </c>
      <c r="F995" t="s">
        <v>73</v>
      </c>
      <c r="G995">
        <v>75</v>
      </c>
      <c r="H995" t="s">
        <v>106</v>
      </c>
      <c r="I995" t="s">
        <v>107</v>
      </c>
      <c r="J995">
        <v>1450936800</v>
      </c>
      <c r="K995">
        <v>1452405600</v>
      </c>
      <c r="L995" t="b">
        <v>0</v>
      </c>
      <c r="M995" t="b">
        <v>1</v>
      </c>
      <c r="N995" t="s">
        <v>121</v>
      </c>
      <c r="O995" s="4">
        <f t="shared" si="60"/>
        <v>77.632653061224488</v>
      </c>
      <c r="P995" s="5">
        <f t="shared" si="61"/>
        <v>101.44</v>
      </c>
      <c r="Q995" t="s">
        <v>2053</v>
      </c>
      <c r="R995" t="s">
        <v>2054</v>
      </c>
      <c r="S995" s="9">
        <f t="shared" si="62"/>
        <v>42362.25</v>
      </c>
      <c r="T995" s="9">
        <f t="shared" si="63"/>
        <v>42379.25</v>
      </c>
    </row>
    <row r="996" spans="1:20" x14ac:dyDescent="0.25">
      <c r="A996">
        <v>994</v>
      </c>
      <c r="B996" t="s">
        <v>2014</v>
      </c>
      <c r="C996" s="3" t="s">
        <v>2015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205</v>
      </c>
      <c r="O996" s="4">
        <f t="shared" si="60"/>
        <v>52.496810772501767</v>
      </c>
      <c r="P996" s="5">
        <f t="shared" si="61"/>
        <v>87.972684085510693</v>
      </c>
      <c r="Q996" t="s">
        <v>2046</v>
      </c>
      <c r="R996" t="s">
        <v>2058</v>
      </c>
      <c r="S996" s="9">
        <f t="shared" si="62"/>
        <v>41929.208333333336</v>
      </c>
      <c r="T996" s="9">
        <f t="shared" si="63"/>
        <v>41935.208333333336</v>
      </c>
    </row>
    <row r="997" spans="1:20" x14ac:dyDescent="0.25">
      <c r="A997">
        <v>995</v>
      </c>
      <c r="B997" t="s">
        <v>2016</v>
      </c>
      <c r="C997" s="3" t="s">
        <v>2017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60"/>
        <v>157.46762589928059</v>
      </c>
      <c r="P997" s="5">
        <f t="shared" si="61"/>
        <v>74.995594713656388</v>
      </c>
      <c r="Q997" t="s">
        <v>2032</v>
      </c>
      <c r="R997" t="s">
        <v>2033</v>
      </c>
      <c r="S997" s="9">
        <f t="shared" si="62"/>
        <v>43408.208333333328</v>
      </c>
      <c r="T997" s="9">
        <f t="shared" si="63"/>
        <v>43437.25</v>
      </c>
    </row>
    <row r="998" spans="1:20" ht="31.5" x14ac:dyDescent="0.25">
      <c r="A998">
        <v>996</v>
      </c>
      <c r="B998" t="s">
        <v>2018</v>
      </c>
      <c r="C998" s="3" t="s">
        <v>2019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32</v>
      </c>
      <c r="O998" s="4">
        <f t="shared" si="60"/>
        <v>72.939393939393938</v>
      </c>
      <c r="P998" s="5">
        <f t="shared" si="61"/>
        <v>42.982142857142854</v>
      </c>
      <c r="Q998" t="s">
        <v>2038</v>
      </c>
      <c r="R998" t="s">
        <v>2039</v>
      </c>
      <c r="S998" s="9">
        <f t="shared" si="62"/>
        <v>41276.25</v>
      </c>
      <c r="T998" s="9">
        <f t="shared" si="63"/>
        <v>41306.25</v>
      </c>
    </row>
    <row r="999" spans="1:20" x14ac:dyDescent="0.25">
      <c r="A999">
        <v>997</v>
      </c>
      <c r="B999" t="s">
        <v>2020</v>
      </c>
      <c r="C999" s="3" t="s">
        <v>2021</v>
      </c>
      <c r="D999">
        <v>7600</v>
      </c>
      <c r="E999">
        <v>4603</v>
      </c>
      <c r="F999" t="s">
        <v>73</v>
      </c>
      <c r="G999">
        <v>139</v>
      </c>
      <c r="H999" t="s">
        <v>106</v>
      </c>
      <c r="I999" t="s">
        <v>107</v>
      </c>
      <c r="J999">
        <v>1390197600</v>
      </c>
      <c r="K999">
        <v>1390629600</v>
      </c>
      <c r="L999" t="b">
        <v>0</v>
      </c>
      <c r="M999" t="b">
        <v>0</v>
      </c>
      <c r="N999" t="s">
        <v>32</v>
      </c>
      <c r="O999" s="4">
        <f t="shared" si="60"/>
        <v>60.565789473684205</v>
      </c>
      <c r="P999" s="5">
        <f t="shared" si="61"/>
        <v>33.115107913669064</v>
      </c>
      <c r="Q999" t="s">
        <v>2038</v>
      </c>
      <c r="R999" t="s">
        <v>2039</v>
      </c>
      <c r="S999" s="9">
        <f t="shared" si="62"/>
        <v>41659.25</v>
      </c>
      <c r="T999" s="9">
        <f t="shared" si="63"/>
        <v>41664.25</v>
      </c>
    </row>
    <row r="1000" spans="1:20" x14ac:dyDescent="0.25">
      <c r="A1000">
        <v>998</v>
      </c>
      <c r="B1000" t="s">
        <v>2022</v>
      </c>
      <c r="C1000" s="3" t="s">
        <v>2023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59</v>
      </c>
      <c r="O1000" s="4">
        <f t="shared" si="60"/>
        <v>56.791291291291287</v>
      </c>
      <c r="P1000" s="5">
        <f t="shared" si="61"/>
        <v>101.13101604278074</v>
      </c>
      <c r="Q1000" t="s">
        <v>2034</v>
      </c>
      <c r="R1000" t="s">
        <v>2044</v>
      </c>
      <c r="S1000" s="9">
        <f t="shared" si="62"/>
        <v>40220.25</v>
      </c>
      <c r="T1000" s="9">
        <f t="shared" si="63"/>
        <v>40234.25</v>
      </c>
    </row>
    <row r="1001" spans="1:20" x14ac:dyDescent="0.25">
      <c r="A1001">
        <v>999</v>
      </c>
      <c r="B1001" t="s">
        <v>2024</v>
      </c>
      <c r="C1001" s="3" t="s">
        <v>2025</v>
      </c>
      <c r="D1001">
        <v>111100</v>
      </c>
      <c r="E1001">
        <v>62819</v>
      </c>
      <c r="F1001" t="s">
        <v>73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60"/>
        <v>56.542754275427541</v>
      </c>
      <c r="P1001" s="5">
        <f t="shared" si="61"/>
        <v>55.98841354723708</v>
      </c>
      <c r="Q1001" t="s">
        <v>2032</v>
      </c>
      <c r="R1001" t="s">
        <v>2033</v>
      </c>
      <c r="S1001" s="9">
        <f t="shared" si="62"/>
        <v>42550.208333333328</v>
      </c>
      <c r="T1001" s="9">
        <f t="shared" si="63"/>
        <v>42557.208333333328</v>
      </c>
    </row>
  </sheetData>
  <conditionalFormatting sqref="F2:F1001">
    <cfRule type="containsText" dxfId="19" priority="2" operator="containsText" text="canceled">
      <formula>NOT(ISERROR(SEARCH("canceled",F2)))</formula>
    </cfRule>
    <cfRule type="containsText" dxfId="18" priority="3" operator="containsText" text="live">
      <formula>NOT(ISERROR(SEARCH("live",F2)))</formula>
    </cfRule>
    <cfRule type="containsText" dxfId="17" priority="4" operator="containsText" text="successful">
      <formula>NOT(ISERROR(SEARCH("successful",F2)))</formula>
    </cfRule>
    <cfRule type="containsText" dxfId="16" priority="5" operator="containsText" text="failed">
      <formula>NOT(ISERROR(SEARCH("failed",F2)))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7">
      <iconSet>
        <cfvo type="percent" val="0"/>
        <cfvo type="percent" val="33"/>
        <cfvo type="percent" val="67"/>
      </iconSet>
    </cfRule>
  </conditionalFormatting>
  <conditionalFormatting sqref="O2:O1001">
    <cfRule type="colorScale" priority="1">
      <colorScale>
        <cfvo type="num" val="0"/>
        <cfvo type="num" val="100"/>
        <cfvo type="num" val="200"/>
        <color rgb="FFC00000"/>
        <color theme="9" tint="0.39997558519241921"/>
        <color theme="4" tint="0.39997558519241921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4BC7-B0DA-401D-B872-E8BA81846CB8}">
  <sheetPr codeName="Sheet2"/>
  <dimension ref="A1:F18"/>
  <sheetViews>
    <sheetView workbookViewId="0">
      <selection activeCell="M3" sqref="M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2030</v>
      </c>
      <c r="B1" t="s">
        <v>2067</v>
      </c>
    </row>
    <row r="2" spans="1:6" x14ac:dyDescent="0.25">
      <c r="A2" s="7" t="s">
        <v>2084</v>
      </c>
      <c r="B2" t="s">
        <v>2067</v>
      </c>
    </row>
    <row r="4" spans="1:6" x14ac:dyDescent="0.25">
      <c r="A4" s="7" t="s">
        <v>2069</v>
      </c>
      <c r="B4" s="7" t="s">
        <v>2068</v>
      </c>
    </row>
    <row r="5" spans="1:6" x14ac:dyDescent="0.25">
      <c r="A5" s="7" t="s">
        <v>2065</v>
      </c>
      <c r="B5" t="s">
        <v>73</v>
      </c>
      <c r="C5" t="s">
        <v>14</v>
      </c>
      <c r="D5" t="s">
        <v>46</v>
      </c>
      <c r="E5" t="s">
        <v>20</v>
      </c>
      <c r="F5" t="s">
        <v>2066</v>
      </c>
    </row>
    <row r="6" spans="1:6" x14ac:dyDescent="0.25">
      <c r="A6" s="11" t="s">
        <v>2072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25">
      <c r="A7" s="11" t="s">
        <v>2073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25">
      <c r="A8" s="11" t="s">
        <v>2074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25">
      <c r="A9" s="11" t="s">
        <v>2075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25">
      <c r="A10" s="11" t="s">
        <v>2076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25">
      <c r="A11" s="11" t="s">
        <v>2077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25">
      <c r="A12" s="11" t="s">
        <v>2078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25">
      <c r="A13" s="11" t="s">
        <v>2079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25">
      <c r="A14" s="11" t="s">
        <v>2080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25">
      <c r="A15" s="11" t="s">
        <v>2081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25">
      <c r="A16" s="11" t="s">
        <v>2082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25">
      <c r="A17" s="11" t="s">
        <v>2083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25">
      <c r="A18" s="11" t="s">
        <v>2066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D39E-4C27-4554-BE7C-38A7F53FDB41}">
  <sheetPr codeName="Sheet4"/>
  <dimension ref="A1:F14"/>
  <sheetViews>
    <sheetView zoomScale="93" zoomScaleNormal="93" workbookViewId="0">
      <selection activeCell="G1" sqref="G1"/>
    </sheetView>
  </sheetViews>
  <sheetFormatPr defaultRowHeight="15.75" x14ac:dyDescent="0.25"/>
  <cols>
    <col min="1" max="1" width="16.5" bestFit="1" customWidth="1"/>
    <col min="2" max="2" width="15.375" bestFit="1" customWidth="1"/>
    <col min="3" max="3" width="5.75" bestFit="1" customWidth="1"/>
    <col min="4" max="4" width="4" bestFit="1" customWidth="1"/>
    <col min="5" max="5" width="9.375" bestFit="1" customWidth="1"/>
    <col min="6" max="6" width="11" bestFit="1" customWidth="1"/>
    <col min="7" max="7" width="8.75" bestFit="1" customWidth="1"/>
    <col min="8" max="9" width="9.25" bestFit="1" customWidth="1"/>
    <col min="10" max="10" width="8.75" bestFit="1" customWidth="1"/>
    <col min="11" max="11" width="9.25" bestFit="1" customWidth="1"/>
    <col min="12" max="12" width="8.75" bestFit="1" customWidth="1"/>
    <col min="13" max="14" width="9.25" bestFit="1" customWidth="1"/>
    <col min="15" max="15" width="9.75" bestFit="1" customWidth="1"/>
    <col min="16" max="16" width="9.25" bestFit="1" customWidth="1"/>
    <col min="17" max="17" width="9.75" bestFit="1" customWidth="1"/>
    <col min="18" max="18" width="9.25" bestFit="1" customWidth="1"/>
    <col min="19" max="19" width="9.75" bestFit="1" customWidth="1"/>
    <col min="20" max="20" width="9.25" bestFit="1" customWidth="1"/>
    <col min="21" max="21" width="9.75" bestFit="1" customWidth="1"/>
    <col min="22" max="22" width="9.25" bestFit="1" customWidth="1"/>
    <col min="23" max="23" width="9.75" bestFit="1" customWidth="1"/>
    <col min="24" max="24" width="9.25" bestFit="1" customWidth="1"/>
    <col min="25" max="25" width="9.75" bestFit="1" customWidth="1"/>
    <col min="26" max="26" width="9.25" bestFit="1" customWidth="1"/>
    <col min="27" max="27" width="9.75" bestFit="1" customWidth="1"/>
    <col min="28" max="29" width="9.25" bestFit="1" customWidth="1"/>
    <col min="30" max="30" width="9.75" bestFit="1" customWidth="1"/>
    <col min="31" max="32" width="9.25" bestFit="1" customWidth="1"/>
    <col min="33" max="33" width="9.75" bestFit="1" customWidth="1"/>
    <col min="34" max="34" width="9.25" bestFit="1" customWidth="1"/>
    <col min="35" max="35" width="9.75" bestFit="1" customWidth="1"/>
    <col min="36" max="37" width="9.25" bestFit="1" customWidth="1"/>
    <col min="38" max="38" width="9.75" bestFit="1" customWidth="1"/>
    <col min="39" max="40" width="9.25" bestFit="1" customWidth="1"/>
    <col min="41" max="41" width="9.75" bestFit="1" customWidth="1"/>
    <col min="42" max="42" width="9.25" bestFit="1" customWidth="1"/>
    <col min="43" max="43" width="9.75" bestFit="1" customWidth="1"/>
    <col min="44" max="44" width="9.25" bestFit="1" customWidth="1"/>
    <col min="45" max="45" width="9.75" bestFit="1" customWidth="1"/>
    <col min="46" max="47" width="9.25" bestFit="1" customWidth="1"/>
    <col min="48" max="48" width="9.75" bestFit="1" customWidth="1"/>
    <col min="49" max="49" width="9.25" bestFit="1" customWidth="1"/>
    <col min="50" max="50" width="9.75" bestFit="1" customWidth="1"/>
    <col min="51" max="52" width="9.25" bestFit="1" customWidth="1"/>
    <col min="53" max="53" width="9.75" bestFit="1" customWidth="1"/>
    <col min="54" max="55" width="9.25" bestFit="1" customWidth="1"/>
    <col min="56" max="56" width="9.75" bestFit="1" customWidth="1"/>
    <col min="57" max="58" width="9.25" bestFit="1" customWidth="1"/>
    <col min="59" max="59" width="9.75" bestFit="1" customWidth="1"/>
    <col min="60" max="61" width="9.25" bestFit="1" customWidth="1"/>
    <col min="62" max="62" width="9.75" bestFit="1" customWidth="1"/>
    <col min="63" max="63" width="9.25" bestFit="1" customWidth="1"/>
    <col min="64" max="64" width="9.75" bestFit="1" customWidth="1"/>
    <col min="65" max="66" width="9.25" bestFit="1" customWidth="1"/>
    <col min="67" max="67" width="9.75" bestFit="1" customWidth="1"/>
    <col min="68" max="69" width="9.25" bestFit="1" customWidth="1"/>
    <col min="70" max="70" width="9.75" bestFit="1" customWidth="1"/>
    <col min="71" max="72" width="9.25" bestFit="1" customWidth="1"/>
    <col min="73" max="73" width="9.75" bestFit="1" customWidth="1"/>
    <col min="74" max="75" width="9.25" bestFit="1" customWidth="1"/>
    <col min="76" max="76" width="9.75" bestFit="1" customWidth="1"/>
    <col min="77" max="78" width="9.25" bestFit="1" customWidth="1"/>
    <col min="79" max="79" width="9.75" bestFit="1" customWidth="1"/>
    <col min="80" max="82" width="9.25" bestFit="1" customWidth="1"/>
    <col min="83" max="83" width="9.75" bestFit="1" customWidth="1"/>
    <col min="84" max="85" width="9.25" bestFit="1" customWidth="1"/>
    <col min="86" max="86" width="9.75" bestFit="1" customWidth="1"/>
    <col min="87" max="89" width="9.25" bestFit="1" customWidth="1"/>
    <col min="90" max="90" width="9.75" bestFit="1" customWidth="1"/>
    <col min="91" max="92" width="9.25" bestFit="1" customWidth="1"/>
    <col min="93" max="93" width="9.75" bestFit="1" customWidth="1"/>
    <col min="94" max="95" width="9.25" bestFit="1" customWidth="1"/>
    <col min="96" max="96" width="9.75" bestFit="1" customWidth="1"/>
    <col min="97" max="99" width="9.25" bestFit="1" customWidth="1"/>
    <col min="100" max="100" width="9.75" bestFit="1" customWidth="1"/>
    <col min="101" max="102" width="9.25" bestFit="1" customWidth="1"/>
    <col min="103" max="103" width="9.75" bestFit="1" customWidth="1"/>
    <col min="104" max="104" width="9.25" bestFit="1" customWidth="1"/>
    <col min="105" max="105" width="9.75" bestFit="1" customWidth="1"/>
    <col min="106" max="107" width="9.25" bestFit="1" customWidth="1"/>
    <col min="108" max="108" width="9.75" bestFit="1" customWidth="1"/>
    <col min="109" max="109" width="9.25" bestFit="1" customWidth="1"/>
    <col min="110" max="110" width="9.75" bestFit="1" customWidth="1"/>
    <col min="111" max="112" width="9.25" bestFit="1" customWidth="1"/>
    <col min="113" max="113" width="9.75" bestFit="1" customWidth="1"/>
    <col min="114" max="115" width="9.25" bestFit="1" customWidth="1"/>
    <col min="116" max="116" width="9.75" bestFit="1" customWidth="1"/>
    <col min="117" max="118" width="9.25" bestFit="1" customWidth="1"/>
    <col min="119" max="119" width="9.75" bestFit="1" customWidth="1"/>
    <col min="120" max="121" width="9.25" bestFit="1" customWidth="1"/>
    <col min="122" max="122" width="9.75" bestFit="1" customWidth="1"/>
    <col min="123" max="124" width="9.25" bestFit="1" customWidth="1"/>
    <col min="125" max="125" width="9.75" bestFit="1" customWidth="1"/>
    <col min="126" max="127" width="9.25" bestFit="1" customWidth="1"/>
    <col min="128" max="128" width="9.75" bestFit="1" customWidth="1"/>
    <col min="129" max="130" width="9.25" bestFit="1" customWidth="1"/>
    <col min="131" max="131" width="9.75" bestFit="1" customWidth="1"/>
    <col min="132" max="133" width="9.25" bestFit="1" customWidth="1"/>
    <col min="134" max="134" width="9.75" bestFit="1" customWidth="1"/>
    <col min="135" max="136" width="9.25" bestFit="1" customWidth="1"/>
    <col min="137" max="137" width="9.75" bestFit="1" customWidth="1"/>
    <col min="138" max="140" width="9.25" bestFit="1" customWidth="1"/>
    <col min="141" max="141" width="9.75" bestFit="1" customWidth="1"/>
    <col min="142" max="143" width="9.25" bestFit="1" customWidth="1"/>
    <col min="144" max="144" width="9.75" bestFit="1" customWidth="1"/>
    <col min="145" max="146" width="9.25" bestFit="1" customWidth="1"/>
    <col min="147" max="147" width="9.75" bestFit="1" customWidth="1"/>
    <col min="148" max="149" width="9.25" bestFit="1" customWidth="1"/>
    <col min="150" max="150" width="9.75" bestFit="1" customWidth="1"/>
    <col min="151" max="152" width="9.25" bestFit="1" customWidth="1"/>
    <col min="153" max="153" width="9.75" bestFit="1" customWidth="1"/>
    <col min="154" max="155" width="9.25" bestFit="1" customWidth="1"/>
    <col min="156" max="156" width="9.75" bestFit="1" customWidth="1"/>
    <col min="157" max="158" width="9.25" bestFit="1" customWidth="1"/>
    <col min="159" max="159" width="9.75" bestFit="1" customWidth="1"/>
    <col min="160" max="161" width="9.25" bestFit="1" customWidth="1"/>
    <col min="162" max="162" width="9.75" bestFit="1" customWidth="1"/>
    <col min="163" max="164" width="9.25" bestFit="1" customWidth="1"/>
    <col min="165" max="165" width="9.75" bestFit="1" customWidth="1"/>
    <col min="166" max="168" width="9.25" bestFit="1" customWidth="1"/>
    <col min="169" max="169" width="9.75" bestFit="1" customWidth="1"/>
    <col min="170" max="171" width="9.25" bestFit="1" customWidth="1"/>
    <col min="172" max="172" width="9.75" bestFit="1" customWidth="1"/>
    <col min="173" max="174" width="9.25" bestFit="1" customWidth="1"/>
    <col min="175" max="175" width="9.75" bestFit="1" customWidth="1"/>
    <col min="176" max="177" width="9.25" bestFit="1" customWidth="1"/>
    <col min="178" max="178" width="9.75" bestFit="1" customWidth="1"/>
    <col min="179" max="180" width="9.25" bestFit="1" customWidth="1"/>
    <col min="181" max="181" width="9.75" bestFit="1" customWidth="1"/>
    <col min="182" max="183" width="9.25" bestFit="1" customWidth="1"/>
    <col min="184" max="184" width="9.75" bestFit="1" customWidth="1"/>
    <col min="185" max="186" width="9.25" bestFit="1" customWidth="1"/>
    <col min="187" max="187" width="9.75" bestFit="1" customWidth="1"/>
    <col min="188" max="190" width="9.25" bestFit="1" customWidth="1"/>
    <col min="191" max="191" width="9.75" bestFit="1" customWidth="1"/>
    <col min="192" max="193" width="9.25" bestFit="1" customWidth="1"/>
    <col min="194" max="194" width="9.75" bestFit="1" customWidth="1"/>
    <col min="195" max="196" width="9.25" bestFit="1" customWidth="1"/>
    <col min="197" max="197" width="9.75" bestFit="1" customWidth="1"/>
    <col min="198" max="199" width="9.25" bestFit="1" customWidth="1"/>
    <col min="200" max="200" width="9.75" bestFit="1" customWidth="1"/>
    <col min="201" max="203" width="9.25" bestFit="1" customWidth="1"/>
    <col min="204" max="204" width="9.75" bestFit="1" customWidth="1"/>
    <col min="205" max="207" width="9.25" bestFit="1" customWidth="1"/>
    <col min="208" max="208" width="9.75" bestFit="1" customWidth="1"/>
    <col min="209" max="210" width="9.25" bestFit="1" customWidth="1"/>
    <col min="211" max="211" width="9.75" bestFit="1" customWidth="1"/>
    <col min="212" max="214" width="9.25" bestFit="1" customWidth="1"/>
    <col min="215" max="215" width="9.75" bestFit="1" customWidth="1"/>
    <col min="216" max="218" width="9.25" bestFit="1" customWidth="1"/>
    <col min="219" max="219" width="9.75" bestFit="1" customWidth="1"/>
    <col min="220" max="221" width="9.25" bestFit="1" customWidth="1"/>
    <col min="222" max="222" width="9.75" bestFit="1" customWidth="1"/>
    <col min="223" max="224" width="8.375" bestFit="1" customWidth="1"/>
    <col min="225" max="225" width="9.75" bestFit="1" customWidth="1"/>
    <col min="226" max="228" width="9.25" bestFit="1" customWidth="1"/>
    <col min="229" max="229" width="9.75" bestFit="1" customWidth="1"/>
    <col min="230" max="232" width="9.25" bestFit="1" customWidth="1"/>
    <col min="233" max="233" width="9.75" bestFit="1" customWidth="1"/>
    <col min="234" max="235" width="9.25" bestFit="1" customWidth="1"/>
    <col min="236" max="236" width="9.75" bestFit="1" customWidth="1"/>
    <col min="237" max="239" width="9.25" bestFit="1" customWidth="1"/>
    <col min="240" max="240" width="9.75" bestFit="1" customWidth="1"/>
    <col min="241" max="243" width="9.25" bestFit="1" customWidth="1"/>
    <col min="244" max="244" width="9.75" bestFit="1" customWidth="1"/>
    <col min="245" max="247" width="9.25" bestFit="1" customWidth="1"/>
    <col min="248" max="248" width="9.75" bestFit="1" customWidth="1"/>
    <col min="249" max="250" width="9.25" bestFit="1" customWidth="1"/>
    <col min="251" max="251" width="9.75" bestFit="1" customWidth="1"/>
    <col min="252" max="254" width="9.25" bestFit="1" customWidth="1"/>
    <col min="255" max="255" width="9.75" bestFit="1" customWidth="1"/>
    <col min="256" max="258" width="9.25" bestFit="1" customWidth="1"/>
    <col min="259" max="259" width="9.75" bestFit="1" customWidth="1"/>
    <col min="260" max="260" width="9.25" bestFit="1" customWidth="1"/>
    <col min="261" max="261" width="9.75" bestFit="1" customWidth="1"/>
    <col min="262" max="264" width="9.25" bestFit="1" customWidth="1"/>
    <col min="265" max="265" width="9.75" bestFit="1" customWidth="1"/>
    <col min="266" max="268" width="9.25" bestFit="1" customWidth="1"/>
    <col min="269" max="269" width="9.75" bestFit="1" customWidth="1"/>
    <col min="270" max="272" width="9.25" bestFit="1" customWidth="1"/>
    <col min="273" max="273" width="9.75" bestFit="1" customWidth="1"/>
    <col min="274" max="275" width="9.25" bestFit="1" customWidth="1"/>
    <col min="276" max="276" width="9.75" bestFit="1" customWidth="1"/>
    <col min="277" max="278" width="9.25" bestFit="1" customWidth="1"/>
    <col min="279" max="279" width="9.75" bestFit="1" customWidth="1"/>
    <col min="280" max="282" width="9.25" bestFit="1" customWidth="1"/>
    <col min="283" max="283" width="9.75" bestFit="1" customWidth="1"/>
    <col min="284" max="285" width="6.625" bestFit="1" customWidth="1"/>
    <col min="286" max="286" width="9.75" bestFit="1" customWidth="1"/>
    <col min="287" max="288" width="9.25" bestFit="1" customWidth="1"/>
    <col min="289" max="289" width="10.75" bestFit="1" customWidth="1"/>
    <col min="290" max="290" width="9.25" bestFit="1" customWidth="1"/>
    <col min="291" max="291" width="10.75" bestFit="1" customWidth="1"/>
    <col min="292" max="292" width="9.25" bestFit="1" customWidth="1"/>
    <col min="293" max="293" width="10.75" bestFit="1" customWidth="1"/>
    <col min="294" max="294" width="9.25" bestFit="1" customWidth="1"/>
    <col min="295" max="295" width="10.75" bestFit="1" customWidth="1"/>
    <col min="296" max="296" width="9.25" bestFit="1" customWidth="1"/>
    <col min="297" max="297" width="10.75" bestFit="1" customWidth="1"/>
    <col min="298" max="298" width="9.25" bestFit="1" customWidth="1"/>
    <col min="299" max="299" width="10.75" bestFit="1" customWidth="1"/>
    <col min="300" max="300" width="9.25" bestFit="1" customWidth="1"/>
    <col min="301" max="301" width="10.75" bestFit="1" customWidth="1"/>
    <col min="302" max="302" width="9.25" bestFit="1" customWidth="1"/>
    <col min="303" max="303" width="10.75" bestFit="1" customWidth="1"/>
    <col min="304" max="304" width="9.25" bestFit="1" customWidth="1"/>
    <col min="305" max="305" width="10.75" bestFit="1" customWidth="1"/>
    <col min="306" max="306" width="9.25" bestFit="1" customWidth="1"/>
    <col min="307" max="307" width="10.75" bestFit="1" customWidth="1"/>
    <col min="308" max="308" width="9.25" bestFit="1" customWidth="1"/>
    <col min="309" max="309" width="10.75" bestFit="1" customWidth="1"/>
    <col min="310" max="310" width="9.25" bestFit="1" customWidth="1"/>
    <col min="311" max="311" width="10.75" bestFit="1" customWidth="1"/>
    <col min="312" max="312" width="9.25" bestFit="1" customWidth="1"/>
    <col min="313" max="313" width="10.75" bestFit="1" customWidth="1"/>
    <col min="314" max="314" width="9.25" bestFit="1" customWidth="1"/>
    <col min="315" max="315" width="10.75" bestFit="1" customWidth="1"/>
    <col min="316" max="316" width="9.25" bestFit="1" customWidth="1"/>
    <col min="317" max="317" width="10.75" bestFit="1" customWidth="1"/>
    <col min="318" max="318" width="9.25" bestFit="1" customWidth="1"/>
    <col min="319" max="319" width="10.75" bestFit="1" customWidth="1"/>
    <col min="320" max="320" width="9.25" bestFit="1" customWidth="1"/>
    <col min="321" max="321" width="10.75" bestFit="1" customWidth="1"/>
    <col min="322" max="322" width="9.25" bestFit="1" customWidth="1"/>
    <col min="323" max="323" width="10.75" bestFit="1" customWidth="1"/>
    <col min="324" max="324" width="9.25" bestFit="1" customWidth="1"/>
    <col min="325" max="325" width="10.75" bestFit="1" customWidth="1"/>
    <col min="326" max="326" width="9.25" bestFit="1" customWidth="1"/>
    <col min="327" max="327" width="10.75" bestFit="1" customWidth="1"/>
    <col min="328" max="328" width="9.25" bestFit="1" customWidth="1"/>
    <col min="329" max="329" width="10.75" bestFit="1" customWidth="1"/>
    <col min="330" max="330" width="9.25" bestFit="1" customWidth="1"/>
    <col min="331" max="331" width="10.75" bestFit="1" customWidth="1"/>
    <col min="332" max="332" width="7.625" bestFit="1" customWidth="1"/>
    <col min="333" max="333" width="10.75" bestFit="1" customWidth="1"/>
    <col min="334" max="334" width="7.625" bestFit="1" customWidth="1"/>
    <col min="335" max="335" width="10.75" bestFit="1" customWidth="1"/>
    <col min="336" max="336" width="9.25" bestFit="1" customWidth="1"/>
    <col min="337" max="337" width="10.75" bestFit="1" customWidth="1"/>
    <col min="338" max="338" width="9.25" bestFit="1" customWidth="1"/>
    <col min="339" max="339" width="10.75" bestFit="1" customWidth="1"/>
    <col min="340" max="340" width="9.25" bestFit="1" customWidth="1"/>
    <col min="341" max="341" width="10.75" bestFit="1" customWidth="1"/>
    <col min="342" max="342" width="9.25" bestFit="1" customWidth="1"/>
    <col min="343" max="343" width="10.75" bestFit="1" customWidth="1"/>
    <col min="344" max="345" width="9.25" bestFit="1" customWidth="1"/>
    <col min="346" max="346" width="10.75" bestFit="1" customWidth="1"/>
    <col min="347" max="347" width="9.25" bestFit="1" customWidth="1"/>
    <col min="348" max="348" width="10.75" bestFit="1" customWidth="1"/>
    <col min="349" max="349" width="9.25" bestFit="1" customWidth="1"/>
    <col min="350" max="350" width="10.75" bestFit="1" customWidth="1"/>
    <col min="351" max="351" width="9.25" bestFit="1" customWidth="1"/>
    <col min="352" max="352" width="10.75" bestFit="1" customWidth="1"/>
    <col min="353" max="353" width="9.25" bestFit="1" customWidth="1"/>
    <col min="354" max="354" width="10.75" bestFit="1" customWidth="1"/>
    <col min="355" max="355" width="9.25" bestFit="1" customWidth="1"/>
    <col min="356" max="356" width="10.75" bestFit="1" customWidth="1"/>
    <col min="357" max="357" width="9.25" bestFit="1" customWidth="1"/>
    <col min="358" max="358" width="10.75" bestFit="1" customWidth="1"/>
    <col min="359" max="359" width="9.25" bestFit="1" customWidth="1"/>
    <col min="360" max="360" width="10.75" bestFit="1" customWidth="1"/>
    <col min="361" max="361" width="9.25" bestFit="1" customWidth="1"/>
    <col min="362" max="362" width="10.75" bestFit="1" customWidth="1"/>
    <col min="363" max="363" width="7.625" bestFit="1" customWidth="1"/>
    <col min="364" max="364" width="10.75" bestFit="1" customWidth="1"/>
    <col min="365" max="365" width="8.375" bestFit="1" customWidth="1"/>
    <col min="366" max="366" width="10.75" bestFit="1" customWidth="1"/>
    <col min="367" max="368" width="9.25" bestFit="1" customWidth="1"/>
    <col min="369" max="369" width="10.75" bestFit="1" customWidth="1"/>
    <col min="370" max="370" width="9.25" bestFit="1" customWidth="1"/>
    <col min="371" max="371" width="10.75" bestFit="1" customWidth="1"/>
    <col min="372" max="372" width="9.25" bestFit="1" customWidth="1"/>
    <col min="373" max="373" width="10.75" bestFit="1" customWidth="1"/>
    <col min="374" max="374" width="9.25" bestFit="1" customWidth="1"/>
    <col min="375" max="375" width="10.75" bestFit="1" customWidth="1"/>
    <col min="376" max="376" width="9.25" bestFit="1" customWidth="1"/>
    <col min="377" max="377" width="10.75" bestFit="1" customWidth="1"/>
    <col min="378" max="378" width="9.25" bestFit="1" customWidth="1"/>
    <col min="379" max="379" width="10.75" bestFit="1" customWidth="1"/>
    <col min="380" max="380" width="9.25" bestFit="1" customWidth="1"/>
    <col min="381" max="381" width="10.75" bestFit="1" customWidth="1"/>
    <col min="382" max="382" width="7.625" bestFit="1" customWidth="1"/>
    <col min="383" max="383" width="10.75" bestFit="1" customWidth="1"/>
    <col min="384" max="384" width="9.25" bestFit="1" customWidth="1"/>
    <col min="385" max="385" width="10.75" bestFit="1" customWidth="1"/>
    <col min="386" max="386" width="7.625" bestFit="1" customWidth="1"/>
    <col min="387" max="387" width="10.75" bestFit="1" customWidth="1"/>
    <col min="388" max="388" width="9.25" bestFit="1" customWidth="1"/>
    <col min="389" max="389" width="10.75" bestFit="1" customWidth="1"/>
    <col min="390" max="390" width="9.25" bestFit="1" customWidth="1"/>
    <col min="391" max="391" width="10.75" bestFit="1" customWidth="1"/>
    <col min="392" max="392" width="9.25" bestFit="1" customWidth="1"/>
    <col min="393" max="393" width="10.75" bestFit="1" customWidth="1"/>
    <col min="394" max="395" width="9.25" bestFit="1" customWidth="1"/>
    <col min="396" max="396" width="10.75" bestFit="1" customWidth="1"/>
    <col min="397" max="397" width="9.25" bestFit="1" customWidth="1"/>
    <col min="398" max="398" width="10.75" bestFit="1" customWidth="1"/>
    <col min="399" max="399" width="9.25" bestFit="1" customWidth="1"/>
    <col min="400" max="400" width="10.75" bestFit="1" customWidth="1"/>
    <col min="401" max="401" width="7.625" bestFit="1" customWidth="1"/>
    <col min="402" max="402" width="10.75" bestFit="1" customWidth="1"/>
    <col min="403" max="403" width="9.25" bestFit="1" customWidth="1"/>
    <col min="404" max="404" width="10.75" bestFit="1" customWidth="1"/>
    <col min="405" max="406" width="9.25" bestFit="1" customWidth="1"/>
    <col min="407" max="407" width="10.75" bestFit="1" customWidth="1"/>
    <col min="408" max="408" width="9.25" bestFit="1" customWidth="1"/>
    <col min="409" max="409" width="10.75" bestFit="1" customWidth="1"/>
    <col min="410" max="410" width="9.25" bestFit="1" customWidth="1"/>
    <col min="411" max="411" width="10.75" bestFit="1" customWidth="1"/>
    <col min="412" max="412" width="9.25" bestFit="1" customWidth="1"/>
    <col min="413" max="413" width="10.75" bestFit="1" customWidth="1"/>
    <col min="414" max="414" width="9.25" bestFit="1" customWidth="1"/>
    <col min="415" max="415" width="10.75" bestFit="1" customWidth="1"/>
    <col min="416" max="416" width="9.25" bestFit="1" customWidth="1"/>
    <col min="417" max="417" width="10.75" bestFit="1" customWidth="1"/>
    <col min="418" max="418" width="9.25" bestFit="1" customWidth="1"/>
    <col min="419" max="419" width="10.75" bestFit="1" customWidth="1"/>
    <col min="420" max="420" width="7.625" bestFit="1" customWidth="1"/>
    <col min="421" max="421" width="10.75" bestFit="1" customWidth="1"/>
    <col min="422" max="422" width="7.625" bestFit="1" customWidth="1"/>
    <col min="423" max="423" width="10.75" bestFit="1" customWidth="1"/>
    <col min="424" max="424" width="9.25" bestFit="1" customWidth="1"/>
    <col min="425" max="425" width="10.75" bestFit="1" customWidth="1"/>
    <col min="426" max="426" width="9.25" bestFit="1" customWidth="1"/>
    <col min="427" max="427" width="10.75" bestFit="1" customWidth="1"/>
    <col min="428" max="428" width="9.25" bestFit="1" customWidth="1"/>
    <col min="429" max="429" width="10.75" bestFit="1" customWidth="1"/>
    <col min="430" max="430" width="7.625" bestFit="1" customWidth="1"/>
    <col min="431" max="431" width="10.75" bestFit="1" customWidth="1"/>
    <col min="432" max="432" width="9.25" bestFit="1" customWidth="1"/>
    <col min="433" max="433" width="10.75" bestFit="1" customWidth="1"/>
    <col min="434" max="434" width="7.625" bestFit="1" customWidth="1"/>
    <col min="435" max="435" width="10.75" bestFit="1" customWidth="1"/>
    <col min="436" max="436" width="9.25" bestFit="1" customWidth="1"/>
    <col min="437" max="437" width="10.75" bestFit="1" customWidth="1"/>
    <col min="438" max="438" width="9.25" bestFit="1" customWidth="1"/>
    <col min="439" max="439" width="10.75" bestFit="1" customWidth="1"/>
    <col min="440" max="440" width="9.25" bestFit="1" customWidth="1"/>
    <col min="441" max="441" width="10.75" bestFit="1" customWidth="1"/>
    <col min="442" max="442" width="9.25" bestFit="1" customWidth="1"/>
    <col min="443" max="443" width="10.75" bestFit="1" customWidth="1"/>
    <col min="444" max="444" width="8.375" bestFit="1" customWidth="1"/>
    <col min="445" max="445" width="10.75" bestFit="1" customWidth="1"/>
    <col min="446" max="446" width="9.25" bestFit="1" customWidth="1"/>
    <col min="447" max="447" width="10.75" bestFit="1" customWidth="1"/>
    <col min="448" max="448" width="9.25" bestFit="1" customWidth="1"/>
    <col min="449" max="449" width="10.75" bestFit="1" customWidth="1"/>
    <col min="450" max="450" width="8.375" bestFit="1" customWidth="1"/>
    <col min="451" max="451" width="10.75" bestFit="1" customWidth="1"/>
    <col min="452" max="452" width="9.25" bestFit="1" customWidth="1"/>
    <col min="453" max="453" width="10.75" bestFit="1" customWidth="1"/>
    <col min="454" max="454" width="9.25" bestFit="1" customWidth="1"/>
    <col min="455" max="455" width="10.75" bestFit="1" customWidth="1"/>
    <col min="456" max="456" width="9.25" bestFit="1" customWidth="1"/>
    <col min="457" max="457" width="10.75" bestFit="1" customWidth="1"/>
    <col min="458" max="458" width="9.25" bestFit="1" customWidth="1"/>
    <col min="459" max="459" width="10.75" bestFit="1" customWidth="1"/>
    <col min="460" max="460" width="7.625" bestFit="1" customWidth="1"/>
    <col min="461" max="461" width="10.75" bestFit="1" customWidth="1"/>
    <col min="462" max="462" width="9.25" bestFit="1" customWidth="1"/>
    <col min="463" max="463" width="10.75" bestFit="1" customWidth="1"/>
    <col min="464" max="464" width="9.25" bestFit="1" customWidth="1"/>
    <col min="465" max="465" width="10.75" bestFit="1" customWidth="1"/>
    <col min="466" max="466" width="9.25" bestFit="1" customWidth="1"/>
    <col min="467" max="467" width="10.75" bestFit="1" customWidth="1"/>
    <col min="468" max="468" width="9.25" bestFit="1" customWidth="1"/>
    <col min="469" max="469" width="10.75" bestFit="1" customWidth="1"/>
    <col min="470" max="470" width="7.625" bestFit="1" customWidth="1"/>
    <col min="471" max="471" width="10.75" bestFit="1" customWidth="1"/>
    <col min="472" max="472" width="9.25" bestFit="1" customWidth="1"/>
    <col min="473" max="473" width="10.75" bestFit="1" customWidth="1"/>
    <col min="474" max="474" width="7.625" bestFit="1" customWidth="1"/>
    <col min="475" max="475" width="10.75" bestFit="1" customWidth="1"/>
    <col min="476" max="476" width="9.25" bestFit="1" customWidth="1"/>
    <col min="477" max="477" width="10.75" bestFit="1" customWidth="1"/>
    <col min="478" max="478" width="9.25" bestFit="1" customWidth="1"/>
    <col min="479" max="479" width="10.75" bestFit="1" customWidth="1"/>
    <col min="480" max="480" width="9.25" bestFit="1" customWidth="1"/>
    <col min="481" max="481" width="10.75" bestFit="1" customWidth="1"/>
    <col min="482" max="482" width="9.25" bestFit="1" customWidth="1"/>
    <col min="483" max="483" width="10.75" bestFit="1" customWidth="1"/>
    <col min="484" max="484" width="7.625" bestFit="1" customWidth="1"/>
    <col min="485" max="485" width="10.75" bestFit="1" customWidth="1"/>
    <col min="486" max="486" width="9.25" bestFit="1" customWidth="1"/>
    <col min="487" max="487" width="10.75" bestFit="1" customWidth="1"/>
    <col min="488" max="488" width="7.625" bestFit="1" customWidth="1"/>
    <col min="489" max="489" width="10.75" bestFit="1" customWidth="1"/>
    <col min="490" max="490" width="9.25" bestFit="1" customWidth="1"/>
    <col min="491" max="491" width="10.75" bestFit="1" customWidth="1"/>
    <col min="492" max="492" width="9.25" bestFit="1" customWidth="1"/>
    <col min="493" max="493" width="10.75" bestFit="1" customWidth="1"/>
    <col min="494" max="494" width="9.25" bestFit="1" customWidth="1"/>
    <col min="495" max="495" width="10.75" bestFit="1" customWidth="1"/>
    <col min="496" max="496" width="9.25" bestFit="1" customWidth="1"/>
    <col min="497" max="497" width="10.75" bestFit="1" customWidth="1"/>
    <col min="498" max="498" width="7.625" bestFit="1" customWidth="1"/>
    <col min="499" max="499" width="10.75" bestFit="1" customWidth="1"/>
    <col min="500" max="500" width="9.25" bestFit="1" customWidth="1"/>
    <col min="501" max="501" width="10.75" bestFit="1" customWidth="1"/>
    <col min="502" max="502" width="9.25" bestFit="1" customWidth="1"/>
    <col min="503" max="503" width="10.75" bestFit="1" customWidth="1"/>
    <col min="504" max="504" width="9.25" bestFit="1" customWidth="1"/>
    <col min="505" max="505" width="10.75" bestFit="1" customWidth="1"/>
    <col min="506" max="506" width="9.25" bestFit="1" customWidth="1"/>
    <col min="507" max="507" width="10.75" bestFit="1" customWidth="1"/>
    <col min="508" max="508" width="9.25" bestFit="1" customWidth="1"/>
    <col min="509" max="509" width="10.75" bestFit="1" customWidth="1"/>
    <col min="510" max="510" width="7.625" bestFit="1" customWidth="1"/>
    <col min="511" max="511" width="10.75" bestFit="1" customWidth="1"/>
    <col min="512" max="512" width="9.25" bestFit="1" customWidth="1"/>
    <col min="513" max="513" width="10.75" bestFit="1" customWidth="1"/>
    <col min="514" max="514" width="9.25" bestFit="1" customWidth="1"/>
    <col min="515" max="515" width="10.75" bestFit="1" customWidth="1"/>
    <col min="516" max="516" width="8.375" bestFit="1" customWidth="1"/>
    <col min="517" max="517" width="10.75" bestFit="1" customWidth="1"/>
    <col min="518" max="518" width="7.625" bestFit="1" customWidth="1"/>
    <col min="519" max="519" width="10.75" bestFit="1" customWidth="1"/>
    <col min="520" max="520" width="9.25" bestFit="1" customWidth="1"/>
    <col min="521" max="521" width="10.75" bestFit="1" customWidth="1"/>
    <col min="522" max="522" width="9.25" bestFit="1" customWidth="1"/>
    <col min="523" max="523" width="10.75" bestFit="1" customWidth="1"/>
    <col min="524" max="524" width="9.25" bestFit="1" customWidth="1"/>
    <col min="525" max="525" width="10.75" bestFit="1" customWidth="1"/>
    <col min="526" max="526" width="7.625" bestFit="1" customWidth="1"/>
    <col min="527" max="527" width="10.75" bestFit="1" customWidth="1"/>
    <col min="528" max="528" width="9.25" bestFit="1" customWidth="1"/>
    <col min="529" max="529" width="10.75" bestFit="1" customWidth="1"/>
    <col min="530" max="530" width="9.25" bestFit="1" customWidth="1"/>
    <col min="531" max="531" width="10.75" bestFit="1" customWidth="1"/>
    <col min="532" max="532" width="9.25" bestFit="1" customWidth="1"/>
    <col min="533" max="533" width="10.75" bestFit="1" customWidth="1"/>
    <col min="534" max="534" width="9.25" bestFit="1" customWidth="1"/>
    <col min="535" max="535" width="10.75" bestFit="1" customWidth="1"/>
    <col min="536" max="536" width="9.25" bestFit="1" customWidth="1"/>
    <col min="537" max="537" width="10.75" bestFit="1" customWidth="1"/>
    <col min="538" max="538" width="7.625" bestFit="1" customWidth="1"/>
    <col min="539" max="539" width="10.75" bestFit="1" customWidth="1"/>
    <col min="540" max="540" width="7.625" bestFit="1" customWidth="1"/>
    <col min="541" max="541" width="10.75" bestFit="1" customWidth="1"/>
    <col min="542" max="542" width="9.25" bestFit="1" customWidth="1"/>
    <col min="543" max="543" width="10.75" bestFit="1" customWidth="1"/>
    <col min="544" max="544" width="7.625" bestFit="1" customWidth="1"/>
    <col min="545" max="545" width="10.75" bestFit="1" customWidth="1"/>
    <col min="546" max="546" width="7.625" bestFit="1" customWidth="1"/>
    <col min="547" max="547" width="10.75" bestFit="1" customWidth="1"/>
    <col min="548" max="548" width="7.625" bestFit="1" customWidth="1"/>
    <col min="549" max="549" width="10.75" bestFit="1" customWidth="1"/>
    <col min="550" max="550" width="9.25" bestFit="1" customWidth="1"/>
    <col min="551" max="551" width="10.75" bestFit="1" customWidth="1"/>
    <col min="552" max="552" width="9.25" bestFit="1" customWidth="1"/>
    <col min="553" max="553" width="10.75" bestFit="1" customWidth="1"/>
    <col min="554" max="554" width="7.625" bestFit="1" customWidth="1"/>
    <col min="555" max="555" width="10.75" bestFit="1" customWidth="1"/>
    <col min="556" max="556" width="7.625" bestFit="1" customWidth="1"/>
    <col min="557" max="557" width="10.75" bestFit="1" customWidth="1"/>
    <col min="558" max="558" width="7.625" bestFit="1" customWidth="1"/>
    <col min="559" max="559" width="10.75" bestFit="1" customWidth="1"/>
    <col min="560" max="560" width="8.375" bestFit="1" customWidth="1"/>
    <col min="561" max="561" width="10.75" bestFit="1" customWidth="1"/>
    <col min="562" max="562" width="9.25" bestFit="1" customWidth="1"/>
    <col min="563" max="563" width="10.75" bestFit="1" customWidth="1"/>
    <col min="564" max="564" width="7.625" bestFit="1" customWidth="1"/>
    <col min="565" max="565" width="10.75" bestFit="1" customWidth="1"/>
    <col min="566" max="566" width="7.625" bestFit="1" customWidth="1"/>
    <col min="567" max="567" width="10.75" bestFit="1" customWidth="1"/>
    <col min="568" max="569" width="9.25" bestFit="1" customWidth="1"/>
    <col min="570" max="570" width="10.75" bestFit="1" customWidth="1"/>
    <col min="571" max="572" width="9.25" bestFit="1" customWidth="1"/>
    <col min="573" max="573" width="10.75" bestFit="1" customWidth="1"/>
    <col min="574" max="574" width="9.25" bestFit="1" customWidth="1"/>
    <col min="575" max="575" width="10.75" bestFit="1" customWidth="1"/>
    <col min="576" max="576" width="7.625" bestFit="1" customWidth="1"/>
    <col min="577" max="577" width="10.75" bestFit="1" customWidth="1"/>
    <col min="578" max="578" width="9.25" bestFit="1" customWidth="1"/>
    <col min="579" max="579" width="10.75" bestFit="1" customWidth="1"/>
    <col min="580" max="580" width="9.25" bestFit="1" customWidth="1"/>
    <col min="581" max="581" width="10.75" bestFit="1" customWidth="1"/>
    <col min="582" max="582" width="7.625" bestFit="1" customWidth="1"/>
    <col min="583" max="583" width="10.75" bestFit="1" customWidth="1"/>
    <col min="584" max="584" width="7.625" bestFit="1" customWidth="1"/>
    <col min="585" max="585" width="10.75" bestFit="1" customWidth="1"/>
    <col min="586" max="586" width="9.25" bestFit="1" customWidth="1"/>
    <col min="587" max="587" width="10.75" bestFit="1" customWidth="1"/>
    <col min="588" max="588" width="7.625" bestFit="1" customWidth="1"/>
    <col min="589" max="589" width="10.75" bestFit="1" customWidth="1"/>
    <col min="590" max="590" width="9.25" bestFit="1" customWidth="1"/>
    <col min="591" max="591" width="10.75" bestFit="1" customWidth="1"/>
    <col min="592" max="592" width="9.25" bestFit="1" customWidth="1"/>
    <col min="593" max="593" width="10.75" bestFit="1" customWidth="1"/>
    <col min="594" max="594" width="9.25" bestFit="1" customWidth="1"/>
    <col min="595" max="595" width="10.75" bestFit="1" customWidth="1"/>
    <col min="596" max="596" width="7.625" bestFit="1" customWidth="1"/>
    <col min="597" max="597" width="10.75" bestFit="1" customWidth="1"/>
    <col min="598" max="598" width="9.25" bestFit="1" customWidth="1"/>
    <col min="599" max="599" width="10.75" bestFit="1" customWidth="1"/>
    <col min="600" max="600" width="7.625" bestFit="1" customWidth="1"/>
    <col min="601" max="601" width="10.75" bestFit="1" customWidth="1"/>
    <col min="602" max="602" width="7.625" bestFit="1" customWidth="1"/>
    <col min="603" max="603" width="10.75" bestFit="1" customWidth="1"/>
    <col min="604" max="604" width="9.25" bestFit="1" customWidth="1"/>
    <col min="605" max="605" width="10.75" bestFit="1" customWidth="1"/>
    <col min="606" max="606" width="9.25" bestFit="1" customWidth="1"/>
    <col min="607" max="607" width="10.75" bestFit="1" customWidth="1"/>
    <col min="608" max="608" width="7.625" bestFit="1" customWidth="1"/>
    <col min="609" max="609" width="10.75" bestFit="1" customWidth="1"/>
    <col min="610" max="610" width="7.625" bestFit="1" customWidth="1"/>
    <col min="611" max="611" width="10.75" bestFit="1" customWidth="1"/>
    <col min="612" max="612" width="7.625" bestFit="1" customWidth="1"/>
    <col min="613" max="613" width="10.75" bestFit="1" customWidth="1"/>
    <col min="614" max="614" width="9.25" bestFit="1" customWidth="1"/>
    <col min="615" max="615" width="10.75" bestFit="1" customWidth="1"/>
    <col min="616" max="616" width="7.625" bestFit="1" customWidth="1"/>
    <col min="617" max="617" width="10.75" bestFit="1" customWidth="1"/>
    <col min="618" max="619" width="7.625" bestFit="1" customWidth="1"/>
    <col min="620" max="620" width="10.75" bestFit="1" customWidth="1"/>
    <col min="621" max="621" width="7.625" bestFit="1" customWidth="1"/>
    <col min="622" max="622" width="10.75" bestFit="1" customWidth="1"/>
    <col min="623" max="623" width="9.25" bestFit="1" customWidth="1"/>
    <col min="624" max="624" width="10.75" bestFit="1" customWidth="1"/>
    <col min="625" max="625" width="9.25" bestFit="1" customWidth="1"/>
    <col min="626" max="626" width="10.75" bestFit="1" customWidth="1"/>
    <col min="627" max="627" width="9.25" bestFit="1" customWidth="1"/>
    <col min="628" max="628" width="10.75" bestFit="1" customWidth="1"/>
    <col min="629" max="630" width="9.25" bestFit="1" customWidth="1"/>
    <col min="631" max="631" width="10.75" bestFit="1" customWidth="1"/>
    <col min="632" max="632" width="7.625" bestFit="1" customWidth="1"/>
    <col min="633" max="633" width="10.75" bestFit="1" customWidth="1"/>
    <col min="634" max="635" width="9.25" bestFit="1" customWidth="1"/>
    <col min="636" max="636" width="10.75" bestFit="1" customWidth="1"/>
    <col min="637" max="637" width="9.25" bestFit="1" customWidth="1"/>
    <col min="638" max="638" width="10.75" bestFit="1" customWidth="1"/>
    <col min="639" max="639" width="7.625" bestFit="1" customWidth="1"/>
    <col min="640" max="640" width="10.75" bestFit="1" customWidth="1"/>
    <col min="641" max="642" width="9.25" bestFit="1" customWidth="1"/>
    <col min="643" max="643" width="10.75" bestFit="1" customWidth="1"/>
    <col min="644" max="644" width="9.25" bestFit="1" customWidth="1"/>
    <col min="645" max="645" width="10.75" bestFit="1" customWidth="1"/>
    <col min="646" max="646" width="7.625" bestFit="1" customWidth="1"/>
    <col min="647" max="647" width="10.75" bestFit="1" customWidth="1"/>
    <col min="648" max="648" width="8.375" bestFit="1" customWidth="1"/>
    <col min="649" max="649" width="10.75" bestFit="1" customWidth="1"/>
    <col min="650" max="651" width="9.25" bestFit="1" customWidth="1"/>
    <col min="652" max="652" width="10.75" bestFit="1" customWidth="1"/>
    <col min="653" max="653" width="9.25" bestFit="1" customWidth="1"/>
    <col min="654" max="654" width="10.75" bestFit="1" customWidth="1"/>
    <col min="655" max="656" width="8.375" bestFit="1" customWidth="1"/>
    <col min="657" max="657" width="10.75" bestFit="1" customWidth="1"/>
    <col min="658" max="658" width="8.625" bestFit="1" customWidth="1"/>
    <col min="659" max="659" width="11.75" bestFit="1" customWidth="1"/>
    <col min="660" max="660" width="8.625" bestFit="1" customWidth="1"/>
    <col min="661" max="661" width="11.75" bestFit="1" customWidth="1"/>
    <col min="662" max="662" width="9.25" bestFit="1" customWidth="1"/>
    <col min="663" max="663" width="11.75" bestFit="1" customWidth="1"/>
    <col min="664" max="664" width="8.625" bestFit="1" customWidth="1"/>
    <col min="665" max="665" width="11.75" bestFit="1" customWidth="1"/>
    <col min="666" max="666" width="8.625" bestFit="1" customWidth="1"/>
    <col min="667" max="667" width="11.75" bestFit="1" customWidth="1"/>
    <col min="668" max="668" width="8.625" bestFit="1" customWidth="1"/>
    <col min="669" max="669" width="11.75" bestFit="1" customWidth="1"/>
    <col min="670" max="670" width="8.625" bestFit="1" customWidth="1"/>
    <col min="671" max="671" width="11.75" bestFit="1" customWidth="1"/>
    <col min="672" max="672" width="9.25" bestFit="1" customWidth="1"/>
    <col min="673" max="673" width="11.75" bestFit="1" customWidth="1"/>
    <col min="674" max="674" width="8.625" bestFit="1" customWidth="1"/>
    <col min="675" max="675" width="11.75" bestFit="1" customWidth="1"/>
    <col min="676" max="676" width="8.625" bestFit="1" customWidth="1"/>
    <col min="677" max="677" width="11.75" bestFit="1" customWidth="1"/>
    <col min="678" max="678" width="8.625" bestFit="1" customWidth="1"/>
    <col min="679" max="679" width="11.75" bestFit="1" customWidth="1"/>
    <col min="680" max="680" width="9.25" bestFit="1" customWidth="1"/>
    <col min="681" max="681" width="11.75" bestFit="1" customWidth="1"/>
    <col min="682" max="682" width="9.25" bestFit="1" customWidth="1"/>
    <col min="683" max="683" width="11.75" bestFit="1" customWidth="1"/>
    <col min="684" max="684" width="8.625" bestFit="1" customWidth="1"/>
    <col min="685" max="685" width="11.75" bestFit="1" customWidth="1"/>
    <col min="686" max="686" width="8.625" bestFit="1" customWidth="1"/>
    <col min="687" max="687" width="11.75" bestFit="1" customWidth="1"/>
    <col min="688" max="688" width="8.625" bestFit="1" customWidth="1"/>
    <col min="689" max="689" width="11.75" bestFit="1" customWidth="1"/>
    <col min="690" max="690" width="8.625" bestFit="1" customWidth="1"/>
    <col min="691" max="691" width="11.75" bestFit="1" customWidth="1"/>
    <col min="692" max="692" width="9.25" bestFit="1" customWidth="1"/>
    <col min="693" max="693" width="11.75" bestFit="1" customWidth="1"/>
    <col min="694" max="694" width="8.625" bestFit="1" customWidth="1"/>
    <col min="695" max="695" width="11.75" bestFit="1" customWidth="1"/>
    <col min="696" max="696" width="8.625" bestFit="1" customWidth="1"/>
    <col min="697" max="697" width="11.75" bestFit="1" customWidth="1"/>
    <col min="698" max="698" width="8.625" bestFit="1" customWidth="1"/>
    <col min="699" max="699" width="11.75" bestFit="1" customWidth="1"/>
    <col min="700" max="700" width="8.625" bestFit="1" customWidth="1"/>
    <col min="701" max="701" width="11.75" bestFit="1" customWidth="1"/>
    <col min="702" max="702" width="9.25" bestFit="1" customWidth="1"/>
    <col min="703" max="703" width="11.75" bestFit="1" customWidth="1"/>
    <col min="704" max="704" width="8.625" bestFit="1" customWidth="1"/>
    <col min="705" max="705" width="11.75" bestFit="1" customWidth="1"/>
    <col min="706" max="706" width="9.25" bestFit="1" customWidth="1"/>
    <col min="707" max="707" width="11.75" bestFit="1" customWidth="1"/>
    <col min="708" max="708" width="8.625" bestFit="1" customWidth="1"/>
    <col min="709" max="709" width="11.75" bestFit="1" customWidth="1"/>
    <col min="710" max="710" width="9.25" bestFit="1" customWidth="1"/>
    <col min="711" max="711" width="11.75" bestFit="1" customWidth="1"/>
    <col min="712" max="712" width="8.625" bestFit="1" customWidth="1"/>
    <col min="713" max="713" width="11.75" bestFit="1" customWidth="1"/>
    <col min="714" max="714" width="8.625" bestFit="1" customWidth="1"/>
    <col min="715" max="715" width="11.75" bestFit="1" customWidth="1"/>
    <col min="716" max="716" width="9.25" bestFit="1" customWidth="1"/>
    <col min="717" max="717" width="11.75" bestFit="1" customWidth="1"/>
    <col min="718" max="718" width="9.25" bestFit="1" customWidth="1"/>
    <col min="719" max="719" width="11.75" bestFit="1" customWidth="1"/>
    <col min="720" max="720" width="9.25" bestFit="1" customWidth="1"/>
    <col min="721" max="721" width="11.75" bestFit="1" customWidth="1"/>
    <col min="722" max="722" width="8.625" bestFit="1" customWidth="1"/>
    <col min="723" max="723" width="11.75" bestFit="1" customWidth="1"/>
    <col min="724" max="724" width="9.25" bestFit="1" customWidth="1"/>
    <col min="725" max="725" width="11.75" bestFit="1" customWidth="1"/>
    <col min="726" max="726" width="8.625" bestFit="1" customWidth="1"/>
    <col min="727" max="727" width="11.75" bestFit="1" customWidth="1"/>
    <col min="728" max="729" width="8.625" bestFit="1" customWidth="1"/>
    <col min="730" max="730" width="11.75" bestFit="1" customWidth="1"/>
    <col min="731" max="731" width="8.625" bestFit="1" customWidth="1"/>
    <col min="732" max="732" width="11.75" bestFit="1" customWidth="1"/>
    <col min="733" max="733" width="9.25" bestFit="1" customWidth="1"/>
    <col min="734" max="734" width="11.75" bestFit="1" customWidth="1"/>
    <col min="735" max="735" width="8.625" bestFit="1" customWidth="1"/>
    <col min="736" max="736" width="11.75" bestFit="1" customWidth="1"/>
    <col min="737" max="737" width="8.625" bestFit="1" customWidth="1"/>
    <col min="738" max="738" width="11.75" bestFit="1" customWidth="1"/>
    <col min="739" max="739" width="8.625" bestFit="1" customWidth="1"/>
    <col min="740" max="740" width="11.75" bestFit="1" customWidth="1"/>
    <col min="741" max="741" width="8.625" bestFit="1" customWidth="1"/>
    <col min="742" max="742" width="11.75" bestFit="1" customWidth="1"/>
    <col min="743" max="743" width="8.625" bestFit="1" customWidth="1"/>
    <col min="744" max="744" width="11.75" bestFit="1" customWidth="1"/>
    <col min="745" max="746" width="9.25" bestFit="1" customWidth="1"/>
    <col min="747" max="747" width="11.75" bestFit="1" customWidth="1"/>
    <col min="748" max="749" width="9.25" bestFit="1" customWidth="1"/>
    <col min="750" max="750" width="11.75" bestFit="1" customWidth="1"/>
    <col min="751" max="751" width="8.625" bestFit="1" customWidth="1"/>
    <col min="752" max="752" width="11.75" bestFit="1" customWidth="1"/>
    <col min="753" max="753" width="8.625" bestFit="1" customWidth="1"/>
    <col min="754" max="754" width="11.75" bestFit="1" customWidth="1"/>
    <col min="755" max="755" width="8.625" bestFit="1" customWidth="1"/>
    <col min="756" max="756" width="11.75" bestFit="1" customWidth="1"/>
    <col min="757" max="757" width="9.25" bestFit="1" customWidth="1"/>
    <col min="758" max="758" width="11.75" bestFit="1" customWidth="1"/>
    <col min="759" max="759" width="8.625" bestFit="1" customWidth="1"/>
    <col min="760" max="760" width="11.75" bestFit="1" customWidth="1"/>
    <col min="761" max="761" width="9.25" bestFit="1" customWidth="1"/>
    <col min="762" max="762" width="11.75" bestFit="1" customWidth="1"/>
    <col min="763" max="763" width="9.25" bestFit="1" customWidth="1"/>
    <col min="764" max="764" width="11.75" bestFit="1" customWidth="1"/>
    <col min="765" max="765" width="8.625" bestFit="1" customWidth="1"/>
    <col min="766" max="766" width="11.75" bestFit="1" customWidth="1"/>
    <col min="767" max="767" width="9.25" bestFit="1" customWidth="1"/>
    <col min="768" max="768" width="11.75" bestFit="1" customWidth="1"/>
    <col min="769" max="769" width="9.25" bestFit="1" customWidth="1"/>
    <col min="770" max="770" width="11.75" bestFit="1" customWidth="1"/>
    <col min="771" max="771" width="8.625" bestFit="1" customWidth="1"/>
    <col min="772" max="772" width="11.75" bestFit="1" customWidth="1"/>
    <col min="773" max="773" width="9.25" bestFit="1" customWidth="1"/>
    <col min="774" max="774" width="11.75" bestFit="1" customWidth="1"/>
    <col min="775" max="775" width="9.25" bestFit="1" customWidth="1"/>
    <col min="776" max="776" width="11.75" bestFit="1" customWidth="1"/>
    <col min="777" max="777" width="9.25" bestFit="1" customWidth="1"/>
    <col min="778" max="778" width="11.75" bestFit="1" customWidth="1"/>
    <col min="779" max="779" width="9.25" bestFit="1" customWidth="1"/>
    <col min="780" max="780" width="11.75" bestFit="1" customWidth="1"/>
    <col min="781" max="781" width="8.625" bestFit="1" customWidth="1"/>
    <col min="782" max="782" width="11.75" bestFit="1" customWidth="1"/>
    <col min="783" max="783" width="8.625" bestFit="1" customWidth="1"/>
    <col min="784" max="784" width="11.75" bestFit="1" customWidth="1"/>
    <col min="785" max="785" width="8.625" bestFit="1" customWidth="1"/>
    <col min="786" max="786" width="11.75" bestFit="1" customWidth="1"/>
    <col min="787" max="787" width="8.625" bestFit="1" customWidth="1"/>
    <col min="788" max="788" width="11.75" bestFit="1" customWidth="1"/>
    <col min="789" max="789" width="8.625" bestFit="1" customWidth="1"/>
    <col min="790" max="790" width="11.75" bestFit="1" customWidth="1"/>
    <col min="791" max="791" width="8.625" bestFit="1" customWidth="1"/>
    <col min="792" max="792" width="11.75" bestFit="1" customWidth="1"/>
    <col min="793" max="793" width="9.25" bestFit="1" customWidth="1"/>
    <col min="794" max="794" width="11.75" bestFit="1" customWidth="1"/>
    <col min="795" max="795" width="9.25" bestFit="1" customWidth="1"/>
    <col min="796" max="796" width="11.75" bestFit="1" customWidth="1"/>
    <col min="797" max="797" width="8.625" bestFit="1" customWidth="1"/>
    <col min="798" max="798" width="11.75" bestFit="1" customWidth="1"/>
    <col min="799" max="799" width="9.25" bestFit="1" customWidth="1"/>
    <col min="800" max="800" width="11.75" bestFit="1" customWidth="1"/>
    <col min="801" max="801" width="8.625" bestFit="1" customWidth="1"/>
    <col min="802" max="802" width="11.75" bestFit="1" customWidth="1"/>
    <col min="803" max="803" width="8.625" bestFit="1" customWidth="1"/>
    <col min="804" max="804" width="11.75" bestFit="1" customWidth="1"/>
    <col min="805" max="805" width="8.625" bestFit="1" customWidth="1"/>
    <col min="806" max="806" width="11.75" bestFit="1" customWidth="1"/>
    <col min="807" max="807" width="8.625" bestFit="1" customWidth="1"/>
    <col min="808" max="808" width="11.75" bestFit="1" customWidth="1"/>
    <col min="809" max="809" width="8.625" bestFit="1" customWidth="1"/>
    <col min="810" max="810" width="11.75" bestFit="1" customWidth="1"/>
    <col min="811" max="811" width="8.625" bestFit="1" customWidth="1"/>
    <col min="812" max="812" width="11.75" bestFit="1" customWidth="1"/>
    <col min="813" max="813" width="9.25" bestFit="1" customWidth="1"/>
    <col min="814" max="814" width="11.75" bestFit="1" customWidth="1"/>
    <col min="815" max="815" width="8.625" bestFit="1" customWidth="1"/>
    <col min="816" max="816" width="11.75" bestFit="1" customWidth="1"/>
    <col min="817" max="817" width="8.625" bestFit="1" customWidth="1"/>
    <col min="818" max="818" width="11.75" bestFit="1" customWidth="1"/>
    <col min="819" max="819" width="8.625" bestFit="1" customWidth="1"/>
    <col min="820" max="820" width="11.75" bestFit="1" customWidth="1"/>
    <col min="821" max="821" width="9.25" bestFit="1" customWidth="1"/>
    <col min="822" max="822" width="11.75" bestFit="1" customWidth="1"/>
    <col min="823" max="823" width="8.625" bestFit="1" customWidth="1"/>
    <col min="824" max="824" width="11.75" bestFit="1" customWidth="1"/>
    <col min="825" max="825" width="9.25" bestFit="1" customWidth="1"/>
    <col min="826" max="826" width="11.75" bestFit="1" customWidth="1"/>
    <col min="827" max="827" width="8.625" bestFit="1" customWidth="1"/>
    <col min="828" max="828" width="11.75" bestFit="1" customWidth="1"/>
    <col min="829" max="829" width="9.25" bestFit="1" customWidth="1"/>
    <col min="830" max="830" width="11.75" bestFit="1" customWidth="1"/>
    <col min="831" max="831" width="9.25" bestFit="1" customWidth="1"/>
    <col min="832" max="832" width="11.75" bestFit="1" customWidth="1"/>
    <col min="833" max="833" width="8.625" bestFit="1" customWidth="1"/>
    <col min="834" max="834" width="11.75" bestFit="1" customWidth="1"/>
    <col min="835" max="835" width="8.625" bestFit="1" customWidth="1"/>
    <col min="836" max="836" width="11.75" bestFit="1" customWidth="1"/>
    <col min="837" max="837" width="9.25" bestFit="1" customWidth="1"/>
    <col min="838" max="838" width="11.75" bestFit="1" customWidth="1"/>
    <col min="839" max="839" width="8.625" bestFit="1" customWidth="1"/>
    <col min="840" max="840" width="11.75" bestFit="1" customWidth="1"/>
    <col min="841" max="842" width="8.625" bestFit="1" customWidth="1"/>
    <col min="843" max="843" width="11.75" bestFit="1" customWidth="1"/>
    <col min="844" max="844" width="8.625" bestFit="1" customWidth="1"/>
    <col min="845" max="845" width="11.75" bestFit="1" customWidth="1"/>
    <col min="846" max="846" width="8.625" bestFit="1" customWidth="1"/>
    <col min="847" max="847" width="11.75" bestFit="1" customWidth="1"/>
    <col min="848" max="848" width="8.625" bestFit="1" customWidth="1"/>
    <col min="849" max="849" width="11.75" bestFit="1" customWidth="1"/>
    <col min="850" max="850" width="8.625" bestFit="1" customWidth="1"/>
    <col min="851" max="851" width="11.75" bestFit="1" customWidth="1"/>
    <col min="852" max="852" width="8.625" bestFit="1" customWidth="1"/>
    <col min="853" max="853" width="11.75" bestFit="1" customWidth="1"/>
    <col min="854" max="854" width="8.625" bestFit="1" customWidth="1"/>
    <col min="855" max="855" width="11.75" bestFit="1" customWidth="1"/>
    <col min="856" max="856" width="8.625" bestFit="1" customWidth="1"/>
    <col min="857" max="857" width="11.75" bestFit="1" customWidth="1"/>
    <col min="858" max="858" width="8.625" bestFit="1" customWidth="1"/>
    <col min="859" max="859" width="11.75" bestFit="1" customWidth="1"/>
    <col min="860" max="860" width="8.625" bestFit="1" customWidth="1"/>
    <col min="861" max="861" width="11.75" bestFit="1" customWidth="1"/>
    <col min="862" max="862" width="8.625" bestFit="1" customWidth="1"/>
    <col min="863" max="863" width="11.75" bestFit="1" customWidth="1"/>
    <col min="864" max="864" width="8.625" bestFit="1" customWidth="1"/>
    <col min="865" max="865" width="11.75" bestFit="1" customWidth="1"/>
    <col min="866" max="866" width="8.625" bestFit="1" customWidth="1"/>
    <col min="867" max="867" width="11.75" bestFit="1" customWidth="1"/>
    <col min="868" max="868" width="8.625" bestFit="1" customWidth="1"/>
    <col min="869" max="869" width="11.75" bestFit="1" customWidth="1"/>
    <col min="870" max="870" width="8.625" bestFit="1" customWidth="1"/>
    <col min="871" max="871" width="11.75" bestFit="1" customWidth="1"/>
    <col min="872" max="872" width="8.625" bestFit="1" customWidth="1"/>
    <col min="873" max="873" width="11.75" bestFit="1" customWidth="1"/>
    <col min="874" max="874" width="8.625" bestFit="1" customWidth="1"/>
    <col min="875" max="875" width="11.75" bestFit="1" customWidth="1"/>
    <col min="876" max="876" width="9.25" bestFit="1" customWidth="1"/>
    <col min="877" max="877" width="11.75" bestFit="1" customWidth="1"/>
    <col min="878" max="878" width="8.625" bestFit="1" customWidth="1"/>
    <col min="879" max="879" width="11.75" bestFit="1" customWidth="1"/>
    <col min="880" max="881" width="9.25" bestFit="1" customWidth="1"/>
    <col min="882" max="882" width="11.75" bestFit="1" customWidth="1"/>
    <col min="883" max="883" width="8.625" bestFit="1" customWidth="1"/>
    <col min="884" max="884" width="11.75" bestFit="1" customWidth="1"/>
    <col min="885" max="886" width="9.25" bestFit="1" customWidth="1"/>
    <col min="887" max="887" width="11.75" bestFit="1" customWidth="1"/>
    <col min="888" max="888" width="8.625" bestFit="1" customWidth="1"/>
    <col min="889" max="889" width="11.75" bestFit="1" customWidth="1"/>
    <col min="890" max="890" width="8.625" bestFit="1" customWidth="1"/>
    <col min="891" max="891" width="11.75" bestFit="1" customWidth="1"/>
    <col min="892" max="892" width="8.625" bestFit="1" customWidth="1"/>
    <col min="893" max="893" width="11.75" bestFit="1" customWidth="1"/>
    <col min="894" max="894" width="8.625" bestFit="1" customWidth="1"/>
    <col min="895" max="895" width="11.75" bestFit="1" customWidth="1"/>
    <col min="896" max="896" width="8.625" bestFit="1" customWidth="1"/>
    <col min="897" max="897" width="11.75" bestFit="1" customWidth="1"/>
    <col min="898" max="898" width="8.625" bestFit="1" customWidth="1"/>
    <col min="899" max="899" width="11.75" bestFit="1" customWidth="1"/>
    <col min="900" max="900" width="8.625" bestFit="1" customWidth="1"/>
    <col min="901" max="901" width="11.75" bestFit="1" customWidth="1"/>
    <col min="902" max="902" width="8.625" bestFit="1" customWidth="1"/>
    <col min="903" max="903" width="11.75" bestFit="1" customWidth="1"/>
    <col min="904" max="905" width="9.25" bestFit="1" customWidth="1"/>
    <col min="906" max="906" width="11.75" bestFit="1" customWidth="1"/>
    <col min="907" max="907" width="8.625" bestFit="1" customWidth="1"/>
    <col min="908" max="908" width="11.75" bestFit="1" customWidth="1"/>
    <col min="909" max="909" width="8.625" bestFit="1" customWidth="1"/>
    <col min="910" max="910" width="11.75" bestFit="1" customWidth="1"/>
    <col min="911" max="911" width="9.25" bestFit="1" customWidth="1"/>
    <col min="912" max="912" width="11.75" bestFit="1" customWidth="1"/>
    <col min="913" max="913" width="9.25" bestFit="1" customWidth="1"/>
    <col min="914" max="914" width="11.75" bestFit="1" customWidth="1"/>
    <col min="915" max="915" width="8.625" bestFit="1" customWidth="1"/>
    <col min="916" max="916" width="11.75" bestFit="1" customWidth="1"/>
    <col min="917" max="917" width="9.25" bestFit="1" customWidth="1"/>
    <col min="918" max="918" width="11.75" bestFit="1" customWidth="1"/>
    <col min="919" max="920" width="9.25" bestFit="1" customWidth="1"/>
    <col min="921" max="921" width="11.75" bestFit="1" customWidth="1"/>
    <col min="922" max="922" width="8.625" bestFit="1" customWidth="1"/>
    <col min="923" max="923" width="11.75" bestFit="1" customWidth="1"/>
    <col min="924" max="924" width="8.625" bestFit="1" customWidth="1"/>
    <col min="925" max="925" width="11.75" bestFit="1" customWidth="1"/>
    <col min="926" max="926" width="8.625" bestFit="1" customWidth="1"/>
    <col min="927" max="927" width="11.75" bestFit="1" customWidth="1"/>
    <col min="928" max="928" width="8.625" bestFit="1" customWidth="1"/>
    <col min="929" max="929" width="11.75" bestFit="1" customWidth="1"/>
    <col min="930" max="930" width="8.625" bestFit="1" customWidth="1"/>
    <col min="931" max="931" width="11.75" bestFit="1" customWidth="1"/>
    <col min="932" max="932" width="8.625" bestFit="1" customWidth="1"/>
    <col min="933" max="933" width="11.75" bestFit="1" customWidth="1"/>
    <col min="934" max="934" width="8.625" bestFit="1" customWidth="1"/>
    <col min="935" max="935" width="11.75" bestFit="1" customWidth="1"/>
    <col min="936" max="936" width="8.625" bestFit="1" customWidth="1"/>
    <col min="937" max="937" width="11.75" bestFit="1" customWidth="1"/>
    <col min="938" max="938" width="8.625" bestFit="1" customWidth="1"/>
    <col min="939" max="939" width="11.75" bestFit="1" customWidth="1"/>
    <col min="940" max="940" width="8.625" bestFit="1" customWidth="1"/>
    <col min="941" max="941" width="11.75" bestFit="1" customWidth="1"/>
    <col min="942" max="942" width="8.625" bestFit="1" customWidth="1"/>
    <col min="943" max="943" width="11.75" bestFit="1" customWidth="1"/>
    <col min="944" max="944" width="8.625" bestFit="1" customWidth="1"/>
    <col min="945" max="945" width="11.75" bestFit="1" customWidth="1"/>
    <col min="946" max="946" width="8.625" bestFit="1" customWidth="1"/>
    <col min="947" max="947" width="11.75" bestFit="1" customWidth="1"/>
    <col min="948" max="948" width="8.625" bestFit="1" customWidth="1"/>
    <col min="949" max="949" width="11.75" bestFit="1" customWidth="1"/>
    <col min="950" max="950" width="8.625" bestFit="1" customWidth="1"/>
    <col min="951" max="951" width="11.75" bestFit="1" customWidth="1"/>
    <col min="952" max="952" width="8.625" bestFit="1" customWidth="1"/>
    <col min="953" max="953" width="11.75" bestFit="1" customWidth="1"/>
    <col min="954" max="954" width="8.625" bestFit="1" customWidth="1"/>
    <col min="955" max="955" width="11.75" bestFit="1" customWidth="1"/>
    <col min="956" max="956" width="8.625" bestFit="1" customWidth="1"/>
    <col min="957" max="957" width="11.75" bestFit="1" customWidth="1"/>
    <col min="958" max="958" width="8.625" bestFit="1" customWidth="1"/>
    <col min="959" max="959" width="11.75" bestFit="1" customWidth="1"/>
    <col min="960" max="960" width="8.625" bestFit="1" customWidth="1"/>
    <col min="961" max="961" width="11.75" bestFit="1" customWidth="1"/>
    <col min="962" max="962" width="8.625" bestFit="1" customWidth="1"/>
    <col min="963" max="963" width="11.75" bestFit="1" customWidth="1"/>
    <col min="964" max="964" width="8.625" bestFit="1" customWidth="1"/>
    <col min="965" max="965" width="11.75" bestFit="1" customWidth="1"/>
    <col min="966" max="966" width="8.625" bestFit="1" customWidth="1"/>
    <col min="967" max="967" width="11.75" bestFit="1" customWidth="1"/>
    <col min="968" max="968" width="8.625" bestFit="1" customWidth="1"/>
    <col min="969" max="969" width="11.75" bestFit="1" customWidth="1"/>
    <col min="970" max="970" width="9.25" bestFit="1" customWidth="1"/>
    <col min="971" max="971" width="11.75" bestFit="1" customWidth="1"/>
    <col min="972" max="972" width="8.625" bestFit="1" customWidth="1"/>
    <col min="973" max="973" width="11.75" bestFit="1" customWidth="1"/>
    <col min="974" max="974" width="8.625" bestFit="1" customWidth="1"/>
    <col min="975" max="975" width="11.75" bestFit="1" customWidth="1"/>
    <col min="976" max="976" width="8.625" bestFit="1" customWidth="1"/>
    <col min="977" max="977" width="11.75" bestFit="1" customWidth="1"/>
    <col min="978" max="978" width="8.625" bestFit="1" customWidth="1"/>
    <col min="979" max="979" width="11.75" bestFit="1" customWidth="1"/>
    <col min="980" max="980" width="8.625" bestFit="1" customWidth="1"/>
    <col min="981" max="981" width="11.75" bestFit="1" customWidth="1"/>
    <col min="982" max="982" width="8.625" bestFit="1" customWidth="1"/>
    <col min="983" max="983" width="11.75" bestFit="1" customWidth="1"/>
    <col min="984" max="984" width="8.625" bestFit="1" customWidth="1"/>
    <col min="985" max="985" width="11.75" bestFit="1" customWidth="1"/>
    <col min="986" max="986" width="8.625" bestFit="1" customWidth="1"/>
    <col min="987" max="987" width="11.75" bestFit="1" customWidth="1"/>
    <col min="988" max="988" width="8.625" bestFit="1" customWidth="1"/>
    <col min="989" max="989" width="11.75" bestFit="1" customWidth="1"/>
    <col min="990" max="990" width="8.625" bestFit="1" customWidth="1"/>
    <col min="991" max="991" width="11.75" bestFit="1" customWidth="1"/>
    <col min="992" max="992" width="8.625" bestFit="1" customWidth="1"/>
    <col min="993" max="993" width="11.75" bestFit="1" customWidth="1"/>
    <col min="994" max="994" width="8.625" bestFit="1" customWidth="1"/>
    <col min="995" max="995" width="11.75" bestFit="1" customWidth="1"/>
    <col min="996" max="996" width="8.625" bestFit="1" customWidth="1"/>
    <col min="997" max="997" width="11.75" bestFit="1" customWidth="1"/>
    <col min="998" max="998" width="9.25" bestFit="1" customWidth="1"/>
    <col min="999" max="999" width="11.75" bestFit="1" customWidth="1"/>
    <col min="1000" max="1000" width="8.625" bestFit="1" customWidth="1"/>
    <col min="1001" max="1001" width="11.75" bestFit="1" customWidth="1"/>
    <col min="1002" max="1002" width="8.625" bestFit="1" customWidth="1"/>
    <col min="1003" max="1003" width="11.75" bestFit="1" customWidth="1"/>
    <col min="1004" max="1004" width="8.625" bestFit="1" customWidth="1"/>
    <col min="1005" max="1005" width="11.75" bestFit="1" customWidth="1"/>
    <col min="1006" max="1006" width="8.625" bestFit="1" customWidth="1"/>
    <col min="1007" max="1007" width="11.75" bestFit="1" customWidth="1"/>
    <col min="1008" max="1008" width="8.625" bestFit="1" customWidth="1"/>
    <col min="1009" max="1009" width="11.75" bestFit="1" customWidth="1"/>
    <col min="1010" max="1010" width="8.625" bestFit="1" customWidth="1"/>
    <col min="1011" max="1011" width="11.75" bestFit="1" customWidth="1"/>
    <col min="1012" max="1012" width="8.625" bestFit="1" customWidth="1"/>
    <col min="1013" max="1013" width="11.75" bestFit="1" customWidth="1"/>
    <col min="1014" max="1014" width="11" bestFit="1" customWidth="1"/>
    <col min="1015" max="1015" width="9.75" bestFit="1" customWidth="1"/>
    <col min="1016" max="1016" width="37.875" bestFit="1" customWidth="1"/>
    <col min="1017" max="1017" width="33.375" bestFit="1" customWidth="1"/>
    <col min="1018" max="1018" width="9.75" bestFit="1" customWidth="1"/>
    <col min="1019" max="1019" width="36.625" bestFit="1" customWidth="1"/>
    <col min="1020" max="1020" width="33.5" bestFit="1" customWidth="1"/>
    <col min="1021" max="1021" width="10.75" bestFit="1" customWidth="1"/>
    <col min="1022" max="1022" width="36.75" bestFit="1" customWidth="1"/>
    <col min="1023" max="1023" width="33.875" bestFit="1" customWidth="1"/>
    <col min="1024" max="1024" width="10.75" bestFit="1" customWidth="1"/>
    <col min="1025" max="1025" width="37.125" bestFit="1" customWidth="1"/>
    <col min="1026" max="1026" width="31" bestFit="1" customWidth="1"/>
    <col min="1027" max="1027" width="11.75" bestFit="1" customWidth="1"/>
    <col min="1028" max="1028" width="34.375" bestFit="1" customWidth="1"/>
    <col min="1029" max="1029" width="35.625" bestFit="1" customWidth="1"/>
    <col min="1030" max="1030" width="9.75" bestFit="1" customWidth="1"/>
    <col min="1031" max="1031" width="38.875" bestFit="1" customWidth="1"/>
    <col min="1032" max="1032" width="34.25" bestFit="1" customWidth="1"/>
    <col min="1033" max="1033" width="9.75" bestFit="1" customWidth="1"/>
    <col min="1034" max="1034" width="37.5" bestFit="1" customWidth="1"/>
    <col min="1035" max="1035" width="28.75" bestFit="1" customWidth="1"/>
    <col min="1036" max="1036" width="10.75" bestFit="1" customWidth="1"/>
    <col min="1037" max="1037" width="32" bestFit="1" customWidth="1"/>
    <col min="1038" max="1038" width="33.25" bestFit="1" customWidth="1"/>
    <col min="1039" max="1039" width="8.75" bestFit="1" customWidth="1"/>
    <col min="1040" max="1040" width="36.5" bestFit="1" customWidth="1"/>
    <col min="1041" max="1041" width="34.125" bestFit="1" customWidth="1"/>
    <col min="1042" max="1042" width="9.75" bestFit="1" customWidth="1"/>
    <col min="1043" max="1043" width="37.375" bestFit="1" customWidth="1"/>
    <col min="1044" max="1044" width="34" bestFit="1" customWidth="1"/>
    <col min="1045" max="1045" width="10.75" bestFit="1" customWidth="1"/>
    <col min="1046" max="1046" width="37.25" bestFit="1" customWidth="1"/>
    <col min="1047" max="1047" width="42.75" bestFit="1" customWidth="1"/>
    <col min="1048" max="1048" width="9.75" bestFit="1" customWidth="1"/>
    <col min="1049" max="1049" width="46.125" bestFit="1" customWidth="1"/>
    <col min="1050" max="1050" width="40.625" bestFit="1" customWidth="1"/>
    <col min="1051" max="1051" width="9.75" bestFit="1" customWidth="1"/>
    <col min="1052" max="1052" width="43.875" bestFit="1" customWidth="1"/>
    <col min="1053" max="1053" width="24.5" bestFit="1" customWidth="1"/>
    <col min="1054" max="1054" width="9.75" bestFit="1" customWidth="1"/>
    <col min="1055" max="1055" width="27.75" bestFit="1" customWidth="1"/>
    <col min="1056" max="1056" width="33" bestFit="1" customWidth="1"/>
    <col min="1057" max="1057" width="9.75" bestFit="1" customWidth="1"/>
    <col min="1058" max="1058" width="36.25" bestFit="1" customWidth="1"/>
    <col min="1059" max="1059" width="26.875" bestFit="1" customWidth="1"/>
    <col min="1060" max="1060" width="9.75" bestFit="1" customWidth="1"/>
    <col min="1061" max="1061" width="30.25" bestFit="1" customWidth="1"/>
    <col min="1062" max="1062" width="38.625" bestFit="1" customWidth="1"/>
    <col min="1063" max="1063" width="9.75" bestFit="1" customWidth="1"/>
    <col min="1064" max="1064" width="42" bestFit="1" customWidth="1"/>
    <col min="1065" max="1065" width="31.875" bestFit="1" customWidth="1"/>
    <col min="1066" max="1066" width="9.75" bestFit="1" customWidth="1"/>
    <col min="1067" max="1067" width="35.125" bestFit="1" customWidth="1"/>
    <col min="1068" max="1068" width="29.75" bestFit="1" customWidth="1"/>
    <col min="1069" max="1069" width="11.75" bestFit="1" customWidth="1"/>
    <col min="1070" max="1070" width="33" bestFit="1" customWidth="1"/>
    <col min="1071" max="1071" width="28.5" bestFit="1" customWidth="1"/>
    <col min="1072" max="1072" width="9.75" bestFit="1" customWidth="1"/>
    <col min="1073" max="1073" width="31.75" bestFit="1" customWidth="1"/>
    <col min="1074" max="1074" width="30.5" bestFit="1" customWidth="1"/>
    <col min="1075" max="1075" width="9.75" bestFit="1" customWidth="1"/>
    <col min="1076" max="1076" width="33.875" bestFit="1" customWidth="1"/>
    <col min="1077" max="1077" width="28.625" bestFit="1" customWidth="1"/>
    <col min="1078" max="1078" width="10.75" bestFit="1" customWidth="1"/>
    <col min="1079" max="1079" width="31.875" bestFit="1" customWidth="1"/>
    <col min="1080" max="1080" width="35" bestFit="1" customWidth="1"/>
    <col min="1081" max="1081" width="8.75" bestFit="1" customWidth="1"/>
    <col min="1082" max="1082" width="38.375" bestFit="1" customWidth="1"/>
    <col min="1083" max="1083" width="33.875" bestFit="1" customWidth="1"/>
    <col min="1084" max="1084" width="9.75" bestFit="1" customWidth="1"/>
    <col min="1085" max="1085" width="37.125" bestFit="1" customWidth="1"/>
    <col min="1086" max="1086" width="31.75" bestFit="1" customWidth="1"/>
    <col min="1087" max="1087" width="11.75" bestFit="1" customWidth="1"/>
    <col min="1088" max="1088" width="35" bestFit="1" customWidth="1"/>
    <col min="1089" max="1089" width="38.625" bestFit="1" customWidth="1"/>
    <col min="1090" max="1090" width="9.75" bestFit="1" customWidth="1"/>
    <col min="1091" max="1091" width="42" bestFit="1" customWidth="1"/>
    <col min="1092" max="1092" width="38.25" bestFit="1" customWidth="1"/>
    <col min="1093" max="1093" width="11.75" bestFit="1" customWidth="1"/>
    <col min="1094" max="1094" width="41.5" bestFit="1" customWidth="1"/>
    <col min="1095" max="1095" width="35.625" bestFit="1" customWidth="1"/>
    <col min="1096" max="1096" width="9.75" bestFit="1" customWidth="1"/>
    <col min="1097" max="1097" width="38.875" bestFit="1" customWidth="1"/>
    <col min="1098" max="1098" width="37.25" bestFit="1" customWidth="1"/>
    <col min="1099" max="1099" width="10.75" bestFit="1" customWidth="1"/>
    <col min="1100" max="1100" width="40.5" bestFit="1" customWidth="1"/>
    <col min="1101" max="1101" width="43" bestFit="1" customWidth="1"/>
    <col min="1102" max="1102" width="9.75" bestFit="1" customWidth="1"/>
    <col min="1103" max="1103" width="46.375" bestFit="1" customWidth="1"/>
    <col min="1104" max="1104" width="36.5" bestFit="1" customWidth="1"/>
    <col min="1105" max="1105" width="10.75" bestFit="1" customWidth="1"/>
    <col min="1106" max="1106" width="39.75" bestFit="1" customWidth="1"/>
    <col min="1107" max="1107" width="34.375" bestFit="1" customWidth="1"/>
    <col min="1108" max="1108" width="10.75" bestFit="1" customWidth="1"/>
    <col min="1109" max="1109" width="37.75" bestFit="1" customWidth="1"/>
    <col min="1110" max="1110" width="41.375" bestFit="1" customWidth="1"/>
    <col min="1111" max="1111" width="9.75" bestFit="1" customWidth="1"/>
    <col min="1112" max="1112" width="44.625" bestFit="1" customWidth="1"/>
    <col min="1113" max="1113" width="34" bestFit="1" customWidth="1"/>
    <col min="1114" max="1114" width="11.75" bestFit="1" customWidth="1"/>
    <col min="1115" max="1115" width="37.25" bestFit="1" customWidth="1"/>
    <col min="1116" max="1116" width="27.375" bestFit="1" customWidth="1"/>
    <col min="1117" max="1117" width="9.75" bestFit="1" customWidth="1"/>
    <col min="1118" max="1118" width="30.625" bestFit="1" customWidth="1"/>
    <col min="1119" max="1119" width="29.375" bestFit="1" customWidth="1"/>
    <col min="1120" max="1120" width="11.75" bestFit="1" customWidth="1"/>
    <col min="1121" max="1121" width="32.625" bestFit="1" customWidth="1"/>
    <col min="1122" max="1122" width="31" bestFit="1" customWidth="1"/>
    <col min="1123" max="1123" width="10.75" bestFit="1" customWidth="1"/>
    <col min="1124" max="1124" width="34.375" bestFit="1" customWidth="1"/>
    <col min="1125" max="1125" width="35" bestFit="1" customWidth="1"/>
    <col min="1126" max="1126" width="11.75" bestFit="1" customWidth="1"/>
    <col min="1127" max="1127" width="38.375" bestFit="1" customWidth="1"/>
    <col min="1128" max="1128" width="32.625" bestFit="1" customWidth="1"/>
    <col min="1129" max="1129" width="9.75" bestFit="1" customWidth="1"/>
    <col min="1130" max="1130" width="35.875" bestFit="1" customWidth="1"/>
    <col min="1131" max="1131" width="39.625" bestFit="1" customWidth="1"/>
    <col min="1132" max="1132" width="9.75" bestFit="1" customWidth="1"/>
    <col min="1133" max="1133" width="42.875" bestFit="1" customWidth="1"/>
    <col min="1134" max="1134" width="29.75" bestFit="1" customWidth="1"/>
    <col min="1135" max="1135" width="9.75" bestFit="1" customWidth="1"/>
    <col min="1136" max="1136" width="33" bestFit="1" customWidth="1"/>
    <col min="1137" max="1137" width="36.75" bestFit="1" customWidth="1"/>
    <col min="1138" max="1138" width="9.75" bestFit="1" customWidth="1"/>
    <col min="1139" max="1139" width="40" bestFit="1" customWidth="1"/>
    <col min="1140" max="1140" width="34.875" bestFit="1" customWidth="1"/>
    <col min="1141" max="1141" width="9.75" bestFit="1" customWidth="1"/>
    <col min="1142" max="1142" width="38.25" bestFit="1" customWidth="1"/>
    <col min="1143" max="1143" width="35.75" bestFit="1" customWidth="1"/>
    <col min="1144" max="1144" width="10.75" bestFit="1" customWidth="1"/>
    <col min="1145" max="1145" width="39" bestFit="1" customWidth="1"/>
    <col min="1146" max="1146" width="30.875" bestFit="1" customWidth="1"/>
    <col min="1147" max="1147" width="9.75" bestFit="1" customWidth="1"/>
    <col min="1148" max="1148" width="34.25" bestFit="1" customWidth="1"/>
    <col min="1149" max="1149" width="30.625" bestFit="1" customWidth="1"/>
    <col min="1150" max="1150" width="9.75" bestFit="1" customWidth="1"/>
    <col min="1151" max="1151" width="34" bestFit="1" customWidth="1"/>
    <col min="1152" max="1152" width="29.25" bestFit="1" customWidth="1"/>
    <col min="1153" max="1153" width="10.75" bestFit="1" customWidth="1"/>
    <col min="1154" max="1154" width="32.5" bestFit="1" customWidth="1"/>
    <col min="1155" max="1155" width="39" bestFit="1" customWidth="1"/>
    <col min="1156" max="1156" width="9.75" bestFit="1" customWidth="1"/>
    <col min="1157" max="1157" width="42.375" bestFit="1" customWidth="1"/>
    <col min="1158" max="1158" width="35.125" bestFit="1" customWidth="1"/>
    <col min="1159" max="1159" width="9.75" bestFit="1" customWidth="1"/>
    <col min="1160" max="1160" width="38.5" bestFit="1" customWidth="1"/>
    <col min="1161" max="1161" width="27.125" bestFit="1" customWidth="1"/>
    <col min="1162" max="1162" width="10.75" bestFit="1" customWidth="1"/>
    <col min="1163" max="1163" width="30.375" bestFit="1" customWidth="1"/>
    <col min="1164" max="1164" width="36.375" bestFit="1" customWidth="1"/>
    <col min="1165" max="1165" width="9.75" bestFit="1" customWidth="1"/>
    <col min="1166" max="1166" width="39.625" bestFit="1" customWidth="1"/>
    <col min="1167" max="1167" width="25.375" bestFit="1" customWidth="1"/>
    <col min="1168" max="1168" width="11.75" bestFit="1" customWidth="1"/>
    <col min="1169" max="1169" width="28.625" bestFit="1" customWidth="1"/>
    <col min="1170" max="1170" width="22.5" bestFit="1" customWidth="1"/>
    <col min="1171" max="1171" width="9.75" bestFit="1" customWidth="1"/>
    <col min="1172" max="1172" width="25.875" bestFit="1" customWidth="1"/>
    <col min="1173" max="1173" width="35.875" bestFit="1" customWidth="1"/>
    <col min="1174" max="1174" width="11.75" bestFit="1" customWidth="1"/>
    <col min="1175" max="1175" width="39.125" bestFit="1" customWidth="1"/>
    <col min="1176" max="1176" width="38.75" bestFit="1" customWidth="1"/>
    <col min="1177" max="1177" width="10.75" bestFit="1" customWidth="1"/>
    <col min="1178" max="1178" width="42.125" bestFit="1" customWidth="1"/>
    <col min="1179" max="1179" width="35.375" bestFit="1" customWidth="1"/>
    <col min="1180" max="1180" width="10.75" bestFit="1" customWidth="1"/>
    <col min="1181" max="1181" width="38.625" bestFit="1" customWidth="1"/>
    <col min="1182" max="1182" width="39.25" bestFit="1" customWidth="1"/>
    <col min="1183" max="1183" width="10.75" bestFit="1" customWidth="1"/>
    <col min="1184" max="1184" width="42.625" bestFit="1" customWidth="1"/>
    <col min="1185" max="1185" width="39" bestFit="1" customWidth="1"/>
    <col min="1186" max="1186" width="9.75" bestFit="1" customWidth="1"/>
    <col min="1187" max="1187" width="42.375" bestFit="1" customWidth="1"/>
    <col min="1188" max="1188" width="29.5" bestFit="1" customWidth="1"/>
    <col min="1189" max="1189" width="9.75" bestFit="1" customWidth="1"/>
    <col min="1190" max="1190" width="32.75" bestFit="1" customWidth="1"/>
    <col min="1191" max="1191" width="38.75" bestFit="1" customWidth="1"/>
    <col min="1192" max="1192" width="11.75" bestFit="1" customWidth="1"/>
    <col min="1193" max="1193" width="42.125" bestFit="1" customWidth="1"/>
    <col min="1194" max="1194" width="27.375" bestFit="1" customWidth="1"/>
    <col min="1195" max="1195" width="9.75" bestFit="1" customWidth="1"/>
    <col min="1196" max="1196" width="30.625" bestFit="1" customWidth="1"/>
    <col min="1197" max="1197" width="31" bestFit="1" customWidth="1"/>
    <col min="1198" max="1198" width="9.75" bestFit="1" customWidth="1"/>
    <col min="1199" max="1199" width="34.375" bestFit="1" customWidth="1"/>
    <col min="1200" max="1200" width="29.125" bestFit="1" customWidth="1"/>
    <col min="1201" max="1201" width="9.75" bestFit="1" customWidth="1"/>
    <col min="1202" max="1202" width="32.375" bestFit="1" customWidth="1"/>
    <col min="1203" max="1203" width="28.125" bestFit="1" customWidth="1"/>
    <col min="1204" max="1204" width="9.75" bestFit="1" customWidth="1"/>
    <col min="1205" max="1205" width="31.375" bestFit="1" customWidth="1"/>
    <col min="1206" max="1206" width="41.75" bestFit="1" customWidth="1"/>
    <col min="1207" max="1207" width="9.75" bestFit="1" customWidth="1"/>
    <col min="1208" max="1208" width="45" bestFit="1" customWidth="1"/>
    <col min="1209" max="1209" width="25.625" bestFit="1" customWidth="1"/>
    <col min="1210" max="1210" width="9.75" bestFit="1" customWidth="1"/>
    <col min="1211" max="1211" width="28.875" bestFit="1" customWidth="1"/>
    <col min="1212" max="1212" width="36.875" bestFit="1" customWidth="1"/>
    <col min="1213" max="1213" width="10.75" bestFit="1" customWidth="1"/>
    <col min="1214" max="1214" width="40.125" bestFit="1" customWidth="1"/>
    <col min="1215" max="1215" width="31.75" bestFit="1" customWidth="1"/>
    <col min="1216" max="1216" width="11.75" bestFit="1" customWidth="1"/>
    <col min="1217" max="1217" width="35" bestFit="1" customWidth="1"/>
    <col min="1218" max="1218" width="33.375" bestFit="1" customWidth="1"/>
    <col min="1219" max="1219" width="9.75" bestFit="1" customWidth="1"/>
    <col min="1220" max="1220" width="36.625" bestFit="1" customWidth="1"/>
    <col min="1221" max="1221" width="21" bestFit="1" customWidth="1"/>
    <col min="1222" max="1222" width="9.75" bestFit="1" customWidth="1"/>
    <col min="1223" max="1223" width="24.25" bestFit="1" customWidth="1"/>
    <col min="1224" max="1224" width="31.75" bestFit="1" customWidth="1"/>
    <col min="1225" max="1225" width="10.75" bestFit="1" customWidth="1"/>
    <col min="1226" max="1226" width="35" bestFit="1" customWidth="1"/>
    <col min="1227" max="1227" width="35.125" bestFit="1" customWidth="1"/>
    <col min="1228" max="1228" width="11.75" bestFit="1" customWidth="1"/>
    <col min="1229" max="1229" width="38.5" bestFit="1" customWidth="1"/>
    <col min="1230" max="1230" width="25.375" bestFit="1" customWidth="1"/>
    <col min="1231" max="1231" width="9.75" bestFit="1" customWidth="1"/>
    <col min="1232" max="1232" width="28.625" bestFit="1" customWidth="1"/>
    <col min="1233" max="1233" width="28" bestFit="1" customWidth="1"/>
    <col min="1234" max="1234" width="9.75" bestFit="1" customWidth="1"/>
    <col min="1235" max="1235" width="31.25" bestFit="1" customWidth="1"/>
    <col min="1236" max="1236" width="37.25" bestFit="1" customWidth="1"/>
    <col min="1237" max="1237" width="10.75" bestFit="1" customWidth="1"/>
    <col min="1238" max="1238" width="40.5" bestFit="1" customWidth="1"/>
    <col min="1239" max="1239" width="34.875" bestFit="1" customWidth="1"/>
    <col min="1240" max="1240" width="9.75" bestFit="1" customWidth="1"/>
    <col min="1241" max="1241" width="38.25" bestFit="1" customWidth="1"/>
    <col min="1242" max="1242" width="31.25" bestFit="1" customWidth="1"/>
    <col min="1243" max="1243" width="9.75" bestFit="1" customWidth="1"/>
    <col min="1244" max="1244" width="34.5" bestFit="1" customWidth="1"/>
    <col min="1245" max="1245" width="24.25" bestFit="1" customWidth="1"/>
    <col min="1246" max="1246" width="9.75" bestFit="1" customWidth="1"/>
    <col min="1247" max="1247" width="27.5" bestFit="1" customWidth="1"/>
    <col min="1248" max="1248" width="24" bestFit="1" customWidth="1"/>
    <col min="1249" max="1249" width="8.75" bestFit="1" customWidth="1"/>
    <col min="1250" max="1250" width="27.25" bestFit="1" customWidth="1"/>
    <col min="1251" max="1251" width="30.875" bestFit="1" customWidth="1"/>
    <col min="1252" max="1252" width="11.75" bestFit="1" customWidth="1"/>
    <col min="1253" max="1253" width="34.25" bestFit="1" customWidth="1"/>
    <col min="1254" max="1254" width="28.25" bestFit="1" customWidth="1"/>
    <col min="1255" max="1255" width="10.75" bestFit="1" customWidth="1"/>
    <col min="1256" max="1256" width="31.5" bestFit="1" customWidth="1"/>
    <col min="1257" max="1257" width="43.875" bestFit="1" customWidth="1"/>
    <col min="1258" max="1258" width="9.75" bestFit="1" customWidth="1"/>
    <col min="1259" max="1259" width="47.125" bestFit="1" customWidth="1"/>
    <col min="1260" max="1260" width="33" bestFit="1" customWidth="1"/>
    <col min="1261" max="1261" width="9.75" bestFit="1" customWidth="1"/>
    <col min="1262" max="1262" width="36.25" bestFit="1" customWidth="1"/>
    <col min="1263" max="1263" width="28.25" bestFit="1" customWidth="1"/>
    <col min="1264" max="1264" width="11.75" bestFit="1" customWidth="1"/>
    <col min="1265" max="1265" width="31.5" bestFit="1" customWidth="1"/>
    <col min="1266" max="1266" width="28.125" bestFit="1" customWidth="1"/>
    <col min="1267" max="1267" width="10.75" bestFit="1" customWidth="1"/>
    <col min="1268" max="1268" width="31.375" bestFit="1" customWidth="1"/>
    <col min="1269" max="1269" width="32.125" bestFit="1" customWidth="1"/>
    <col min="1270" max="1270" width="9.75" bestFit="1" customWidth="1"/>
    <col min="1271" max="1271" width="35.375" bestFit="1" customWidth="1"/>
    <col min="1272" max="1272" width="27.375" bestFit="1" customWidth="1"/>
    <col min="1273" max="1273" width="9.75" bestFit="1" customWidth="1"/>
    <col min="1274" max="1274" width="30.625" bestFit="1" customWidth="1"/>
    <col min="1275" max="1275" width="24.375" bestFit="1" customWidth="1"/>
    <col min="1276" max="1276" width="11.75" bestFit="1" customWidth="1"/>
    <col min="1277" max="1277" width="27.625" bestFit="1" customWidth="1"/>
    <col min="1278" max="1278" width="33" bestFit="1" customWidth="1"/>
    <col min="1279" max="1279" width="9.75" bestFit="1" customWidth="1"/>
    <col min="1280" max="1280" width="36.25" bestFit="1" customWidth="1"/>
    <col min="1281" max="1281" width="26.375" bestFit="1" customWidth="1"/>
    <col min="1282" max="1282" width="11.75" bestFit="1" customWidth="1"/>
    <col min="1283" max="1283" width="29.75" bestFit="1" customWidth="1"/>
    <col min="1284" max="1284" width="30.75" bestFit="1" customWidth="1"/>
    <col min="1285" max="1285" width="10.75" bestFit="1" customWidth="1"/>
    <col min="1286" max="1286" width="34.125" bestFit="1" customWidth="1"/>
    <col min="1287" max="1287" width="34.5" bestFit="1" customWidth="1"/>
    <col min="1288" max="1288" width="11.75" bestFit="1" customWidth="1"/>
    <col min="1289" max="1289" width="37.875" bestFit="1" customWidth="1"/>
    <col min="1290" max="1290" width="35" bestFit="1" customWidth="1"/>
    <col min="1291" max="1291" width="9.75" bestFit="1" customWidth="1"/>
    <col min="1292" max="1292" width="38.375" bestFit="1" customWidth="1"/>
    <col min="1293" max="1293" width="34.125" bestFit="1" customWidth="1"/>
    <col min="1294" max="1294" width="11.75" bestFit="1" customWidth="1"/>
    <col min="1295" max="1295" width="37.375" bestFit="1" customWidth="1"/>
    <col min="1296" max="1296" width="26" bestFit="1" customWidth="1"/>
    <col min="1297" max="1297" width="9.75" bestFit="1" customWidth="1"/>
    <col min="1298" max="1298" width="29.25" bestFit="1" customWidth="1"/>
    <col min="1299" max="1299" width="27.625" bestFit="1" customWidth="1"/>
    <col min="1300" max="1300" width="10.75" bestFit="1" customWidth="1"/>
    <col min="1301" max="1301" width="30.875" bestFit="1" customWidth="1"/>
    <col min="1302" max="1302" width="25.25" bestFit="1" customWidth="1"/>
    <col min="1303" max="1303" width="10.75" bestFit="1" customWidth="1"/>
    <col min="1304" max="1304" width="28.5" bestFit="1" customWidth="1"/>
    <col min="1305" max="1305" width="26.625" bestFit="1" customWidth="1"/>
    <col min="1306" max="1306" width="11.75" bestFit="1" customWidth="1"/>
    <col min="1307" max="1307" width="30" bestFit="1" customWidth="1"/>
    <col min="1308" max="1308" width="38.5" bestFit="1" customWidth="1"/>
    <col min="1309" max="1309" width="10.75" bestFit="1" customWidth="1"/>
    <col min="1310" max="1310" width="41.875" bestFit="1" customWidth="1"/>
    <col min="1311" max="1311" width="26" bestFit="1" customWidth="1"/>
    <col min="1312" max="1312" width="10.75" bestFit="1" customWidth="1"/>
    <col min="1313" max="1313" width="29.25" bestFit="1" customWidth="1"/>
    <col min="1314" max="1314" width="33.875" bestFit="1" customWidth="1"/>
    <col min="1315" max="1315" width="9.75" bestFit="1" customWidth="1"/>
    <col min="1316" max="1316" width="37.125" bestFit="1" customWidth="1"/>
    <col min="1317" max="1317" width="29.625" bestFit="1" customWidth="1"/>
    <col min="1318" max="1318" width="9.75" bestFit="1" customWidth="1"/>
    <col min="1319" max="1319" width="32.875" bestFit="1" customWidth="1"/>
    <col min="1320" max="1320" width="28.625" bestFit="1" customWidth="1"/>
    <col min="1321" max="1321" width="9.75" bestFit="1" customWidth="1"/>
    <col min="1322" max="1322" width="31.875" bestFit="1" customWidth="1"/>
    <col min="1323" max="1323" width="36.125" bestFit="1" customWidth="1"/>
    <col min="1324" max="1324" width="8.75" bestFit="1" customWidth="1"/>
    <col min="1325" max="1325" width="39.375" bestFit="1" customWidth="1"/>
    <col min="1326" max="1326" width="32.25" bestFit="1" customWidth="1"/>
    <col min="1327" max="1327" width="8.75" bestFit="1" customWidth="1"/>
    <col min="1328" max="1328" width="35.5" bestFit="1" customWidth="1"/>
    <col min="1329" max="1329" width="33.5" bestFit="1" customWidth="1"/>
    <col min="1330" max="1330" width="9.75" bestFit="1" customWidth="1"/>
    <col min="1331" max="1331" width="36.75" bestFit="1" customWidth="1"/>
    <col min="1332" max="1332" width="40.5" bestFit="1" customWidth="1"/>
    <col min="1333" max="1333" width="9.75" bestFit="1" customWidth="1"/>
    <col min="1334" max="1334" width="43.75" bestFit="1" customWidth="1"/>
    <col min="1335" max="1335" width="37.125" bestFit="1" customWidth="1"/>
    <col min="1336" max="1336" width="8.75" bestFit="1" customWidth="1"/>
    <col min="1337" max="1337" width="40.375" bestFit="1" customWidth="1"/>
    <col min="1338" max="1338" width="29.25" bestFit="1" customWidth="1"/>
    <col min="1339" max="1339" width="9.75" bestFit="1" customWidth="1"/>
    <col min="1340" max="1340" width="32.5" bestFit="1" customWidth="1"/>
    <col min="1341" max="1341" width="33.125" bestFit="1" customWidth="1"/>
    <col min="1342" max="1342" width="11.75" bestFit="1" customWidth="1"/>
    <col min="1343" max="1343" width="36.375" bestFit="1" customWidth="1"/>
    <col min="1344" max="1344" width="39.125" bestFit="1" customWidth="1"/>
    <col min="1345" max="1345" width="9.75" bestFit="1" customWidth="1"/>
    <col min="1346" max="1346" width="42.5" bestFit="1" customWidth="1"/>
    <col min="1347" max="1347" width="42.75" bestFit="1" customWidth="1"/>
    <col min="1348" max="1348" width="9.75" bestFit="1" customWidth="1"/>
    <col min="1349" max="1349" width="46.125" bestFit="1" customWidth="1"/>
    <col min="1350" max="1350" width="34.5" bestFit="1" customWidth="1"/>
    <col min="1351" max="1351" width="8.75" bestFit="1" customWidth="1"/>
    <col min="1352" max="1352" width="37.875" bestFit="1" customWidth="1"/>
    <col min="1353" max="1353" width="41.5" bestFit="1" customWidth="1"/>
    <col min="1354" max="1354" width="9.75" bestFit="1" customWidth="1"/>
    <col min="1355" max="1355" width="44.75" bestFit="1" customWidth="1"/>
    <col min="1356" max="1356" width="34.375" bestFit="1" customWidth="1"/>
    <col min="1357" max="1357" width="11.75" bestFit="1" customWidth="1"/>
    <col min="1358" max="1358" width="37.75" bestFit="1" customWidth="1"/>
    <col min="1359" max="1359" width="37.375" bestFit="1" customWidth="1"/>
    <col min="1360" max="1360" width="11.75" bestFit="1" customWidth="1"/>
    <col min="1361" max="1361" width="40.625" bestFit="1" customWidth="1"/>
    <col min="1362" max="1362" width="42.875" bestFit="1" customWidth="1"/>
    <col min="1363" max="1363" width="9.75" bestFit="1" customWidth="1"/>
    <col min="1364" max="1364" width="46.25" bestFit="1" customWidth="1"/>
    <col min="1365" max="1365" width="32.75" bestFit="1" customWidth="1"/>
    <col min="1366" max="1366" width="9.75" bestFit="1" customWidth="1"/>
    <col min="1367" max="1367" width="36" bestFit="1" customWidth="1"/>
    <col min="1368" max="1368" width="29.5" bestFit="1" customWidth="1"/>
    <col min="1369" max="1369" width="11.75" bestFit="1" customWidth="1"/>
    <col min="1370" max="1370" width="32.75" bestFit="1" customWidth="1"/>
    <col min="1371" max="1371" width="32.375" bestFit="1" customWidth="1"/>
    <col min="1372" max="1372" width="11.75" bestFit="1" customWidth="1"/>
    <col min="1373" max="1373" width="35.625" bestFit="1" customWidth="1"/>
    <col min="1374" max="1374" width="33.25" bestFit="1" customWidth="1"/>
    <col min="1375" max="1375" width="10.75" bestFit="1" customWidth="1"/>
    <col min="1376" max="1376" width="36.5" bestFit="1" customWidth="1"/>
    <col min="1377" max="1377" width="27.625" bestFit="1" customWidth="1"/>
    <col min="1378" max="1378" width="9.75" bestFit="1" customWidth="1"/>
    <col min="1379" max="1379" width="30.875" bestFit="1" customWidth="1"/>
    <col min="1380" max="1380" width="28.75" bestFit="1" customWidth="1"/>
    <col min="1381" max="1381" width="9.75" bestFit="1" customWidth="1"/>
    <col min="1382" max="1382" width="32" bestFit="1" customWidth="1"/>
    <col min="1383" max="1383" width="39.25" bestFit="1" customWidth="1"/>
    <col min="1384" max="1384" width="9.75" bestFit="1" customWidth="1"/>
    <col min="1385" max="1385" width="42.625" bestFit="1" customWidth="1"/>
    <col min="1386" max="1386" width="27.625" bestFit="1" customWidth="1"/>
    <col min="1387" max="1387" width="9.75" bestFit="1" customWidth="1"/>
    <col min="1388" max="1388" width="30.875" bestFit="1" customWidth="1"/>
    <col min="1389" max="1389" width="33.375" bestFit="1" customWidth="1"/>
    <col min="1390" max="1390" width="11.75" bestFit="1" customWidth="1"/>
    <col min="1391" max="1391" width="36.625" bestFit="1" customWidth="1"/>
    <col min="1392" max="1392" width="35.625" bestFit="1" customWidth="1"/>
    <col min="1393" max="1393" width="9.75" bestFit="1" customWidth="1"/>
    <col min="1394" max="1394" width="38.875" bestFit="1" customWidth="1"/>
    <col min="1395" max="1395" width="31" bestFit="1" customWidth="1"/>
    <col min="1396" max="1396" width="11.75" bestFit="1" customWidth="1"/>
    <col min="1397" max="1397" width="34.375" bestFit="1" customWidth="1"/>
    <col min="1398" max="1398" width="30.375" bestFit="1" customWidth="1"/>
    <col min="1399" max="1399" width="9.75" bestFit="1" customWidth="1"/>
    <col min="1400" max="1400" width="33.75" bestFit="1" customWidth="1"/>
    <col min="1401" max="1401" width="37.625" bestFit="1" customWidth="1"/>
    <col min="1402" max="1402" width="9.75" bestFit="1" customWidth="1"/>
    <col min="1403" max="1403" width="40.875" bestFit="1" customWidth="1"/>
    <col min="1404" max="1404" width="30.375" bestFit="1" customWidth="1"/>
    <col min="1405" max="1405" width="9.75" bestFit="1" customWidth="1"/>
    <col min="1406" max="1406" width="33.75" bestFit="1" customWidth="1"/>
    <col min="1407" max="1407" width="37" bestFit="1" customWidth="1"/>
    <col min="1408" max="1408" width="9.75" bestFit="1" customWidth="1"/>
    <col min="1409" max="1409" width="40.25" bestFit="1" customWidth="1"/>
    <col min="1410" max="1410" width="37.5" bestFit="1" customWidth="1"/>
    <col min="1411" max="1411" width="11.75" bestFit="1" customWidth="1"/>
    <col min="1412" max="1412" width="40.75" bestFit="1" customWidth="1"/>
    <col min="1413" max="1413" width="32.125" bestFit="1" customWidth="1"/>
    <col min="1414" max="1414" width="9.75" bestFit="1" customWidth="1"/>
    <col min="1415" max="1415" width="35.375" bestFit="1" customWidth="1"/>
    <col min="1416" max="1416" width="38.25" bestFit="1" customWidth="1"/>
    <col min="1417" max="1417" width="9.75" bestFit="1" customWidth="1"/>
    <col min="1418" max="1418" width="41.5" bestFit="1" customWidth="1"/>
    <col min="1419" max="1419" width="44.5" bestFit="1" customWidth="1"/>
    <col min="1420" max="1420" width="9.75" bestFit="1" customWidth="1"/>
    <col min="1421" max="1421" width="47.75" bestFit="1" customWidth="1"/>
    <col min="1422" max="1422" width="40.125" bestFit="1" customWidth="1"/>
    <col min="1423" max="1423" width="9.75" bestFit="1" customWidth="1"/>
    <col min="1424" max="1424" width="43.375" bestFit="1" customWidth="1"/>
    <col min="1425" max="1425" width="39.5" bestFit="1" customWidth="1"/>
    <col min="1426" max="1426" width="9.75" bestFit="1" customWidth="1"/>
    <col min="1427" max="1427" width="42.75" bestFit="1" customWidth="1"/>
    <col min="1428" max="1428" width="28" bestFit="1" customWidth="1"/>
    <col min="1429" max="1429" width="10.75" bestFit="1" customWidth="1"/>
    <col min="1430" max="1430" width="31.25" bestFit="1" customWidth="1"/>
    <col min="1431" max="1431" width="34.625" bestFit="1" customWidth="1"/>
    <col min="1432" max="1432" width="9.75" bestFit="1" customWidth="1"/>
    <col min="1433" max="1433" width="38" bestFit="1" customWidth="1"/>
    <col min="1434" max="1434" width="28.625" bestFit="1" customWidth="1"/>
    <col min="1435" max="1435" width="10.75" bestFit="1" customWidth="1"/>
    <col min="1436" max="1436" width="31.875" bestFit="1" customWidth="1"/>
    <col min="1437" max="1437" width="30.75" bestFit="1" customWidth="1"/>
    <col min="1438" max="1438" width="11.75" bestFit="1" customWidth="1"/>
    <col min="1439" max="1439" width="34.125" bestFit="1" customWidth="1"/>
    <col min="1440" max="1440" width="35.375" bestFit="1" customWidth="1"/>
    <col min="1441" max="1441" width="9.75" bestFit="1" customWidth="1"/>
    <col min="1442" max="1442" width="38.625" bestFit="1" customWidth="1"/>
    <col min="1443" max="1443" width="28.625" bestFit="1" customWidth="1"/>
    <col min="1444" max="1444" width="11.75" bestFit="1" customWidth="1"/>
    <col min="1445" max="1445" width="31.875" bestFit="1" customWidth="1"/>
    <col min="1446" max="1446" width="37.25" bestFit="1" customWidth="1"/>
    <col min="1447" max="1447" width="10.75" bestFit="1" customWidth="1"/>
    <col min="1448" max="1448" width="40.5" bestFit="1" customWidth="1"/>
    <col min="1449" max="1449" width="31.75" bestFit="1" customWidth="1"/>
    <col min="1450" max="1450" width="9.75" bestFit="1" customWidth="1"/>
    <col min="1451" max="1451" width="35" bestFit="1" customWidth="1"/>
    <col min="1452" max="1452" width="32.875" bestFit="1" customWidth="1"/>
    <col min="1453" max="1453" width="9.75" bestFit="1" customWidth="1"/>
    <col min="1454" max="1454" width="36.125" bestFit="1" customWidth="1"/>
    <col min="1455" max="1455" width="30" bestFit="1" customWidth="1"/>
    <col min="1456" max="1456" width="11.75" bestFit="1" customWidth="1"/>
    <col min="1457" max="1457" width="33.25" bestFit="1" customWidth="1"/>
    <col min="1458" max="1458" width="34.625" bestFit="1" customWidth="1"/>
    <col min="1459" max="1459" width="9.75" bestFit="1" customWidth="1"/>
    <col min="1460" max="1460" width="38" bestFit="1" customWidth="1"/>
    <col min="1461" max="1461" width="27.375" bestFit="1" customWidth="1"/>
    <col min="1462" max="1462" width="9.75" bestFit="1" customWidth="1"/>
    <col min="1463" max="1464" width="30.625" bestFit="1" customWidth="1"/>
    <col min="1465" max="1465" width="10.75" bestFit="1" customWidth="1"/>
    <col min="1466" max="1466" width="34" bestFit="1" customWidth="1"/>
    <col min="1467" max="1467" width="27.125" bestFit="1" customWidth="1"/>
    <col min="1468" max="1468" width="11.75" bestFit="1" customWidth="1"/>
    <col min="1469" max="1469" width="30.375" bestFit="1" customWidth="1"/>
    <col min="1470" max="1470" width="30.875" bestFit="1" customWidth="1"/>
    <col min="1471" max="1471" width="9.75" bestFit="1" customWidth="1"/>
    <col min="1472" max="1472" width="34.25" bestFit="1" customWidth="1"/>
    <col min="1473" max="1473" width="31" bestFit="1" customWidth="1"/>
    <col min="1474" max="1474" width="9.75" bestFit="1" customWidth="1"/>
    <col min="1475" max="1475" width="34.375" bestFit="1" customWidth="1"/>
    <col min="1476" max="1476" width="28.5" bestFit="1" customWidth="1"/>
    <col min="1477" max="1477" width="10.75" bestFit="1" customWidth="1"/>
    <col min="1478" max="1478" width="31.75" bestFit="1" customWidth="1"/>
    <col min="1479" max="1479" width="30.375" bestFit="1" customWidth="1"/>
    <col min="1480" max="1480" width="10.75" bestFit="1" customWidth="1"/>
    <col min="1481" max="1481" width="33.75" bestFit="1" customWidth="1"/>
    <col min="1482" max="1482" width="27.625" bestFit="1" customWidth="1"/>
    <col min="1483" max="1483" width="8.75" bestFit="1" customWidth="1"/>
    <col min="1484" max="1484" width="30.875" bestFit="1" customWidth="1"/>
    <col min="1485" max="1485" width="41.125" bestFit="1" customWidth="1"/>
    <col min="1486" max="1486" width="9.75" bestFit="1" customWidth="1"/>
    <col min="1487" max="1487" width="44.375" bestFit="1" customWidth="1"/>
    <col min="1488" max="1488" width="37.5" bestFit="1" customWidth="1"/>
    <col min="1489" max="1489" width="9.75" bestFit="1" customWidth="1"/>
    <col min="1490" max="1490" width="40.75" bestFit="1" customWidth="1"/>
    <col min="1491" max="1491" width="31.875" bestFit="1" customWidth="1"/>
    <col min="1492" max="1492" width="9.75" bestFit="1" customWidth="1"/>
    <col min="1493" max="1493" width="35.125" bestFit="1" customWidth="1"/>
    <col min="1494" max="1494" width="37.125" bestFit="1" customWidth="1"/>
    <col min="1495" max="1495" width="10.75" bestFit="1" customWidth="1"/>
    <col min="1496" max="1496" width="40.375" bestFit="1" customWidth="1"/>
    <col min="1497" max="1497" width="37.75" bestFit="1" customWidth="1"/>
    <col min="1498" max="1498" width="9.75" bestFit="1" customWidth="1"/>
    <col min="1499" max="1499" width="41" bestFit="1" customWidth="1"/>
    <col min="1500" max="1500" width="41.75" bestFit="1" customWidth="1"/>
    <col min="1501" max="1501" width="11.75" bestFit="1" customWidth="1"/>
    <col min="1502" max="1502" width="45" bestFit="1" customWidth="1"/>
    <col min="1503" max="1503" width="38.5" bestFit="1" customWidth="1"/>
    <col min="1504" max="1504" width="9.75" bestFit="1" customWidth="1"/>
    <col min="1505" max="1505" width="41.875" bestFit="1" customWidth="1"/>
    <col min="1506" max="1506" width="35.875" bestFit="1" customWidth="1"/>
    <col min="1507" max="1507" width="9.75" bestFit="1" customWidth="1"/>
    <col min="1508" max="1508" width="39.125" bestFit="1" customWidth="1"/>
    <col min="1509" max="1509" width="33.25" bestFit="1" customWidth="1"/>
    <col min="1510" max="1510" width="9.75" bestFit="1" customWidth="1"/>
    <col min="1511" max="1511" width="36.5" bestFit="1" customWidth="1"/>
    <col min="1512" max="1512" width="35.75" bestFit="1" customWidth="1"/>
    <col min="1513" max="1513" width="10.75" bestFit="1" customWidth="1"/>
    <col min="1514" max="1514" width="39" bestFit="1" customWidth="1"/>
    <col min="1515" max="1515" width="32" bestFit="1" customWidth="1"/>
    <col min="1516" max="1516" width="10.75" bestFit="1" customWidth="1"/>
    <col min="1517" max="1517" width="35.25" bestFit="1" customWidth="1"/>
    <col min="1518" max="1518" width="37.375" bestFit="1" customWidth="1"/>
    <col min="1519" max="1519" width="9.75" bestFit="1" customWidth="1"/>
    <col min="1520" max="1520" width="40.625" bestFit="1" customWidth="1"/>
    <col min="1521" max="1521" width="38.5" bestFit="1" customWidth="1"/>
    <col min="1522" max="1522" width="9.75" bestFit="1" customWidth="1"/>
    <col min="1523" max="1523" width="41.875" bestFit="1" customWidth="1"/>
    <col min="1524" max="1524" width="35" bestFit="1" customWidth="1"/>
    <col min="1525" max="1525" width="9.75" bestFit="1" customWidth="1"/>
    <col min="1526" max="1526" width="38.375" bestFit="1" customWidth="1"/>
    <col min="1527" max="1527" width="33.125" bestFit="1" customWidth="1"/>
    <col min="1528" max="1528" width="9.75" bestFit="1" customWidth="1"/>
    <col min="1529" max="1529" width="36.375" bestFit="1" customWidth="1"/>
    <col min="1530" max="1530" width="54" bestFit="1" customWidth="1"/>
    <col min="1531" max="1531" width="9.75" bestFit="1" customWidth="1"/>
    <col min="1532" max="1532" width="57.25" bestFit="1" customWidth="1"/>
    <col min="1533" max="1533" width="34.875" bestFit="1" customWidth="1"/>
    <col min="1534" max="1534" width="9.75" bestFit="1" customWidth="1"/>
    <col min="1535" max="1535" width="38.25" bestFit="1" customWidth="1"/>
    <col min="1536" max="1536" width="33.875" bestFit="1" customWidth="1"/>
    <col min="1537" max="1537" width="11.75" bestFit="1" customWidth="1"/>
    <col min="1538" max="1538" width="37.125" bestFit="1" customWidth="1"/>
    <col min="1539" max="1539" width="32.75" bestFit="1" customWidth="1"/>
    <col min="1540" max="1540" width="10.75" bestFit="1" customWidth="1"/>
    <col min="1541" max="1541" width="36" bestFit="1" customWidth="1"/>
    <col min="1542" max="1542" width="35.375" bestFit="1" customWidth="1"/>
    <col min="1543" max="1543" width="11.75" bestFit="1" customWidth="1"/>
    <col min="1544" max="1545" width="38.625" bestFit="1" customWidth="1"/>
    <col min="1546" max="1546" width="9.75" bestFit="1" customWidth="1"/>
    <col min="1547" max="1547" width="42" bestFit="1" customWidth="1"/>
    <col min="1548" max="1548" width="38.25" bestFit="1" customWidth="1"/>
    <col min="1549" max="1549" width="11.75" bestFit="1" customWidth="1"/>
    <col min="1550" max="1550" width="41.5" bestFit="1" customWidth="1"/>
    <col min="1551" max="1551" width="32.75" bestFit="1" customWidth="1"/>
    <col min="1552" max="1552" width="9.75" bestFit="1" customWidth="1"/>
    <col min="1553" max="1553" width="36" bestFit="1" customWidth="1"/>
    <col min="1554" max="1554" width="32.5" bestFit="1" customWidth="1"/>
    <col min="1555" max="1555" width="9.75" bestFit="1" customWidth="1"/>
    <col min="1556" max="1556" width="35.75" bestFit="1" customWidth="1"/>
    <col min="1557" max="1557" width="32.25" bestFit="1" customWidth="1"/>
    <col min="1558" max="1558" width="9.75" bestFit="1" customWidth="1"/>
    <col min="1559" max="1559" width="35.5" bestFit="1" customWidth="1"/>
    <col min="1560" max="1560" width="28.5" bestFit="1" customWidth="1"/>
    <col min="1561" max="1561" width="8.75" bestFit="1" customWidth="1"/>
    <col min="1562" max="1562" width="31.75" bestFit="1" customWidth="1"/>
    <col min="1563" max="1563" width="35.5" bestFit="1" customWidth="1"/>
    <col min="1564" max="1564" width="9.75" bestFit="1" customWidth="1"/>
    <col min="1565" max="1565" width="38.75" bestFit="1" customWidth="1"/>
    <col min="1566" max="1566" width="38" bestFit="1" customWidth="1"/>
    <col min="1567" max="1567" width="9.75" bestFit="1" customWidth="1"/>
    <col min="1568" max="1568" width="41.25" bestFit="1" customWidth="1"/>
    <col min="1569" max="1569" width="40.5" bestFit="1" customWidth="1"/>
    <col min="1570" max="1570" width="11.75" bestFit="1" customWidth="1"/>
    <col min="1571" max="1571" width="43.75" bestFit="1" customWidth="1"/>
    <col min="1572" max="1572" width="38" bestFit="1" customWidth="1"/>
    <col min="1573" max="1573" width="10.75" bestFit="1" customWidth="1"/>
    <col min="1574" max="1574" width="41.25" bestFit="1" customWidth="1"/>
    <col min="1575" max="1575" width="29.75" bestFit="1" customWidth="1"/>
    <col min="1576" max="1576" width="11.75" bestFit="1" customWidth="1"/>
    <col min="1577" max="1577" width="33" bestFit="1" customWidth="1"/>
    <col min="1578" max="1578" width="31.875" bestFit="1" customWidth="1"/>
    <col min="1579" max="1579" width="9.75" bestFit="1" customWidth="1"/>
    <col min="1580" max="1580" width="35.125" bestFit="1" customWidth="1"/>
    <col min="1581" max="1581" width="37.125" bestFit="1" customWidth="1"/>
    <col min="1582" max="1582" width="9.75" bestFit="1" customWidth="1"/>
    <col min="1583" max="1583" width="40.375" bestFit="1" customWidth="1"/>
    <col min="1584" max="1584" width="31.5" bestFit="1" customWidth="1"/>
    <col min="1585" max="1585" width="9.75" bestFit="1" customWidth="1"/>
    <col min="1586" max="1586" width="34.75" bestFit="1" customWidth="1"/>
    <col min="1587" max="1587" width="41.5" bestFit="1" customWidth="1"/>
    <col min="1588" max="1588" width="11.75" bestFit="1" customWidth="1"/>
    <col min="1589" max="1589" width="44.75" bestFit="1" customWidth="1"/>
    <col min="1590" max="1590" width="39.75" bestFit="1" customWidth="1"/>
    <col min="1591" max="1591" width="9.75" bestFit="1" customWidth="1"/>
    <col min="1592" max="1592" width="43" bestFit="1" customWidth="1"/>
    <col min="1593" max="1593" width="26.75" bestFit="1" customWidth="1"/>
    <col min="1594" max="1594" width="11.75" bestFit="1" customWidth="1"/>
    <col min="1595" max="1595" width="30.125" bestFit="1" customWidth="1"/>
    <col min="1596" max="1596" width="30.875" bestFit="1" customWidth="1"/>
    <col min="1597" max="1597" width="11.75" bestFit="1" customWidth="1"/>
    <col min="1598" max="1598" width="34.25" bestFit="1" customWidth="1"/>
    <col min="1599" max="1599" width="22.625" bestFit="1" customWidth="1"/>
    <col min="1600" max="1600" width="11.75" bestFit="1" customWidth="1"/>
    <col min="1601" max="1601" width="26" bestFit="1" customWidth="1"/>
    <col min="1602" max="1602" width="35.875" bestFit="1" customWidth="1"/>
    <col min="1603" max="1603" width="9.75" bestFit="1" customWidth="1"/>
    <col min="1604" max="1604" width="39.125" bestFit="1" customWidth="1"/>
    <col min="1605" max="1605" width="40.375" bestFit="1" customWidth="1"/>
    <col min="1606" max="1606" width="11.75" bestFit="1" customWidth="1"/>
    <col min="1607" max="1607" width="43.625" bestFit="1" customWidth="1"/>
    <col min="1608" max="1608" width="26.875" bestFit="1" customWidth="1"/>
    <col min="1609" max="1609" width="9.75" bestFit="1" customWidth="1"/>
    <col min="1610" max="1610" width="30.25" bestFit="1" customWidth="1"/>
    <col min="1611" max="1611" width="31.75" bestFit="1" customWidth="1"/>
    <col min="1612" max="1612" width="11.75" bestFit="1" customWidth="1"/>
    <col min="1613" max="1613" width="35" bestFit="1" customWidth="1"/>
    <col min="1614" max="1614" width="37" bestFit="1" customWidth="1"/>
    <col min="1615" max="1615" width="9.75" bestFit="1" customWidth="1"/>
    <col min="1616" max="1616" width="40.25" bestFit="1" customWidth="1"/>
    <col min="1617" max="1617" width="26.5" bestFit="1" customWidth="1"/>
    <col min="1618" max="1618" width="9.75" bestFit="1" customWidth="1"/>
    <col min="1619" max="1619" width="29.875" bestFit="1" customWidth="1"/>
    <col min="1620" max="1620" width="30.125" bestFit="1" customWidth="1"/>
    <col min="1621" max="1621" width="10.75" bestFit="1" customWidth="1"/>
    <col min="1622" max="1622" width="33.375" bestFit="1" customWidth="1"/>
    <col min="1623" max="1623" width="28.5" bestFit="1" customWidth="1"/>
    <col min="1624" max="1624" width="9.75" bestFit="1" customWidth="1"/>
    <col min="1625" max="1625" width="31.75" bestFit="1" customWidth="1"/>
    <col min="1626" max="1626" width="29.125" bestFit="1" customWidth="1"/>
    <col min="1627" max="1627" width="11.75" bestFit="1" customWidth="1"/>
    <col min="1628" max="1628" width="32.375" bestFit="1" customWidth="1"/>
    <col min="1629" max="1629" width="27.625" bestFit="1" customWidth="1"/>
    <col min="1630" max="1630" width="8.75" bestFit="1" customWidth="1"/>
    <col min="1631" max="1631" width="30.875" bestFit="1" customWidth="1"/>
    <col min="1632" max="1632" width="39.5" bestFit="1" customWidth="1"/>
    <col min="1633" max="1633" width="10.75" bestFit="1" customWidth="1"/>
    <col min="1634" max="1634" width="42.75" bestFit="1" customWidth="1"/>
    <col min="1635" max="1635" width="41.25" bestFit="1" customWidth="1"/>
    <col min="1636" max="1636" width="9.75" bestFit="1" customWidth="1"/>
    <col min="1637" max="1637" width="44.5" bestFit="1" customWidth="1"/>
    <col min="1638" max="1638" width="42.375" bestFit="1" customWidth="1"/>
    <col min="1639" max="1639" width="9.75" bestFit="1" customWidth="1"/>
    <col min="1640" max="1640" width="45.625" bestFit="1" customWidth="1"/>
    <col min="1641" max="1641" width="31" bestFit="1" customWidth="1"/>
    <col min="1642" max="1642" width="10.75" bestFit="1" customWidth="1"/>
    <col min="1643" max="1643" width="34.375" bestFit="1" customWidth="1"/>
    <col min="1644" max="1644" width="27.625" bestFit="1" customWidth="1"/>
    <col min="1645" max="1645" width="10.75" bestFit="1" customWidth="1"/>
    <col min="1646" max="1646" width="30.875" bestFit="1" customWidth="1"/>
    <col min="1647" max="1647" width="24.75" bestFit="1" customWidth="1"/>
    <col min="1648" max="1648" width="9.75" bestFit="1" customWidth="1"/>
    <col min="1649" max="1649" width="28" bestFit="1" customWidth="1"/>
    <col min="1650" max="1650" width="35.375" bestFit="1" customWidth="1"/>
    <col min="1651" max="1651" width="11.75" bestFit="1" customWidth="1"/>
    <col min="1652" max="1652" width="38.625" bestFit="1" customWidth="1"/>
    <col min="1653" max="1653" width="39.25" bestFit="1" customWidth="1"/>
    <col min="1654" max="1654" width="11.75" bestFit="1" customWidth="1"/>
    <col min="1655" max="1655" width="42.625" bestFit="1" customWidth="1"/>
    <col min="1656" max="1656" width="33" bestFit="1" customWidth="1"/>
    <col min="1657" max="1657" width="9.75" bestFit="1" customWidth="1"/>
    <col min="1658" max="1658" width="36.25" bestFit="1" customWidth="1"/>
    <col min="1659" max="1659" width="27.25" bestFit="1" customWidth="1"/>
    <col min="1660" max="1660" width="9.75" bestFit="1" customWidth="1"/>
    <col min="1661" max="1661" width="30.5" bestFit="1" customWidth="1"/>
    <col min="1662" max="1662" width="30" bestFit="1" customWidth="1"/>
    <col min="1663" max="1663" width="9.75" bestFit="1" customWidth="1"/>
    <col min="1664" max="1664" width="33.25" bestFit="1" customWidth="1"/>
    <col min="1665" max="1665" width="37.625" bestFit="1" customWidth="1"/>
    <col min="1666" max="1666" width="9.75" bestFit="1" customWidth="1"/>
    <col min="1667" max="1667" width="40.875" bestFit="1" customWidth="1"/>
    <col min="1668" max="1668" width="29.75" bestFit="1" customWidth="1"/>
    <col min="1669" max="1669" width="9.75" bestFit="1" customWidth="1"/>
    <col min="1670" max="1670" width="33" bestFit="1" customWidth="1"/>
    <col min="1671" max="1671" width="26.125" bestFit="1" customWidth="1"/>
    <col min="1672" max="1672" width="10.75" bestFit="1" customWidth="1"/>
    <col min="1673" max="1673" width="29.5" bestFit="1" customWidth="1"/>
    <col min="1674" max="1674" width="35" bestFit="1" customWidth="1"/>
    <col min="1675" max="1675" width="9.75" bestFit="1" customWidth="1"/>
    <col min="1676" max="1676" width="38.375" bestFit="1" customWidth="1"/>
    <col min="1677" max="1677" width="27.125" bestFit="1" customWidth="1"/>
    <col min="1678" max="1678" width="9.75" bestFit="1" customWidth="1"/>
    <col min="1679" max="1679" width="30.375" bestFit="1" customWidth="1"/>
    <col min="1680" max="1680" width="26.25" bestFit="1" customWidth="1"/>
    <col min="1681" max="1681" width="11.75" bestFit="1" customWidth="1"/>
    <col min="1682" max="1682" width="29.625" bestFit="1" customWidth="1"/>
    <col min="1683" max="1683" width="26.25" bestFit="1" customWidth="1"/>
    <col min="1684" max="1684" width="9.75" bestFit="1" customWidth="1"/>
    <col min="1685" max="1685" width="29.625" bestFit="1" customWidth="1"/>
    <col min="1686" max="1686" width="27.75" bestFit="1" customWidth="1"/>
    <col min="1687" max="1687" width="9.75" bestFit="1" customWidth="1"/>
    <col min="1688" max="1688" width="31" bestFit="1" customWidth="1"/>
    <col min="1689" max="1689" width="33" bestFit="1" customWidth="1"/>
    <col min="1690" max="1690" width="11.75" bestFit="1" customWidth="1"/>
    <col min="1691" max="1691" width="36.25" bestFit="1" customWidth="1"/>
    <col min="1692" max="1692" width="27.5" bestFit="1" customWidth="1"/>
    <col min="1693" max="1693" width="9.75" bestFit="1" customWidth="1"/>
    <col min="1694" max="1694" width="30.75" bestFit="1" customWidth="1"/>
    <col min="1695" max="1695" width="27.875" bestFit="1" customWidth="1"/>
    <col min="1696" max="1696" width="9.75" bestFit="1" customWidth="1"/>
    <col min="1697" max="1697" width="31.125" bestFit="1" customWidth="1"/>
    <col min="1698" max="1698" width="32.25" bestFit="1" customWidth="1"/>
    <col min="1699" max="1699" width="11.75" bestFit="1" customWidth="1"/>
    <col min="1700" max="1700" width="35.5" bestFit="1" customWidth="1"/>
    <col min="1701" max="1701" width="31.875" bestFit="1" customWidth="1"/>
    <col min="1702" max="1702" width="9.75" bestFit="1" customWidth="1"/>
    <col min="1703" max="1703" width="35.125" bestFit="1" customWidth="1"/>
    <col min="1704" max="1704" width="45.25" bestFit="1" customWidth="1"/>
    <col min="1705" max="1705" width="9.75" bestFit="1" customWidth="1"/>
    <col min="1706" max="1706" width="48.5" bestFit="1" customWidth="1"/>
    <col min="1707" max="1707" width="27.875" bestFit="1" customWidth="1"/>
    <col min="1708" max="1708" width="9.75" bestFit="1" customWidth="1"/>
    <col min="1709" max="1709" width="31.125" bestFit="1" customWidth="1"/>
    <col min="1710" max="1710" width="28" bestFit="1" customWidth="1"/>
    <col min="1711" max="1711" width="8.75" bestFit="1" customWidth="1"/>
    <col min="1712" max="1712" width="31.25" bestFit="1" customWidth="1"/>
    <col min="1713" max="1713" width="35.375" bestFit="1" customWidth="1"/>
    <col min="1714" max="1714" width="9.75" bestFit="1" customWidth="1"/>
    <col min="1715" max="1715" width="38.625" bestFit="1" customWidth="1"/>
    <col min="1716" max="1716" width="46.375" bestFit="1" customWidth="1"/>
    <col min="1717" max="1717" width="9.75" bestFit="1" customWidth="1"/>
    <col min="1718" max="1718" width="49.625" bestFit="1" customWidth="1"/>
    <col min="1719" max="1719" width="35.875" bestFit="1" customWidth="1"/>
    <col min="1720" max="1720" width="9.75" bestFit="1" customWidth="1"/>
    <col min="1721" max="1721" width="39.125" bestFit="1" customWidth="1"/>
    <col min="1722" max="1722" width="31.625" bestFit="1" customWidth="1"/>
    <col min="1723" max="1723" width="9.75" bestFit="1" customWidth="1"/>
    <col min="1724" max="1724" width="34.875" bestFit="1" customWidth="1"/>
    <col min="1725" max="1725" width="30.75" bestFit="1" customWidth="1"/>
    <col min="1726" max="1726" width="9.75" bestFit="1" customWidth="1"/>
    <col min="1727" max="1727" width="34.125" bestFit="1" customWidth="1"/>
    <col min="1728" max="1728" width="27.375" bestFit="1" customWidth="1"/>
    <col min="1729" max="1729" width="9.75" bestFit="1" customWidth="1"/>
    <col min="1730" max="1730" width="30.625" bestFit="1" customWidth="1"/>
    <col min="1731" max="1731" width="27.875" bestFit="1" customWidth="1"/>
    <col min="1732" max="1732" width="9.75" bestFit="1" customWidth="1"/>
    <col min="1733" max="1733" width="31.125" bestFit="1" customWidth="1"/>
    <col min="1734" max="1734" width="22.375" bestFit="1" customWidth="1"/>
    <col min="1735" max="1735" width="9.75" bestFit="1" customWidth="1"/>
    <col min="1736" max="1736" width="25.75" bestFit="1" customWidth="1"/>
    <col min="1737" max="1737" width="33.875" bestFit="1" customWidth="1"/>
    <col min="1738" max="1738" width="10.75" bestFit="1" customWidth="1"/>
    <col min="1739" max="1739" width="37.125" bestFit="1" customWidth="1"/>
    <col min="1740" max="1740" width="36.625" bestFit="1" customWidth="1"/>
    <col min="1741" max="1741" width="9.75" bestFit="1" customWidth="1"/>
    <col min="1742" max="1742" width="39.875" bestFit="1" customWidth="1"/>
    <col min="1743" max="1743" width="27.125" bestFit="1" customWidth="1"/>
    <col min="1744" max="1744" width="9.75" bestFit="1" customWidth="1"/>
    <col min="1745" max="1745" width="30.375" bestFit="1" customWidth="1"/>
    <col min="1746" max="1746" width="28.625" bestFit="1" customWidth="1"/>
    <col min="1747" max="1747" width="11.75" bestFit="1" customWidth="1"/>
    <col min="1748" max="1748" width="31.875" bestFit="1" customWidth="1"/>
    <col min="1749" max="1749" width="36.625" bestFit="1" customWidth="1"/>
    <col min="1750" max="1750" width="10.75" bestFit="1" customWidth="1"/>
    <col min="1751" max="1751" width="39.875" bestFit="1" customWidth="1"/>
    <col min="1752" max="1752" width="29.375" bestFit="1" customWidth="1"/>
    <col min="1753" max="1753" width="11.75" bestFit="1" customWidth="1"/>
    <col min="1754" max="1754" width="32.625" bestFit="1" customWidth="1"/>
    <col min="1755" max="1755" width="32.25" bestFit="1" customWidth="1"/>
    <col min="1756" max="1756" width="9.75" bestFit="1" customWidth="1"/>
    <col min="1757" max="1757" width="35.5" bestFit="1" customWidth="1"/>
    <col min="1758" max="1758" width="28.875" bestFit="1" customWidth="1"/>
    <col min="1759" max="1759" width="11.75" bestFit="1" customWidth="1"/>
    <col min="1760" max="1760" width="32.125" bestFit="1" customWidth="1"/>
    <col min="1761" max="1761" width="44.125" bestFit="1" customWidth="1"/>
    <col min="1762" max="1762" width="11.75" bestFit="1" customWidth="1"/>
    <col min="1763" max="1763" width="47.375" bestFit="1" customWidth="1"/>
    <col min="1764" max="1764" width="39.5" bestFit="1" customWidth="1"/>
    <col min="1765" max="1765" width="8.75" bestFit="1" customWidth="1"/>
    <col min="1766" max="1766" width="42.75" bestFit="1" customWidth="1"/>
    <col min="1767" max="1767" width="44.875" bestFit="1" customWidth="1"/>
    <col min="1768" max="1768" width="11.75" bestFit="1" customWidth="1"/>
    <col min="1769" max="1769" width="48.125" bestFit="1" customWidth="1"/>
    <col min="1770" max="1770" width="35.5" bestFit="1" customWidth="1"/>
    <col min="1771" max="1771" width="11.75" bestFit="1" customWidth="1"/>
    <col min="1772" max="1772" width="38.75" bestFit="1" customWidth="1"/>
    <col min="1773" max="1773" width="36" bestFit="1" customWidth="1"/>
    <col min="1774" max="1774" width="9.75" bestFit="1" customWidth="1"/>
    <col min="1775" max="1775" width="39.25" bestFit="1" customWidth="1"/>
    <col min="1776" max="1776" width="41.5" bestFit="1" customWidth="1"/>
    <col min="1777" max="1777" width="9.75" bestFit="1" customWidth="1"/>
    <col min="1778" max="1778" width="44.75" bestFit="1" customWidth="1"/>
    <col min="1779" max="1779" width="36.75" bestFit="1" customWidth="1"/>
    <col min="1780" max="1780" width="8.75" bestFit="1" customWidth="1"/>
    <col min="1781" max="1781" width="40" bestFit="1" customWidth="1"/>
    <col min="1782" max="1782" width="32.875" bestFit="1" customWidth="1"/>
    <col min="1783" max="1783" width="9.75" bestFit="1" customWidth="1"/>
    <col min="1784" max="1784" width="36.125" bestFit="1" customWidth="1"/>
    <col min="1785" max="1785" width="24.125" bestFit="1" customWidth="1"/>
    <col min="1786" max="1786" width="9.75" bestFit="1" customWidth="1"/>
    <col min="1787" max="1787" width="27.375" bestFit="1" customWidth="1"/>
    <col min="1788" max="1788" width="27.25" bestFit="1" customWidth="1"/>
    <col min="1789" max="1789" width="9.75" bestFit="1" customWidth="1"/>
    <col min="1790" max="1790" width="30.5" bestFit="1" customWidth="1"/>
    <col min="1791" max="1791" width="27.125" bestFit="1" customWidth="1"/>
    <col min="1792" max="1792" width="9.75" bestFit="1" customWidth="1"/>
    <col min="1793" max="1793" width="30.375" bestFit="1" customWidth="1"/>
    <col min="1794" max="1794" width="30.125" bestFit="1" customWidth="1"/>
    <col min="1795" max="1795" width="10.75" bestFit="1" customWidth="1"/>
    <col min="1796" max="1796" width="33.375" bestFit="1" customWidth="1"/>
    <col min="1797" max="1797" width="28" bestFit="1" customWidth="1"/>
    <col min="1798" max="1798" width="10.75" bestFit="1" customWidth="1"/>
    <col min="1799" max="1799" width="31.25" bestFit="1" customWidth="1"/>
    <col min="1800" max="1800" width="27.5" bestFit="1" customWidth="1"/>
    <col min="1801" max="1801" width="10.75" bestFit="1" customWidth="1"/>
    <col min="1802" max="1802" width="30.75" bestFit="1" customWidth="1"/>
    <col min="1803" max="1803" width="36.875" bestFit="1" customWidth="1"/>
    <col min="1804" max="1804" width="9.75" bestFit="1" customWidth="1"/>
    <col min="1805" max="1805" width="40.125" bestFit="1" customWidth="1"/>
    <col min="1806" max="1806" width="34" bestFit="1" customWidth="1"/>
    <col min="1807" max="1807" width="9.75" bestFit="1" customWidth="1"/>
    <col min="1808" max="1808" width="37.25" bestFit="1" customWidth="1"/>
    <col min="1809" max="1809" width="35.5" bestFit="1" customWidth="1"/>
    <col min="1810" max="1810" width="10.75" bestFit="1" customWidth="1"/>
    <col min="1811" max="1811" width="38.75" bestFit="1" customWidth="1"/>
    <col min="1812" max="1812" width="25.5" bestFit="1" customWidth="1"/>
    <col min="1813" max="1813" width="9.75" bestFit="1" customWidth="1"/>
    <col min="1814" max="1814" width="28.75" bestFit="1" customWidth="1"/>
    <col min="1815" max="1815" width="33.5" bestFit="1" customWidth="1"/>
    <col min="1816" max="1816" width="11.75" bestFit="1" customWidth="1"/>
    <col min="1817" max="1817" width="36.75" bestFit="1" customWidth="1"/>
    <col min="1818" max="1818" width="31" bestFit="1" customWidth="1"/>
    <col min="1819" max="1819" width="10.75" bestFit="1" customWidth="1"/>
    <col min="1820" max="1820" width="34.375" bestFit="1" customWidth="1"/>
    <col min="1821" max="1821" width="27.5" bestFit="1" customWidth="1"/>
    <col min="1822" max="1822" width="11.75" bestFit="1" customWidth="1"/>
    <col min="1823" max="1824" width="30.75" bestFit="1" customWidth="1"/>
    <col min="1825" max="1825" width="9.75" bestFit="1" customWidth="1"/>
    <col min="1826" max="1826" width="34.125" bestFit="1" customWidth="1"/>
    <col min="1827" max="1827" width="33.875" bestFit="1" customWidth="1"/>
    <col min="1828" max="1828" width="11.75" bestFit="1" customWidth="1"/>
    <col min="1829" max="1829" width="37.125" bestFit="1" customWidth="1"/>
    <col min="1830" max="1830" width="25.625" bestFit="1" customWidth="1"/>
    <col min="1831" max="1831" width="9.75" bestFit="1" customWidth="1"/>
    <col min="1832" max="1832" width="28.875" bestFit="1" customWidth="1"/>
    <col min="1833" max="1833" width="26.25" bestFit="1" customWidth="1"/>
    <col min="1834" max="1834" width="9.75" bestFit="1" customWidth="1"/>
    <col min="1835" max="1835" width="29.625" bestFit="1" customWidth="1"/>
    <col min="1836" max="1836" width="44" bestFit="1" customWidth="1"/>
    <col min="1837" max="1837" width="9.75" bestFit="1" customWidth="1"/>
    <col min="1838" max="1838" width="47.25" bestFit="1" customWidth="1"/>
    <col min="1839" max="1839" width="29" bestFit="1" customWidth="1"/>
    <col min="1840" max="1840" width="9.75" bestFit="1" customWidth="1"/>
    <col min="1841" max="1841" width="32.25" bestFit="1" customWidth="1"/>
    <col min="1842" max="1842" width="46.625" bestFit="1" customWidth="1"/>
    <col min="1843" max="1843" width="9.75" bestFit="1" customWidth="1"/>
    <col min="1844" max="1844" width="49.875" bestFit="1" customWidth="1"/>
    <col min="1845" max="1845" width="41.25" bestFit="1" customWidth="1"/>
    <col min="1846" max="1846" width="8.75" bestFit="1" customWidth="1"/>
    <col min="1847" max="1847" width="44.5" bestFit="1" customWidth="1"/>
    <col min="1848" max="1848" width="36.125" bestFit="1" customWidth="1"/>
    <col min="1849" max="1849" width="11.75" bestFit="1" customWidth="1"/>
    <col min="1850" max="1850" width="39.375" bestFit="1" customWidth="1"/>
    <col min="1851" max="1851" width="36.25" bestFit="1" customWidth="1"/>
    <col min="1852" max="1852" width="9.75" bestFit="1" customWidth="1"/>
    <col min="1853" max="1853" width="39.5" bestFit="1" customWidth="1"/>
    <col min="1854" max="1854" width="28.125" bestFit="1" customWidth="1"/>
    <col min="1855" max="1855" width="9.75" bestFit="1" customWidth="1"/>
    <col min="1856" max="1856" width="31.375" bestFit="1" customWidth="1"/>
    <col min="1857" max="1857" width="29.25" bestFit="1" customWidth="1"/>
    <col min="1858" max="1858" width="10.75" bestFit="1" customWidth="1"/>
    <col min="1859" max="1859" width="32.5" bestFit="1" customWidth="1"/>
    <col min="1860" max="1860" width="35.875" bestFit="1" customWidth="1"/>
    <col min="1861" max="1861" width="10.75" bestFit="1" customWidth="1"/>
    <col min="1862" max="1862" width="39.125" bestFit="1" customWidth="1"/>
    <col min="1863" max="1863" width="28" bestFit="1" customWidth="1"/>
    <col min="1864" max="1864" width="8.75" bestFit="1" customWidth="1"/>
    <col min="1865" max="1865" width="31.25" bestFit="1" customWidth="1"/>
    <col min="1866" max="1866" width="26" bestFit="1" customWidth="1"/>
    <col min="1867" max="1867" width="10.75" bestFit="1" customWidth="1"/>
    <col min="1868" max="1868" width="29.25" bestFit="1" customWidth="1"/>
    <col min="1869" max="1869" width="30.875" bestFit="1" customWidth="1"/>
    <col min="1870" max="1870" width="11.75" bestFit="1" customWidth="1"/>
    <col min="1871" max="1871" width="34.25" bestFit="1" customWidth="1"/>
    <col min="1872" max="1872" width="26.5" bestFit="1" customWidth="1"/>
    <col min="1873" max="1873" width="8.75" bestFit="1" customWidth="1"/>
    <col min="1874" max="1874" width="29.875" bestFit="1" customWidth="1"/>
    <col min="1875" max="1875" width="34.625" bestFit="1" customWidth="1"/>
    <col min="1876" max="1876" width="8.75" bestFit="1" customWidth="1"/>
    <col min="1877" max="1877" width="38" bestFit="1" customWidth="1"/>
    <col min="1878" max="1878" width="29.5" bestFit="1" customWidth="1"/>
    <col min="1879" max="1879" width="9.75" bestFit="1" customWidth="1"/>
    <col min="1880" max="1880" width="32.75" bestFit="1" customWidth="1"/>
    <col min="1881" max="1881" width="23.25" bestFit="1" customWidth="1"/>
    <col min="1882" max="1882" width="10.75" bestFit="1" customWidth="1"/>
    <col min="1883" max="1883" width="26.5" bestFit="1" customWidth="1"/>
    <col min="1884" max="1884" width="41.125" bestFit="1" customWidth="1"/>
    <col min="1885" max="1885" width="11.75" bestFit="1" customWidth="1"/>
    <col min="1886" max="1886" width="44.375" bestFit="1" customWidth="1"/>
    <col min="1887" max="1887" width="27.625" bestFit="1" customWidth="1"/>
    <col min="1888" max="1888" width="11.75" bestFit="1" customWidth="1"/>
    <col min="1889" max="1889" width="30.875" bestFit="1" customWidth="1"/>
    <col min="1890" max="1890" width="25.625" bestFit="1" customWidth="1"/>
    <col min="1891" max="1891" width="9.75" bestFit="1" customWidth="1"/>
    <col min="1892" max="1892" width="28.875" bestFit="1" customWidth="1"/>
    <col min="1893" max="1893" width="31.375" bestFit="1" customWidth="1"/>
    <col min="1894" max="1894" width="9.75" bestFit="1" customWidth="1"/>
    <col min="1895" max="1895" width="34.625" bestFit="1" customWidth="1"/>
    <col min="1896" max="1896" width="33.125" bestFit="1" customWidth="1"/>
    <col min="1897" max="1897" width="11.75" bestFit="1" customWidth="1"/>
    <col min="1898" max="1898" width="36.375" bestFit="1" customWidth="1"/>
    <col min="1899" max="1899" width="31.625" bestFit="1" customWidth="1"/>
    <col min="1900" max="1900" width="11.75" bestFit="1" customWidth="1"/>
    <col min="1901" max="1901" width="34.875" bestFit="1" customWidth="1"/>
    <col min="1902" max="1902" width="30.125" bestFit="1" customWidth="1"/>
    <col min="1903" max="1903" width="11.75" bestFit="1" customWidth="1"/>
    <col min="1904" max="1904" width="33.375" bestFit="1" customWidth="1"/>
    <col min="1905" max="1905" width="39.875" bestFit="1" customWidth="1"/>
    <col min="1906" max="1906" width="11.75" bestFit="1" customWidth="1"/>
    <col min="1907" max="1907" width="43.125" bestFit="1" customWidth="1"/>
    <col min="1908" max="1908" width="27.25" bestFit="1" customWidth="1"/>
    <col min="1909" max="1909" width="10.75" bestFit="1" customWidth="1"/>
    <col min="1910" max="1910" width="30.5" bestFit="1" customWidth="1"/>
    <col min="1911" max="1911" width="34.125" bestFit="1" customWidth="1"/>
    <col min="1912" max="1912" width="9.75" bestFit="1" customWidth="1"/>
    <col min="1913" max="1913" width="37.375" bestFit="1" customWidth="1"/>
    <col min="1914" max="1914" width="34" bestFit="1" customWidth="1"/>
    <col min="1915" max="1915" width="9.75" bestFit="1" customWidth="1"/>
    <col min="1916" max="1916" width="37.25" bestFit="1" customWidth="1"/>
    <col min="1917" max="1917" width="38.5" bestFit="1" customWidth="1"/>
    <col min="1918" max="1918" width="9.75" bestFit="1" customWidth="1"/>
    <col min="1919" max="1919" width="41.875" bestFit="1" customWidth="1"/>
    <col min="1920" max="1920" width="39.5" bestFit="1" customWidth="1"/>
    <col min="1921" max="1921" width="9.75" bestFit="1" customWidth="1"/>
    <col min="1922" max="1922" width="42.75" bestFit="1" customWidth="1"/>
    <col min="1923" max="1923" width="32.375" bestFit="1" customWidth="1"/>
    <col min="1924" max="1924" width="10.75" bestFit="1" customWidth="1"/>
    <col min="1925" max="1925" width="35.625" bestFit="1" customWidth="1"/>
    <col min="1926" max="1926" width="28.375" bestFit="1" customWidth="1"/>
    <col min="1927" max="1927" width="11.75" bestFit="1" customWidth="1"/>
    <col min="1928" max="1928" width="31.625" bestFit="1" customWidth="1"/>
    <col min="1929" max="1929" width="30.375" bestFit="1" customWidth="1"/>
    <col min="1930" max="1930" width="10.75" bestFit="1" customWidth="1"/>
    <col min="1931" max="1931" width="33.75" bestFit="1" customWidth="1"/>
    <col min="1932" max="1932" width="33" bestFit="1" customWidth="1"/>
    <col min="1933" max="1933" width="9.75" bestFit="1" customWidth="1"/>
    <col min="1934" max="1934" width="36.25" bestFit="1" customWidth="1"/>
    <col min="1935" max="1935" width="32.875" bestFit="1" customWidth="1"/>
    <col min="1936" max="1936" width="10.75" bestFit="1" customWidth="1"/>
    <col min="1937" max="1937" width="36.125" bestFit="1" customWidth="1"/>
    <col min="1938" max="1938" width="34.625" bestFit="1" customWidth="1"/>
    <col min="1939" max="1939" width="9.75" bestFit="1" customWidth="1"/>
    <col min="1940" max="1940" width="38" bestFit="1" customWidth="1"/>
    <col min="1941" max="1941" width="40.25" bestFit="1" customWidth="1"/>
    <col min="1942" max="1942" width="11.75" bestFit="1" customWidth="1"/>
    <col min="1943" max="1943" width="43.5" bestFit="1" customWidth="1"/>
    <col min="1944" max="1944" width="39.875" bestFit="1" customWidth="1"/>
    <col min="1945" max="1945" width="9.75" bestFit="1" customWidth="1"/>
    <col min="1946" max="1946" width="43.125" bestFit="1" customWidth="1"/>
    <col min="1947" max="1947" width="24.75" bestFit="1" customWidth="1"/>
    <col min="1948" max="1948" width="9.75" bestFit="1" customWidth="1"/>
    <col min="1949" max="1949" width="28" bestFit="1" customWidth="1"/>
    <col min="1950" max="1950" width="35.125" bestFit="1" customWidth="1"/>
    <col min="1951" max="1951" width="11.75" bestFit="1" customWidth="1"/>
    <col min="1952" max="1952" width="38.5" bestFit="1" customWidth="1"/>
    <col min="1953" max="1953" width="36.75" bestFit="1" customWidth="1"/>
    <col min="1954" max="1954" width="9.75" bestFit="1" customWidth="1"/>
    <col min="1955" max="1955" width="40" bestFit="1" customWidth="1"/>
    <col min="1956" max="1956" width="26.375" bestFit="1" customWidth="1"/>
    <col min="1957" max="1957" width="10.75" bestFit="1" customWidth="1"/>
    <col min="1958" max="1958" width="29.75" bestFit="1" customWidth="1"/>
    <col min="1959" max="1959" width="33.375" bestFit="1" customWidth="1"/>
    <col min="1960" max="1960" width="10.75" bestFit="1" customWidth="1"/>
    <col min="1961" max="1961" width="36.625" bestFit="1" customWidth="1"/>
    <col min="1962" max="1962" width="29.25" bestFit="1" customWidth="1"/>
    <col min="1963" max="1963" width="10.75" bestFit="1" customWidth="1"/>
    <col min="1964" max="1964" width="32.5" bestFit="1" customWidth="1"/>
    <col min="1965" max="1965" width="31.375" bestFit="1" customWidth="1"/>
    <col min="1966" max="1966" width="9.75" bestFit="1" customWidth="1"/>
    <col min="1967" max="1967" width="34.625" bestFit="1" customWidth="1"/>
    <col min="1968" max="1968" width="32.375" bestFit="1" customWidth="1"/>
    <col min="1969" max="1969" width="9.75" bestFit="1" customWidth="1"/>
    <col min="1970" max="1970" width="35.625" bestFit="1" customWidth="1"/>
    <col min="1971" max="1971" width="38" bestFit="1" customWidth="1"/>
    <col min="1972" max="1972" width="9.75" bestFit="1" customWidth="1"/>
    <col min="1973" max="1973" width="41.25" bestFit="1" customWidth="1"/>
    <col min="1974" max="1974" width="33.875" bestFit="1" customWidth="1"/>
    <col min="1975" max="1975" width="11.75" bestFit="1" customWidth="1"/>
    <col min="1976" max="1976" width="37.125" bestFit="1" customWidth="1"/>
    <col min="1977" max="1977" width="32.875" bestFit="1" customWidth="1"/>
    <col min="1978" max="1978" width="9.75" bestFit="1" customWidth="1"/>
    <col min="1979" max="1979" width="36.125" bestFit="1" customWidth="1"/>
    <col min="1980" max="1980" width="37.5" bestFit="1" customWidth="1"/>
    <col min="1981" max="1981" width="11.75" bestFit="1" customWidth="1"/>
    <col min="1982" max="1982" width="40.75" bestFit="1" customWidth="1"/>
    <col min="1983" max="1983" width="37.75" bestFit="1" customWidth="1"/>
    <col min="1984" max="1984" width="9.75" bestFit="1" customWidth="1"/>
    <col min="1985" max="1985" width="41" bestFit="1" customWidth="1"/>
    <col min="1986" max="1986" width="40.875" bestFit="1" customWidth="1"/>
    <col min="1987" max="1987" width="10.75" bestFit="1" customWidth="1"/>
    <col min="1988" max="1988" width="44.125" bestFit="1" customWidth="1"/>
    <col min="1989" max="1989" width="48.375" bestFit="1" customWidth="1"/>
    <col min="1990" max="1990" width="10.75" bestFit="1" customWidth="1"/>
    <col min="1991" max="1991" width="51.625" bestFit="1" customWidth="1"/>
    <col min="1992" max="1992" width="37.875" bestFit="1" customWidth="1"/>
    <col min="1993" max="1993" width="8.75" bestFit="1" customWidth="1"/>
    <col min="1994" max="1994" width="41.125" bestFit="1" customWidth="1"/>
    <col min="1995" max="1995" width="34.625" bestFit="1" customWidth="1"/>
    <col min="1996" max="1996" width="11.75" bestFit="1" customWidth="1"/>
    <col min="1997" max="1997" width="38" bestFit="1" customWidth="1"/>
    <col min="1998" max="1998" width="31.625" bestFit="1" customWidth="1"/>
    <col min="1999" max="1999" width="10.75" bestFit="1" customWidth="1"/>
    <col min="2000" max="2000" width="34.875" bestFit="1" customWidth="1"/>
    <col min="2001" max="2001" width="38" bestFit="1" customWidth="1"/>
    <col min="2002" max="2002" width="9.75" bestFit="1" customWidth="1"/>
    <col min="2003" max="2003" width="41.25" bestFit="1" customWidth="1"/>
    <col min="2004" max="2004" width="29.125" bestFit="1" customWidth="1"/>
    <col min="2005" max="2005" width="9.75" bestFit="1" customWidth="1"/>
    <col min="2006" max="2006" width="32.375" bestFit="1" customWidth="1"/>
    <col min="2007" max="2007" width="40.875" bestFit="1" customWidth="1"/>
    <col min="2008" max="2008" width="11.75" bestFit="1" customWidth="1"/>
    <col min="2009" max="2009" width="44.125" bestFit="1" customWidth="1"/>
    <col min="2010" max="2010" width="32" bestFit="1" customWidth="1"/>
    <col min="2011" max="2011" width="10.75" bestFit="1" customWidth="1"/>
    <col min="2012" max="2012" width="35.25" bestFit="1" customWidth="1"/>
    <col min="2013" max="2013" width="23.875" bestFit="1" customWidth="1"/>
    <col min="2014" max="2014" width="9.75" bestFit="1" customWidth="1"/>
    <col min="2015" max="2015" width="27.125" bestFit="1" customWidth="1"/>
    <col min="2016" max="2016" width="31.5" bestFit="1" customWidth="1"/>
    <col min="2017" max="2017" width="9.75" bestFit="1" customWidth="1"/>
    <col min="2018" max="2018" width="34.75" bestFit="1" customWidth="1"/>
    <col min="2019" max="2019" width="30.375" bestFit="1" customWidth="1"/>
    <col min="2020" max="2020" width="9.75" bestFit="1" customWidth="1"/>
    <col min="2021" max="2021" width="33.75" bestFit="1" customWidth="1"/>
    <col min="2022" max="2022" width="34.75" bestFit="1" customWidth="1"/>
    <col min="2023" max="2023" width="9.75" bestFit="1" customWidth="1"/>
    <col min="2024" max="2024" width="38.125" bestFit="1" customWidth="1"/>
    <col min="2025" max="2025" width="30.25" bestFit="1" customWidth="1"/>
    <col min="2026" max="2026" width="9.75" bestFit="1" customWidth="1"/>
    <col min="2027" max="2027" width="33.625" bestFit="1" customWidth="1"/>
    <col min="2028" max="2028" width="27.875" bestFit="1" customWidth="1"/>
    <col min="2029" max="2029" width="9.75" bestFit="1" customWidth="1"/>
    <col min="2030" max="2030" width="31.125" bestFit="1" customWidth="1"/>
    <col min="2031" max="2031" width="29.75" bestFit="1" customWidth="1"/>
    <col min="2032" max="2032" width="9.75" bestFit="1" customWidth="1"/>
    <col min="2033" max="2033" width="33" bestFit="1" customWidth="1"/>
    <col min="2034" max="2034" width="29.875" bestFit="1" customWidth="1"/>
    <col min="2035" max="2035" width="9.75" bestFit="1" customWidth="1"/>
    <col min="2036" max="2036" width="33.125" bestFit="1" customWidth="1"/>
    <col min="2037" max="2037" width="38.125" bestFit="1" customWidth="1"/>
    <col min="2038" max="2038" width="11.75" bestFit="1" customWidth="1"/>
    <col min="2039" max="2039" width="41.375" bestFit="1" customWidth="1"/>
    <col min="2040" max="2040" width="32" bestFit="1" customWidth="1"/>
    <col min="2041" max="2041" width="11.75" bestFit="1" customWidth="1"/>
    <col min="2042" max="2042" width="35.25" bestFit="1" customWidth="1"/>
    <col min="2043" max="2043" width="46.375" bestFit="1" customWidth="1"/>
    <col min="2044" max="2044" width="9.75" bestFit="1" customWidth="1"/>
    <col min="2045" max="2045" width="49.625" bestFit="1" customWidth="1"/>
    <col min="2046" max="2046" width="37.625" bestFit="1" customWidth="1"/>
    <col min="2047" max="2047" width="9.75" bestFit="1" customWidth="1"/>
    <col min="2048" max="2048" width="40.875" bestFit="1" customWidth="1"/>
    <col min="2049" max="2049" width="30" bestFit="1" customWidth="1"/>
    <col min="2050" max="2050" width="11.75" bestFit="1" customWidth="1"/>
    <col min="2051" max="2051" width="33.25" bestFit="1" customWidth="1"/>
    <col min="2052" max="2052" width="39.5" bestFit="1" customWidth="1"/>
    <col min="2053" max="2053" width="11.75" bestFit="1" customWidth="1"/>
    <col min="2054" max="2054" width="42.75" bestFit="1" customWidth="1"/>
    <col min="2055" max="2055" width="31.75" bestFit="1" customWidth="1"/>
    <col min="2056" max="2056" width="11.75" bestFit="1" customWidth="1"/>
    <col min="2057" max="2057" width="35" bestFit="1" customWidth="1"/>
    <col min="2058" max="2058" width="26" bestFit="1" customWidth="1"/>
    <col min="2059" max="2059" width="8.75" bestFit="1" customWidth="1"/>
    <col min="2060" max="2060" width="29.25" bestFit="1" customWidth="1"/>
    <col min="2061" max="2061" width="34.375" bestFit="1" customWidth="1"/>
    <col min="2062" max="2062" width="9.75" bestFit="1" customWidth="1"/>
    <col min="2063" max="2063" width="37.75" bestFit="1" customWidth="1"/>
    <col min="2064" max="2064" width="37.125" bestFit="1" customWidth="1"/>
    <col min="2065" max="2065" width="10.75" bestFit="1" customWidth="1"/>
    <col min="2066" max="2066" width="40.375" bestFit="1" customWidth="1"/>
    <col min="2067" max="2067" width="34.25" bestFit="1" customWidth="1"/>
    <col min="2068" max="2068" width="9.75" bestFit="1" customWidth="1"/>
    <col min="2069" max="2069" width="37.5" bestFit="1" customWidth="1"/>
    <col min="2070" max="2070" width="34.375" bestFit="1" customWidth="1"/>
    <col min="2071" max="2071" width="9.75" bestFit="1" customWidth="1"/>
    <col min="2072" max="2072" width="37.75" bestFit="1" customWidth="1"/>
    <col min="2073" max="2073" width="32.125" bestFit="1" customWidth="1"/>
    <col min="2074" max="2074" width="11.75" bestFit="1" customWidth="1"/>
    <col min="2075" max="2075" width="35.375" bestFit="1" customWidth="1"/>
    <col min="2076" max="2076" width="38.5" bestFit="1" customWidth="1"/>
    <col min="2077" max="2077" width="10.75" bestFit="1" customWidth="1"/>
    <col min="2078" max="2078" width="41.875" bestFit="1" customWidth="1"/>
    <col min="2079" max="2079" width="32.5" bestFit="1" customWidth="1"/>
    <col min="2080" max="2080" width="10.75" bestFit="1" customWidth="1"/>
    <col min="2081" max="2081" width="35.75" bestFit="1" customWidth="1"/>
    <col min="2082" max="2082" width="34.125" bestFit="1" customWidth="1"/>
    <col min="2083" max="2083" width="9.75" bestFit="1" customWidth="1"/>
    <col min="2084" max="2085" width="37.375" bestFit="1" customWidth="1"/>
    <col min="2086" max="2086" width="10.75" bestFit="1" customWidth="1"/>
    <col min="2087" max="2087" width="40.625" bestFit="1" customWidth="1"/>
    <col min="2088" max="2088" width="26.875" bestFit="1" customWidth="1"/>
    <col min="2089" max="2089" width="11.75" bestFit="1" customWidth="1"/>
    <col min="2090" max="2090" width="30.25" bestFit="1" customWidth="1"/>
    <col min="2091" max="2091" width="26.5" bestFit="1" customWidth="1"/>
    <col min="2092" max="2092" width="9.75" bestFit="1" customWidth="1"/>
    <col min="2093" max="2093" width="29.875" bestFit="1" customWidth="1"/>
    <col min="2094" max="2094" width="37.25" bestFit="1" customWidth="1"/>
    <col min="2095" max="2095" width="9.75" bestFit="1" customWidth="1"/>
    <col min="2096" max="2096" width="40.5" bestFit="1" customWidth="1"/>
    <col min="2097" max="2097" width="33.25" bestFit="1" customWidth="1"/>
    <col min="2098" max="2098" width="9.75" bestFit="1" customWidth="1"/>
    <col min="2099" max="2099" width="36.5" bestFit="1" customWidth="1"/>
    <col min="2100" max="2100" width="27.75" bestFit="1" customWidth="1"/>
    <col min="2101" max="2101" width="9.75" bestFit="1" customWidth="1"/>
    <col min="2102" max="2102" width="31" bestFit="1" customWidth="1"/>
    <col min="2103" max="2103" width="26.375" bestFit="1" customWidth="1"/>
    <col min="2104" max="2104" width="9.75" bestFit="1" customWidth="1"/>
    <col min="2105" max="2105" width="29.75" bestFit="1" customWidth="1"/>
    <col min="2106" max="2106" width="26.5" bestFit="1" customWidth="1"/>
    <col min="2107" max="2107" width="11.75" bestFit="1" customWidth="1"/>
    <col min="2108" max="2108" width="29.875" bestFit="1" customWidth="1"/>
    <col min="2109" max="2109" width="23.5" bestFit="1" customWidth="1"/>
    <col min="2110" max="2110" width="11.75" bestFit="1" customWidth="1"/>
    <col min="2111" max="2111" width="26.75" bestFit="1" customWidth="1"/>
    <col min="2112" max="2112" width="36" bestFit="1" customWidth="1"/>
    <col min="2113" max="2113" width="9.75" bestFit="1" customWidth="1"/>
    <col min="2114" max="2114" width="39.25" bestFit="1" customWidth="1"/>
    <col min="2115" max="2115" width="38.5" bestFit="1" customWidth="1"/>
    <col min="2116" max="2116" width="9.75" bestFit="1" customWidth="1"/>
    <col min="2117" max="2117" width="41.875" bestFit="1" customWidth="1"/>
    <col min="2118" max="2118" width="32.875" bestFit="1" customWidth="1"/>
    <col min="2119" max="2119" width="9.75" bestFit="1" customWidth="1"/>
    <col min="2120" max="2120" width="36.125" bestFit="1" customWidth="1"/>
    <col min="2121" max="2121" width="33.25" bestFit="1" customWidth="1"/>
    <col min="2122" max="2122" width="8.75" bestFit="1" customWidth="1"/>
    <col min="2123" max="2123" width="36.5" bestFit="1" customWidth="1"/>
    <col min="2124" max="2124" width="27.125" bestFit="1" customWidth="1"/>
    <col min="2125" max="2125" width="9.75" bestFit="1" customWidth="1"/>
    <col min="2126" max="2126" width="30.375" bestFit="1" customWidth="1"/>
    <col min="2127" max="2127" width="38.375" bestFit="1" customWidth="1"/>
    <col min="2128" max="2128" width="10.75" bestFit="1" customWidth="1"/>
    <col min="2129" max="2129" width="41.625" bestFit="1" customWidth="1"/>
    <col min="2130" max="2130" width="38.25" bestFit="1" customWidth="1"/>
    <col min="2131" max="2131" width="9.75" bestFit="1" customWidth="1"/>
    <col min="2132" max="2132" width="41.5" bestFit="1" customWidth="1"/>
    <col min="2133" max="2133" width="33" bestFit="1" customWidth="1"/>
    <col min="2134" max="2134" width="10.75" bestFit="1" customWidth="1"/>
    <col min="2135" max="2135" width="36.25" bestFit="1" customWidth="1"/>
    <col min="2136" max="2136" width="34.25" bestFit="1" customWidth="1"/>
    <col min="2137" max="2137" width="9.75" bestFit="1" customWidth="1"/>
    <col min="2138" max="2138" width="37.5" bestFit="1" customWidth="1"/>
    <col min="2139" max="2139" width="28.75" bestFit="1" customWidth="1"/>
    <col min="2140" max="2140" width="11.75" bestFit="1" customWidth="1"/>
    <col min="2141" max="2141" width="32" bestFit="1" customWidth="1"/>
    <col min="2142" max="2142" width="36.125" bestFit="1" customWidth="1"/>
    <col min="2143" max="2143" width="10.75" bestFit="1" customWidth="1"/>
    <col min="2144" max="2144" width="39.375" bestFit="1" customWidth="1"/>
    <col min="2145" max="2145" width="37.625" bestFit="1" customWidth="1"/>
    <col min="2146" max="2146" width="8.75" bestFit="1" customWidth="1"/>
    <col min="2147" max="2147" width="40.875" bestFit="1" customWidth="1"/>
    <col min="2148" max="2148" width="32.375" bestFit="1" customWidth="1"/>
    <col min="2149" max="2149" width="9.75" bestFit="1" customWidth="1"/>
    <col min="2150" max="2150" width="35.625" bestFit="1" customWidth="1"/>
    <col min="2151" max="2151" width="36.375" bestFit="1" customWidth="1"/>
    <col min="2152" max="2152" width="9.75" bestFit="1" customWidth="1"/>
    <col min="2153" max="2153" width="39.625" bestFit="1" customWidth="1"/>
    <col min="2154" max="2154" width="39.75" bestFit="1" customWidth="1"/>
    <col min="2155" max="2155" width="10.75" bestFit="1" customWidth="1"/>
    <col min="2156" max="2156" width="43" bestFit="1" customWidth="1"/>
    <col min="2157" max="2157" width="37.75" bestFit="1" customWidth="1"/>
    <col min="2158" max="2158" width="9.75" bestFit="1" customWidth="1"/>
    <col min="2159" max="2159" width="41" bestFit="1" customWidth="1"/>
    <col min="2160" max="2160" width="31" bestFit="1" customWidth="1"/>
    <col min="2161" max="2161" width="9.75" bestFit="1" customWidth="1"/>
    <col min="2162" max="2162" width="34.375" bestFit="1" customWidth="1"/>
    <col min="2163" max="2163" width="42.125" bestFit="1" customWidth="1"/>
    <col min="2164" max="2164" width="9.75" bestFit="1" customWidth="1"/>
    <col min="2165" max="2165" width="45.375" bestFit="1" customWidth="1"/>
    <col min="2166" max="2166" width="30.75" bestFit="1" customWidth="1"/>
    <col min="2167" max="2167" width="9.75" bestFit="1" customWidth="1"/>
    <col min="2168" max="2168" width="34.125" bestFit="1" customWidth="1"/>
    <col min="2169" max="2169" width="34.75" bestFit="1" customWidth="1"/>
    <col min="2170" max="2170" width="9.75" bestFit="1" customWidth="1"/>
    <col min="2171" max="2171" width="38.125" bestFit="1" customWidth="1"/>
    <col min="2172" max="2172" width="35.625" bestFit="1" customWidth="1"/>
    <col min="2173" max="2173" width="9.75" bestFit="1" customWidth="1"/>
    <col min="2174" max="2174" width="38.875" bestFit="1" customWidth="1"/>
    <col min="2175" max="2175" width="28.375" bestFit="1" customWidth="1"/>
    <col min="2176" max="2176" width="8.75" bestFit="1" customWidth="1"/>
    <col min="2177" max="2177" width="31.625" bestFit="1" customWidth="1"/>
    <col min="2178" max="2178" width="29.25" bestFit="1" customWidth="1"/>
    <col min="2179" max="2179" width="8.75" bestFit="1" customWidth="1"/>
    <col min="2180" max="2180" width="32.5" bestFit="1" customWidth="1"/>
    <col min="2181" max="2181" width="26.125" bestFit="1" customWidth="1"/>
    <col min="2182" max="2182" width="10.75" bestFit="1" customWidth="1"/>
    <col min="2183" max="2183" width="29.5" bestFit="1" customWidth="1"/>
    <col min="2184" max="2184" width="37.625" bestFit="1" customWidth="1"/>
    <col min="2185" max="2185" width="9.75" bestFit="1" customWidth="1"/>
    <col min="2186" max="2186" width="40.875" bestFit="1" customWidth="1"/>
    <col min="2187" max="2187" width="30.125" bestFit="1" customWidth="1"/>
    <col min="2188" max="2188" width="9.75" bestFit="1" customWidth="1"/>
    <col min="2189" max="2189" width="33.375" bestFit="1" customWidth="1"/>
    <col min="2190" max="2190" width="26.625" bestFit="1" customWidth="1"/>
    <col min="2191" max="2191" width="9.75" bestFit="1" customWidth="1"/>
    <col min="2192" max="2192" width="30" bestFit="1" customWidth="1"/>
    <col min="2193" max="2193" width="28.875" bestFit="1" customWidth="1"/>
    <col min="2194" max="2194" width="11.75" bestFit="1" customWidth="1"/>
    <col min="2195" max="2195" width="32.125" bestFit="1" customWidth="1"/>
    <col min="2196" max="2196" width="28.125" bestFit="1" customWidth="1"/>
    <col min="2197" max="2197" width="10.75" bestFit="1" customWidth="1"/>
    <col min="2198" max="2198" width="31.375" bestFit="1" customWidth="1"/>
    <col min="2199" max="2199" width="34.625" bestFit="1" customWidth="1"/>
    <col min="2200" max="2200" width="10.75" bestFit="1" customWidth="1"/>
    <col min="2201" max="2201" width="38" bestFit="1" customWidth="1"/>
    <col min="2202" max="2202" width="36.75" bestFit="1" customWidth="1"/>
    <col min="2203" max="2203" width="9.75" bestFit="1" customWidth="1"/>
    <col min="2204" max="2204" width="40" bestFit="1" customWidth="1"/>
    <col min="2205" max="2205" width="34.625" bestFit="1" customWidth="1"/>
    <col min="2206" max="2206" width="9.75" bestFit="1" customWidth="1"/>
    <col min="2207" max="2207" width="38" bestFit="1" customWidth="1"/>
    <col min="2208" max="2208" width="30.75" bestFit="1" customWidth="1"/>
    <col min="2209" max="2209" width="9.75" bestFit="1" customWidth="1"/>
    <col min="2210" max="2210" width="34.125" bestFit="1" customWidth="1"/>
    <col min="2211" max="2211" width="41.25" bestFit="1" customWidth="1"/>
    <col min="2212" max="2212" width="10.75" bestFit="1" customWidth="1"/>
    <col min="2213" max="2213" width="44.5" bestFit="1" customWidth="1"/>
    <col min="2214" max="2214" width="35.75" bestFit="1" customWidth="1"/>
    <col min="2215" max="2215" width="11.75" bestFit="1" customWidth="1"/>
    <col min="2216" max="2216" width="39" bestFit="1" customWidth="1"/>
    <col min="2217" max="2217" width="37.125" bestFit="1" customWidth="1"/>
    <col min="2218" max="2218" width="9.75" bestFit="1" customWidth="1"/>
    <col min="2219" max="2219" width="40.375" bestFit="1" customWidth="1"/>
    <col min="2220" max="2220" width="30.75" bestFit="1" customWidth="1"/>
    <col min="2221" max="2221" width="9.75" bestFit="1" customWidth="1"/>
    <col min="2222" max="2222" width="34.125" bestFit="1" customWidth="1"/>
    <col min="2223" max="2223" width="33.625" bestFit="1" customWidth="1"/>
    <col min="2224" max="2224" width="10.75" bestFit="1" customWidth="1"/>
    <col min="2225" max="2225" width="36.875" bestFit="1" customWidth="1"/>
    <col min="2226" max="2226" width="30.875" bestFit="1" customWidth="1"/>
    <col min="2227" max="2227" width="9.75" bestFit="1" customWidth="1"/>
    <col min="2228" max="2228" width="34.25" bestFit="1" customWidth="1"/>
    <col min="2229" max="2229" width="27.375" bestFit="1" customWidth="1"/>
    <col min="2230" max="2230" width="10.75" bestFit="1" customWidth="1"/>
    <col min="2231" max="2231" width="30.625" bestFit="1" customWidth="1"/>
    <col min="2232" max="2232" width="35.375" bestFit="1" customWidth="1"/>
    <col min="2233" max="2233" width="9.75" bestFit="1" customWidth="1"/>
    <col min="2234" max="2234" width="38.625" bestFit="1" customWidth="1"/>
    <col min="2235" max="2235" width="34.125" bestFit="1" customWidth="1"/>
    <col min="2236" max="2236" width="10.75" bestFit="1" customWidth="1"/>
    <col min="2237" max="2237" width="37.375" bestFit="1" customWidth="1"/>
    <col min="2238" max="2238" width="36.625" bestFit="1" customWidth="1"/>
    <col min="2239" max="2239" width="9.75" bestFit="1" customWidth="1"/>
    <col min="2240" max="2240" width="39.875" bestFit="1" customWidth="1"/>
    <col min="2241" max="2241" width="39.5" bestFit="1" customWidth="1"/>
    <col min="2242" max="2242" width="9.75" bestFit="1" customWidth="1"/>
    <col min="2243" max="2243" width="42.75" bestFit="1" customWidth="1"/>
    <col min="2244" max="2244" width="51.25" bestFit="1" customWidth="1"/>
    <col min="2245" max="2245" width="10.75" bestFit="1" customWidth="1"/>
    <col min="2246" max="2246" width="54.625" bestFit="1" customWidth="1"/>
    <col min="2247" max="2247" width="37.125" bestFit="1" customWidth="1"/>
    <col min="2248" max="2248" width="9.75" bestFit="1" customWidth="1"/>
    <col min="2249" max="2249" width="40.375" bestFit="1" customWidth="1"/>
    <col min="2250" max="2250" width="39.125" bestFit="1" customWidth="1"/>
    <col min="2251" max="2251" width="10.75" bestFit="1" customWidth="1"/>
    <col min="2252" max="2252" width="42.5" bestFit="1" customWidth="1"/>
    <col min="2253" max="2253" width="37" bestFit="1" customWidth="1"/>
    <col min="2254" max="2254" width="10.75" bestFit="1" customWidth="1"/>
    <col min="2255" max="2255" width="40.25" bestFit="1" customWidth="1"/>
    <col min="2256" max="2256" width="38.25" bestFit="1" customWidth="1"/>
    <col min="2257" max="2257" width="11.75" bestFit="1" customWidth="1"/>
    <col min="2258" max="2258" width="41.5" bestFit="1" customWidth="1"/>
    <col min="2259" max="2259" width="38.125" bestFit="1" customWidth="1"/>
    <col min="2260" max="2260" width="11.75" bestFit="1" customWidth="1"/>
    <col min="2261" max="2261" width="41.375" bestFit="1" customWidth="1"/>
    <col min="2262" max="2262" width="44.25" bestFit="1" customWidth="1"/>
    <col min="2263" max="2263" width="9.75" bestFit="1" customWidth="1"/>
    <col min="2264" max="2264" width="47.5" bestFit="1" customWidth="1"/>
    <col min="2265" max="2265" width="39.5" bestFit="1" customWidth="1"/>
    <col min="2266" max="2266" width="9.75" bestFit="1" customWidth="1"/>
    <col min="2267" max="2267" width="42.75" bestFit="1" customWidth="1"/>
    <col min="2268" max="2268" width="41.875" bestFit="1" customWidth="1"/>
    <col min="2269" max="2269" width="9.75" bestFit="1" customWidth="1"/>
    <col min="2270" max="2270" width="45.125" bestFit="1" customWidth="1"/>
    <col min="2271" max="2271" width="32.625" bestFit="1" customWidth="1"/>
    <col min="2272" max="2272" width="9.75" bestFit="1" customWidth="1"/>
    <col min="2273" max="2273" width="35.875" bestFit="1" customWidth="1"/>
    <col min="2274" max="2274" width="41.375" bestFit="1" customWidth="1"/>
    <col min="2275" max="2275" width="8.75" bestFit="1" customWidth="1"/>
    <col min="2276" max="2276" width="44.625" bestFit="1" customWidth="1"/>
    <col min="2277" max="2277" width="41.75" bestFit="1" customWidth="1"/>
    <col min="2278" max="2278" width="9.75" bestFit="1" customWidth="1"/>
    <col min="2279" max="2279" width="45" bestFit="1" customWidth="1"/>
    <col min="2280" max="2280" width="40.25" bestFit="1" customWidth="1"/>
    <col min="2281" max="2281" width="9.75" bestFit="1" customWidth="1"/>
    <col min="2282" max="2282" width="43.5" bestFit="1" customWidth="1"/>
    <col min="2283" max="2283" width="42.875" bestFit="1" customWidth="1"/>
    <col min="2284" max="2284" width="9.75" bestFit="1" customWidth="1"/>
    <col min="2285" max="2285" width="46.25" bestFit="1" customWidth="1"/>
    <col min="2286" max="2286" width="35.5" bestFit="1" customWidth="1"/>
    <col min="2287" max="2287" width="10.75" bestFit="1" customWidth="1"/>
    <col min="2288" max="2288" width="38.75" bestFit="1" customWidth="1"/>
    <col min="2289" max="2289" width="33.375" bestFit="1" customWidth="1"/>
    <col min="2290" max="2290" width="11.75" bestFit="1" customWidth="1"/>
    <col min="2291" max="2291" width="36.625" bestFit="1" customWidth="1"/>
    <col min="2292" max="2292" width="31.75" bestFit="1" customWidth="1"/>
    <col min="2293" max="2293" width="9.75" bestFit="1" customWidth="1"/>
    <col min="2294" max="2294" width="35" bestFit="1" customWidth="1"/>
    <col min="2295" max="2295" width="30.75" bestFit="1" customWidth="1"/>
    <col min="2296" max="2296" width="9.75" bestFit="1" customWidth="1"/>
    <col min="2297" max="2297" width="34.125" bestFit="1" customWidth="1"/>
    <col min="2298" max="2298" width="30.25" bestFit="1" customWidth="1"/>
    <col min="2299" max="2299" width="11.75" bestFit="1" customWidth="1"/>
    <col min="2300" max="2300" width="33.625" bestFit="1" customWidth="1"/>
    <col min="2301" max="2301" width="31.625" bestFit="1" customWidth="1"/>
    <col min="2302" max="2302" width="9.75" bestFit="1" customWidth="1"/>
    <col min="2303" max="2303" width="34.875" bestFit="1" customWidth="1"/>
    <col min="2304" max="2304" width="34.125" bestFit="1" customWidth="1"/>
    <col min="2305" max="2305" width="10.75" bestFit="1" customWidth="1"/>
    <col min="2306" max="2306" width="37.375" bestFit="1" customWidth="1"/>
    <col min="2307" max="2307" width="31.375" bestFit="1" customWidth="1"/>
    <col min="2308" max="2308" width="9.75" bestFit="1" customWidth="1"/>
    <col min="2309" max="2309" width="34.625" bestFit="1" customWidth="1"/>
    <col min="2310" max="2310" width="31.625" bestFit="1" customWidth="1"/>
    <col min="2311" max="2311" width="9.75" bestFit="1" customWidth="1"/>
    <col min="2312" max="2312" width="34.875" bestFit="1" customWidth="1"/>
    <col min="2313" max="2313" width="24.375" bestFit="1" customWidth="1"/>
    <col min="2314" max="2314" width="11.75" bestFit="1" customWidth="1"/>
    <col min="2315" max="2315" width="27.625" bestFit="1" customWidth="1"/>
    <col min="2316" max="2316" width="35" bestFit="1" customWidth="1"/>
    <col min="2317" max="2317" width="9.75" bestFit="1" customWidth="1"/>
    <col min="2318" max="2318" width="38.375" bestFit="1" customWidth="1"/>
    <col min="2319" max="2319" width="25.25" bestFit="1" customWidth="1"/>
    <col min="2320" max="2320" width="9.75" bestFit="1" customWidth="1"/>
    <col min="2321" max="2321" width="28.5" bestFit="1" customWidth="1"/>
    <col min="2322" max="2322" width="36.625" bestFit="1" customWidth="1"/>
    <col min="2323" max="2323" width="8.75" bestFit="1" customWidth="1"/>
    <col min="2324" max="2324" width="39.875" bestFit="1" customWidth="1"/>
    <col min="2325" max="2325" width="26.25" bestFit="1" customWidth="1"/>
    <col min="2326" max="2326" width="10.75" bestFit="1" customWidth="1"/>
    <col min="2327" max="2327" width="29.625" bestFit="1" customWidth="1"/>
    <col min="2328" max="2328" width="31.25" bestFit="1" customWidth="1"/>
    <col min="2329" max="2329" width="9.75" bestFit="1" customWidth="1"/>
    <col min="2330" max="2330" width="34.5" bestFit="1" customWidth="1"/>
    <col min="2331" max="2331" width="25.75" bestFit="1" customWidth="1"/>
    <col min="2332" max="2332" width="11.75" bestFit="1" customWidth="1"/>
    <col min="2333" max="2333" width="29" bestFit="1" customWidth="1"/>
    <col min="2334" max="2334" width="35.75" bestFit="1" customWidth="1"/>
    <col min="2335" max="2335" width="10.75" bestFit="1" customWidth="1"/>
    <col min="2336" max="2336" width="39" bestFit="1" customWidth="1"/>
    <col min="2337" max="2337" width="31.375" bestFit="1" customWidth="1"/>
    <col min="2338" max="2338" width="10.75" bestFit="1" customWidth="1"/>
    <col min="2339" max="2339" width="34.625" bestFit="1" customWidth="1"/>
    <col min="2340" max="2340" width="31.5" bestFit="1" customWidth="1"/>
    <col min="2341" max="2341" width="8.75" bestFit="1" customWidth="1"/>
    <col min="2342" max="2342" width="34.75" bestFit="1" customWidth="1"/>
    <col min="2343" max="2343" width="41.375" bestFit="1" customWidth="1"/>
    <col min="2344" max="2344" width="9.75" bestFit="1" customWidth="1"/>
    <col min="2345" max="2345" width="44.625" bestFit="1" customWidth="1"/>
    <col min="2346" max="2346" width="37.5" bestFit="1" customWidth="1"/>
    <col min="2347" max="2347" width="9.75" bestFit="1" customWidth="1"/>
    <col min="2348" max="2348" width="40.75" bestFit="1" customWidth="1"/>
    <col min="2349" max="2349" width="28.75" bestFit="1" customWidth="1"/>
    <col min="2350" max="2350" width="8.75" bestFit="1" customWidth="1"/>
    <col min="2351" max="2351" width="32" bestFit="1" customWidth="1"/>
    <col min="2352" max="2352" width="28.125" bestFit="1" customWidth="1"/>
    <col min="2353" max="2353" width="9.75" bestFit="1" customWidth="1"/>
    <col min="2354" max="2354" width="31.375" bestFit="1" customWidth="1"/>
    <col min="2355" max="2355" width="25.5" bestFit="1" customWidth="1"/>
    <col min="2356" max="2356" width="9.75" bestFit="1" customWidth="1"/>
    <col min="2357" max="2357" width="28.75" bestFit="1" customWidth="1"/>
    <col min="2358" max="2358" width="28.625" bestFit="1" customWidth="1"/>
    <col min="2359" max="2359" width="9.75" bestFit="1" customWidth="1"/>
    <col min="2360" max="2360" width="31.875" bestFit="1" customWidth="1"/>
    <col min="2361" max="2361" width="27.625" bestFit="1" customWidth="1"/>
    <col min="2362" max="2362" width="9.75" bestFit="1" customWidth="1"/>
    <col min="2363" max="2363" width="30.875" bestFit="1" customWidth="1"/>
    <col min="2364" max="2364" width="34" bestFit="1" customWidth="1"/>
    <col min="2365" max="2365" width="9.75" bestFit="1" customWidth="1"/>
    <col min="2366" max="2366" width="37.25" bestFit="1" customWidth="1"/>
    <col min="2367" max="2367" width="26.75" bestFit="1" customWidth="1"/>
    <col min="2368" max="2368" width="10.75" bestFit="1" customWidth="1"/>
    <col min="2369" max="2369" width="30.125" bestFit="1" customWidth="1"/>
    <col min="2370" max="2370" width="36" bestFit="1" customWidth="1"/>
    <col min="2371" max="2371" width="9.75" bestFit="1" customWidth="1"/>
    <col min="2372" max="2372" width="39.25" bestFit="1" customWidth="1"/>
    <col min="2373" max="2373" width="28.375" bestFit="1" customWidth="1"/>
    <col min="2374" max="2374" width="11.75" bestFit="1" customWidth="1"/>
    <col min="2375" max="2375" width="31.625" bestFit="1" customWidth="1"/>
    <col min="2376" max="2376" width="29.75" bestFit="1" customWidth="1"/>
    <col min="2377" max="2377" width="11.75" bestFit="1" customWidth="1"/>
    <col min="2378" max="2378" width="33" bestFit="1" customWidth="1"/>
    <col min="2379" max="2379" width="26.75" bestFit="1" customWidth="1"/>
    <col min="2380" max="2380" width="9.75" bestFit="1" customWidth="1"/>
    <col min="2381" max="2381" width="30.125" bestFit="1" customWidth="1"/>
    <col min="2382" max="2382" width="29.875" bestFit="1" customWidth="1"/>
    <col min="2383" max="2383" width="9.75" bestFit="1" customWidth="1"/>
    <col min="2384" max="2384" width="33.125" bestFit="1" customWidth="1"/>
    <col min="2385" max="2385" width="30.25" bestFit="1" customWidth="1"/>
    <col min="2386" max="2386" width="9.75" bestFit="1" customWidth="1"/>
    <col min="2387" max="2387" width="33.625" bestFit="1" customWidth="1"/>
    <col min="2388" max="2388" width="29.625" bestFit="1" customWidth="1"/>
    <col min="2389" max="2389" width="9.75" bestFit="1" customWidth="1"/>
    <col min="2390" max="2390" width="32.875" bestFit="1" customWidth="1"/>
    <col min="2391" max="2391" width="25.25" bestFit="1" customWidth="1"/>
    <col min="2392" max="2392" width="9.75" bestFit="1" customWidth="1"/>
    <col min="2393" max="2393" width="28.5" bestFit="1" customWidth="1"/>
    <col min="2394" max="2394" width="25.875" bestFit="1" customWidth="1"/>
    <col min="2395" max="2395" width="10.75" bestFit="1" customWidth="1"/>
    <col min="2396" max="2396" width="29.125" bestFit="1" customWidth="1"/>
    <col min="2397" max="2397" width="22.125" bestFit="1" customWidth="1"/>
    <col min="2398" max="2398" width="9.75" bestFit="1" customWidth="1"/>
    <col min="2399" max="2399" width="25.5" bestFit="1" customWidth="1"/>
    <col min="2400" max="2400" width="25" bestFit="1" customWidth="1"/>
    <col min="2401" max="2401" width="9.75" bestFit="1" customWidth="1"/>
    <col min="2402" max="2402" width="28.25" bestFit="1" customWidth="1"/>
    <col min="2403" max="2403" width="23.875" bestFit="1" customWidth="1"/>
    <col min="2404" max="2404" width="10.75" bestFit="1" customWidth="1"/>
    <col min="2405" max="2405" width="27.125" bestFit="1" customWidth="1"/>
    <col min="2406" max="2406" width="33.5" bestFit="1" customWidth="1"/>
    <col min="2407" max="2407" width="10.75" bestFit="1" customWidth="1"/>
    <col min="2408" max="2408" width="36.75" bestFit="1" customWidth="1"/>
    <col min="2409" max="2409" width="36.875" bestFit="1" customWidth="1"/>
    <col min="2410" max="2410" width="9.75" bestFit="1" customWidth="1"/>
    <col min="2411" max="2411" width="40.125" bestFit="1" customWidth="1"/>
    <col min="2412" max="2412" width="35.875" bestFit="1" customWidth="1"/>
    <col min="2413" max="2413" width="9.75" bestFit="1" customWidth="1"/>
    <col min="2414" max="2414" width="39.125" bestFit="1" customWidth="1"/>
    <col min="2415" max="2415" width="36.75" bestFit="1" customWidth="1"/>
    <col min="2416" max="2416" width="11.75" bestFit="1" customWidth="1"/>
    <col min="2417" max="2417" width="40" bestFit="1" customWidth="1"/>
    <col min="2418" max="2418" width="33.75" bestFit="1" customWidth="1"/>
    <col min="2419" max="2419" width="10.75" bestFit="1" customWidth="1"/>
    <col min="2420" max="2420" width="37" bestFit="1" customWidth="1"/>
    <col min="2421" max="2421" width="33.875" bestFit="1" customWidth="1"/>
    <col min="2422" max="2422" width="11.75" bestFit="1" customWidth="1"/>
    <col min="2423" max="2423" width="37.125" bestFit="1" customWidth="1"/>
    <col min="2424" max="2424" width="34.25" bestFit="1" customWidth="1"/>
    <col min="2425" max="2425" width="10.75" bestFit="1" customWidth="1"/>
    <col min="2426" max="2427" width="37.5" bestFit="1" customWidth="1"/>
    <col min="2428" max="2428" width="11.75" bestFit="1" customWidth="1"/>
    <col min="2429" max="2429" width="40.75" bestFit="1" customWidth="1"/>
    <col min="2430" max="2430" width="31.5" bestFit="1" customWidth="1"/>
    <col min="2431" max="2431" width="11.75" bestFit="1" customWidth="1"/>
    <col min="2432" max="2432" width="34.75" bestFit="1" customWidth="1"/>
    <col min="2433" max="2433" width="31.625" bestFit="1" customWidth="1"/>
    <col min="2434" max="2434" width="9.75" bestFit="1" customWidth="1"/>
    <col min="2435" max="2435" width="34.875" bestFit="1" customWidth="1"/>
    <col min="2436" max="2436" width="43.75" bestFit="1" customWidth="1"/>
    <col min="2437" max="2437" width="9.75" bestFit="1" customWidth="1"/>
    <col min="2438" max="2438" width="47" bestFit="1" customWidth="1"/>
    <col min="2439" max="2439" width="39.25" bestFit="1" customWidth="1"/>
    <col min="2440" max="2440" width="11.75" bestFit="1" customWidth="1"/>
    <col min="2441" max="2441" width="42.625" bestFit="1" customWidth="1"/>
    <col min="2442" max="2442" width="26.625" bestFit="1" customWidth="1"/>
    <col min="2443" max="2443" width="9.75" bestFit="1" customWidth="1"/>
    <col min="2444" max="2444" width="30" bestFit="1" customWidth="1"/>
    <col min="2445" max="2445" width="25.25" bestFit="1" customWidth="1"/>
    <col min="2446" max="2446" width="9.75" bestFit="1" customWidth="1"/>
    <col min="2447" max="2447" width="28.5" bestFit="1" customWidth="1"/>
    <col min="2448" max="2448" width="28.625" bestFit="1" customWidth="1"/>
    <col min="2449" max="2449" width="11.75" bestFit="1" customWidth="1"/>
    <col min="2450" max="2450" width="31.875" bestFit="1" customWidth="1"/>
    <col min="2451" max="2451" width="30.75" bestFit="1" customWidth="1"/>
    <col min="2452" max="2452" width="9.75" bestFit="1" customWidth="1"/>
    <col min="2453" max="2453" width="34.125" bestFit="1" customWidth="1"/>
    <col min="2454" max="2454" width="29.75" bestFit="1" customWidth="1"/>
    <col min="2455" max="2455" width="9.75" bestFit="1" customWidth="1"/>
    <col min="2456" max="2456" width="33" bestFit="1" customWidth="1"/>
    <col min="2457" max="2457" width="23.25" bestFit="1" customWidth="1"/>
    <col min="2458" max="2458" width="10.75" bestFit="1" customWidth="1"/>
    <col min="2459" max="2459" width="26.5" bestFit="1" customWidth="1"/>
    <col min="2460" max="2460" width="21.875" bestFit="1" customWidth="1"/>
    <col min="2461" max="2461" width="9.75" bestFit="1" customWidth="1"/>
    <col min="2462" max="2462" width="25.125" bestFit="1" customWidth="1"/>
    <col min="2463" max="2463" width="29.375" bestFit="1" customWidth="1"/>
    <col min="2464" max="2464" width="9.75" bestFit="1" customWidth="1"/>
    <col min="2465" max="2465" width="32.625" bestFit="1" customWidth="1"/>
    <col min="2466" max="2466" width="38.875" bestFit="1" customWidth="1"/>
    <col min="2467" max="2467" width="9.75" bestFit="1" customWidth="1"/>
    <col min="2468" max="2468" width="42.25" bestFit="1" customWidth="1"/>
    <col min="2469" max="2469" width="39.5" bestFit="1" customWidth="1"/>
    <col min="2470" max="2470" width="9.75" bestFit="1" customWidth="1"/>
    <col min="2471" max="2471" width="42.75" bestFit="1" customWidth="1"/>
    <col min="2472" max="2472" width="42.125" bestFit="1" customWidth="1"/>
    <col min="2473" max="2473" width="9.75" bestFit="1" customWidth="1"/>
    <col min="2474" max="2474" width="45.375" bestFit="1" customWidth="1"/>
    <col min="2475" max="2475" width="32.75" bestFit="1" customWidth="1"/>
    <col min="2476" max="2476" width="11.75" bestFit="1" customWidth="1"/>
    <col min="2477" max="2477" width="36" bestFit="1" customWidth="1"/>
    <col min="2478" max="2478" width="37.5" bestFit="1" customWidth="1"/>
    <col min="2479" max="2479" width="11.75" bestFit="1" customWidth="1"/>
    <col min="2480" max="2480" width="40.75" bestFit="1" customWidth="1"/>
    <col min="2481" max="2481" width="34.125" bestFit="1" customWidth="1"/>
    <col min="2482" max="2482" width="9.75" bestFit="1" customWidth="1"/>
    <col min="2483" max="2483" width="37.375" bestFit="1" customWidth="1"/>
    <col min="2484" max="2484" width="37.875" bestFit="1" customWidth="1"/>
    <col min="2485" max="2485" width="9.75" bestFit="1" customWidth="1"/>
    <col min="2486" max="2486" width="41.125" bestFit="1" customWidth="1"/>
    <col min="2487" max="2487" width="34.875" bestFit="1" customWidth="1"/>
    <col min="2488" max="2488" width="10.75" bestFit="1" customWidth="1"/>
    <col min="2489" max="2489" width="38.25" bestFit="1" customWidth="1"/>
    <col min="2490" max="2490" width="38" bestFit="1" customWidth="1"/>
    <col min="2491" max="2491" width="10.75" bestFit="1" customWidth="1"/>
    <col min="2492" max="2492" width="41.25" bestFit="1" customWidth="1"/>
    <col min="2493" max="2493" width="30" bestFit="1" customWidth="1"/>
    <col min="2494" max="2494" width="9.75" bestFit="1" customWidth="1"/>
    <col min="2495" max="2495" width="33.25" bestFit="1" customWidth="1"/>
    <col min="2496" max="2496" width="28" bestFit="1" customWidth="1"/>
    <col min="2497" max="2497" width="11.75" bestFit="1" customWidth="1"/>
    <col min="2498" max="2498" width="31.25" bestFit="1" customWidth="1"/>
    <col min="2499" max="2499" width="41" bestFit="1" customWidth="1"/>
    <col min="2500" max="2500" width="8.75" bestFit="1" customWidth="1"/>
    <col min="2501" max="2501" width="44.25" bestFit="1" customWidth="1"/>
    <col min="2502" max="2502" width="34.375" bestFit="1" customWidth="1"/>
    <col min="2503" max="2503" width="9.75" bestFit="1" customWidth="1"/>
    <col min="2504" max="2504" width="37.75" bestFit="1" customWidth="1"/>
    <col min="2505" max="2505" width="35" bestFit="1" customWidth="1"/>
    <col min="2506" max="2506" width="9.75" bestFit="1" customWidth="1"/>
    <col min="2507" max="2507" width="38.375" bestFit="1" customWidth="1"/>
    <col min="2508" max="2508" width="35.375" bestFit="1" customWidth="1"/>
    <col min="2509" max="2509" width="9.75" bestFit="1" customWidth="1"/>
    <col min="2510" max="2510" width="38.625" bestFit="1" customWidth="1"/>
    <col min="2511" max="2511" width="33.875" bestFit="1" customWidth="1"/>
    <col min="2512" max="2512" width="10.75" bestFit="1" customWidth="1"/>
    <col min="2513" max="2513" width="37.125" bestFit="1" customWidth="1"/>
    <col min="2514" max="2514" width="36.125" bestFit="1" customWidth="1"/>
    <col min="2515" max="2515" width="10.75" bestFit="1" customWidth="1"/>
    <col min="2516" max="2516" width="39.375" bestFit="1" customWidth="1"/>
    <col min="2517" max="2517" width="40.125" bestFit="1" customWidth="1"/>
    <col min="2518" max="2518" width="9.75" bestFit="1" customWidth="1"/>
    <col min="2519" max="2519" width="43.375" bestFit="1" customWidth="1"/>
    <col min="2520" max="2520" width="34" bestFit="1" customWidth="1"/>
    <col min="2521" max="2521" width="9.75" bestFit="1" customWidth="1"/>
    <col min="2522" max="2522" width="37.25" bestFit="1" customWidth="1"/>
    <col min="2523" max="2523" width="43.75" bestFit="1" customWidth="1"/>
    <col min="2524" max="2524" width="9.75" bestFit="1" customWidth="1"/>
    <col min="2525" max="2525" width="47" bestFit="1" customWidth="1"/>
    <col min="2526" max="2526" width="31.375" bestFit="1" customWidth="1"/>
    <col min="2527" max="2527" width="10.75" bestFit="1" customWidth="1"/>
    <col min="2528" max="2528" width="34.625" bestFit="1" customWidth="1"/>
    <col min="2529" max="2529" width="38.875" bestFit="1" customWidth="1"/>
    <col min="2530" max="2530" width="9.75" bestFit="1" customWidth="1"/>
    <col min="2531" max="2531" width="42.25" bestFit="1" customWidth="1"/>
    <col min="2532" max="2532" width="27.875" bestFit="1" customWidth="1"/>
    <col min="2533" max="2533" width="9.75" bestFit="1" customWidth="1"/>
    <col min="2534" max="2534" width="31.125" bestFit="1" customWidth="1"/>
    <col min="2535" max="2535" width="36.5" bestFit="1" customWidth="1"/>
    <col min="2536" max="2536" width="11.75" bestFit="1" customWidth="1"/>
    <col min="2537" max="2537" width="39.75" bestFit="1" customWidth="1"/>
    <col min="2538" max="2538" width="39.125" bestFit="1" customWidth="1"/>
    <col min="2539" max="2539" width="9.75" bestFit="1" customWidth="1"/>
    <col min="2540" max="2540" width="42.5" bestFit="1" customWidth="1"/>
    <col min="2541" max="2541" width="35.125" bestFit="1" customWidth="1"/>
    <col min="2542" max="2542" width="11.75" bestFit="1" customWidth="1"/>
    <col min="2543" max="2543" width="38.5" bestFit="1" customWidth="1"/>
    <col min="2544" max="2544" width="35" bestFit="1" customWidth="1"/>
    <col min="2545" max="2545" width="9.75" bestFit="1" customWidth="1"/>
    <col min="2546" max="2546" width="38.375" bestFit="1" customWidth="1"/>
    <col min="2547" max="2547" width="27.5" bestFit="1" customWidth="1"/>
    <col min="2548" max="2548" width="10.75" bestFit="1" customWidth="1"/>
    <col min="2549" max="2549" width="30.75" bestFit="1" customWidth="1"/>
    <col min="2550" max="2550" width="36.5" bestFit="1" customWidth="1"/>
    <col min="2551" max="2551" width="9.75" bestFit="1" customWidth="1"/>
    <col min="2552" max="2552" width="39.75" bestFit="1" customWidth="1"/>
    <col min="2553" max="2553" width="30.5" bestFit="1" customWidth="1"/>
    <col min="2554" max="2554" width="8.75" bestFit="1" customWidth="1"/>
    <col min="2555" max="2555" width="33.875" bestFit="1" customWidth="1"/>
    <col min="2556" max="2556" width="36" bestFit="1" customWidth="1"/>
    <col min="2557" max="2557" width="10.75" bestFit="1" customWidth="1"/>
    <col min="2558" max="2558" width="39.25" bestFit="1" customWidth="1"/>
    <col min="2559" max="2559" width="32.25" bestFit="1" customWidth="1"/>
    <col min="2560" max="2560" width="10.75" bestFit="1" customWidth="1"/>
    <col min="2561" max="2561" width="35.5" bestFit="1" customWidth="1"/>
    <col min="2562" max="2562" width="32.5" bestFit="1" customWidth="1"/>
    <col min="2563" max="2563" width="9.75" bestFit="1" customWidth="1"/>
    <col min="2564" max="2564" width="35.75" bestFit="1" customWidth="1"/>
    <col min="2565" max="2565" width="34.75" bestFit="1" customWidth="1"/>
    <col min="2566" max="2566" width="9.75" bestFit="1" customWidth="1"/>
    <col min="2567" max="2567" width="38.125" bestFit="1" customWidth="1"/>
    <col min="2568" max="2568" width="35.875" bestFit="1" customWidth="1"/>
    <col min="2569" max="2569" width="9.75" bestFit="1" customWidth="1"/>
    <col min="2570" max="2570" width="39.125" bestFit="1" customWidth="1"/>
    <col min="2571" max="2571" width="35.625" bestFit="1" customWidth="1"/>
    <col min="2572" max="2572" width="10.75" bestFit="1" customWidth="1"/>
    <col min="2573" max="2573" width="38.875" bestFit="1" customWidth="1"/>
    <col min="2574" max="2574" width="30.875" bestFit="1" customWidth="1"/>
    <col min="2575" max="2575" width="9.75" bestFit="1" customWidth="1"/>
    <col min="2576" max="2576" width="34.25" bestFit="1" customWidth="1"/>
    <col min="2577" max="2577" width="41" bestFit="1" customWidth="1"/>
    <col min="2578" max="2578" width="9.75" bestFit="1" customWidth="1"/>
    <col min="2579" max="2579" width="44.25" bestFit="1" customWidth="1"/>
    <col min="2580" max="2580" width="33.375" bestFit="1" customWidth="1"/>
    <col min="2581" max="2581" width="9.75" bestFit="1" customWidth="1"/>
    <col min="2582" max="2582" width="36.625" bestFit="1" customWidth="1"/>
    <col min="2583" max="2583" width="35.875" bestFit="1" customWidth="1"/>
    <col min="2584" max="2584" width="9.75" bestFit="1" customWidth="1"/>
    <col min="2585" max="2585" width="39.125" bestFit="1" customWidth="1"/>
    <col min="2586" max="2586" width="29.375" bestFit="1" customWidth="1"/>
    <col min="2587" max="2587" width="11.75" bestFit="1" customWidth="1"/>
    <col min="2588" max="2588" width="32.625" bestFit="1" customWidth="1"/>
    <col min="2589" max="2589" width="32.125" bestFit="1" customWidth="1"/>
    <col min="2590" max="2590" width="9.75" bestFit="1" customWidth="1"/>
    <col min="2591" max="2591" width="35.375" bestFit="1" customWidth="1"/>
    <col min="2592" max="2592" width="30.375" bestFit="1" customWidth="1"/>
    <col min="2593" max="2593" width="11.75" bestFit="1" customWidth="1"/>
    <col min="2594" max="2594" width="33.75" bestFit="1" customWidth="1"/>
    <col min="2595" max="2595" width="29.25" bestFit="1" customWidth="1"/>
    <col min="2596" max="2596" width="10.75" bestFit="1" customWidth="1"/>
    <col min="2597" max="2597" width="32.5" bestFit="1" customWidth="1"/>
    <col min="2598" max="2598" width="31.625" bestFit="1" customWidth="1"/>
    <col min="2599" max="2599" width="10.75" bestFit="1" customWidth="1"/>
    <col min="2600" max="2600" width="34.875" bestFit="1" customWidth="1"/>
    <col min="2601" max="2601" width="27.5" bestFit="1" customWidth="1"/>
    <col min="2602" max="2602" width="10.75" bestFit="1" customWidth="1"/>
    <col min="2603" max="2603" width="30.75" bestFit="1" customWidth="1"/>
    <col min="2604" max="2604" width="29.25" bestFit="1" customWidth="1"/>
    <col min="2605" max="2605" width="9.75" bestFit="1" customWidth="1"/>
    <col min="2606" max="2606" width="32.5" bestFit="1" customWidth="1"/>
    <col min="2607" max="2607" width="27.875" bestFit="1" customWidth="1"/>
    <col min="2608" max="2608" width="10.75" bestFit="1" customWidth="1"/>
    <col min="2609" max="2609" width="31.125" bestFit="1" customWidth="1"/>
    <col min="2610" max="2610" width="28.75" bestFit="1" customWidth="1"/>
    <col min="2611" max="2611" width="9.75" bestFit="1" customWidth="1"/>
    <col min="2612" max="2612" width="32" bestFit="1" customWidth="1"/>
    <col min="2613" max="2613" width="40.875" bestFit="1" customWidth="1"/>
    <col min="2614" max="2614" width="9.75" bestFit="1" customWidth="1"/>
    <col min="2615" max="2615" width="44.125" bestFit="1" customWidth="1"/>
    <col min="2616" max="2616" width="29.375" bestFit="1" customWidth="1"/>
    <col min="2617" max="2617" width="9.75" bestFit="1" customWidth="1"/>
    <col min="2618" max="2618" width="32.625" bestFit="1" customWidth="1"/>
    <col min="2619" max="2619" width="39.625" bestFit="1" customWidth="1"/>
    <col min="2620" max="2620" width="11.75" bestFit="1" customWidth="1"/>
    <col min="2621" max="2621" width="42.875" bestFit="1" customWidth="1"/>
    <col min="2622" max="2622" width="40.25" bestFit="1" customWidth="1"/>
    <col min="2623" max="2623" width="9.75" bestFit="1" customWidth="1"/>
    <col min="2624" max="2624" width="43.5" bestFit="1" customWidth="1"/>
    <col min="2625" max="2625" width="34" bestFit="1" customWidth="1"/>
    <col min="2626" max="2626" width="9.75" bestFit="1" customWidth="1"/>
    <col min="2627" max="2627" width="37.25" bestFit="1" customWidth="1"/>
    <col min="2628" max="2628" width="33.25" bestFit="1" customWidth="1"/>
    <col min="2629" max="2629" width="10.75" bestFit="1" customWidth="1"/>
    <col min="2630" max="2630" width="36.5" bestFit="1" customWidth="1"/>
    <col min="2631" max="2631" width="30.125" bestFit="1" customWidth="1"/>
    <col min="2632" max="2632" width="11.75" bestFit="1" customWidth="1"/>
    <col min="2633" max="2633" width="33.375" bestFit="1" customWidth="1"/>
    <col min="2634" max="2634" width="25.875" bestFit="1" customWidth="1"/>
    <col min="2635" max="2635" width="10.75" bestFit="1" customWidth="1"/>
    <col min="2636" max="2636" width="29.125" bestFit="1" customWidth="1"/>
    <col min="2637" max="2637" width="33.125" bestFit="1" customWidth="1"/>
    <col min="2638" max="2638" width="9.75" bestFit="1" customWidth="1"/>
    <col min="2639" max="2639" width="36.375" bestFit="1" customWidth="1"/>
    <col min="2640" max="2640" width="34" bestFit="1" customWidth="1"/>
    <col min="2641" max="2641" width="10.75" bestFit="1" customWidth="1"/>
    <col min="2642" max="2642" width="37.25" bestFit="1" customWidth="1"/>
    <col min="2643" max="2643" width="34.625" bestFit="1" customWidth="1"/>
    <col min="2644" max="2644" width="11.75" bestFit="1" customWidth="1"/>
    <col min="2645" max="2645" width="38" bestFit="1" customWidth="1"/>
    <col min="2646" max="2646" width="39.5" bestFit="1" customWidth="1"/>
    <col min="2647" max="2647" width="10.75" bestFit="1" customWidth="1"/>
    <col min="2648" max="2648" width="42.75" bestFit="1" customWidth="1"/>
    <col min="2649" max="2649" width="36" bestFit="1" customWidth="1"/>
    <col min="2650" max="2650" width="11.75" bestFit="1" customWidth="1"/>
    <col min="2651" max="2651" width="39.25" bestFit="1" customWidth="1"/>
    <col min="2652" max="2652" width="34.25" bestFit="1" customWidth="1"/>
    <col min="2653" max="2653" width="8.75" bestFit="1" customWidth="1"/>
    <col min="2654" max="2654" width="37.5" bestFit="1" customWidth="1"/>
    <col min="2655" max="2655" width="29" bestFit="1" customWidth="1"/>
    <col min="2656" max="2656" width="9.75" bestFit="1" customWidth="1"/>
    <col min="2657" max="2657" width="32.25" bestFit="1" customWidth="1"/>
    <col min="2658" max="2658" width="29" bestFit="1" customWidth="1"/>
    <col min="2659" max="2659" width="9.75" bestFit="1" customWidth="1"/>
    <col min="2660" max="2660" width="32.25" bestFit="1" customWidth="1"/>
    <col min="2661" max="2661" width="26.5" bestFit="1" customWidth="1"/>
    <col min="2662" max="2662" width="9.75" bestFit="1" customWidth="1"/>
    <col min="2663" max="2663" width="29.875" bestFit="1" customWidth="1"/>
    <col min="2664" max="2664" width="32.75" bestFit="1" customWidth="1"/>
    <col min="2665" max="2665" width="9.75" bestFit="1" customWidth="1"/>
    <col min="2666" max="2666" width="36" bestFit="1" customWidth="1"/>
    <col min="2667" max="2667" width="29.375" bestFit="1" customWidth="1"/>
    <col min="2668" max="2668" width="9.75" bestFit="1" customWidth="1"/>
    <col min="2669" max="2669" width="32.625" bestFit="1" customWidth="1"/>
    <col min="2670" max="2670" width="27.875" bestFit="1" customWidth="1"/>
    <col min="2671" max="2671" width="11.75" bestFit="1" customWidth="1"/>
    <col min="2672" max="2672" width="31.125" bestFit="1" customWidth="1"/>
    <col min="2673" max="2673" width="24.75" bestFit="1" customWidth="1"/>
    <col min="2674" max="2674" width="11.75" bestFit="1" customWidth="1"/>
    <col min="2675" max="2675" width="28" bestFit="1" customWidth="1"/>
    <col min="2676" max="2676" width="24.875" bestFit="1" customWidth="1"/>
    <col min="2677" max="2677" width="10.75" bestFit="1" customWidth="1"/>
    <col min="2678" max="2678" width="28.125" bestFit="1" customWidth="1"/>
    <col min="2679" max="2679" width="24.375" bestFit="1" customWidth="1"/>
    <col min="2680" max="2680" width="11.75" bestFit="1" customWidth="1"/>
    <col min="2681" max="2681" width="27.625" bestFit="1" customWidth="1"/>
    <col min="2682" max="2682" width="35.5" bestFit="1" customWidth="1"/>
    <col min="2683" max="2683" width="11.75" bestFit="1" customWidth="1"/>
    <col min="2684" max="2684" width="38.75" bestFit="1" customWidth="1"/>
    <col min="2685" max="2685" width="34" bestFit="1" customWidth="1"/>
    <col min="2686" max="2686" width="11.75" bestFit="1" customWidth="1"/>
    <col min="2687" max="2687" width="37.25" bestFit="1" customWidth="1"/>
    <col min="2688" max="2688" width="32.375" bestFit="1" customWidth="1"/>
    <col min="2689" max="2689" width="9.75" bestFit="1" customWidth="1"/>
    <col min="2690" max="2690" width="35.625" bestFit="1" customWidth="1"/>
    <col min="2691" max="2691" width="34.75" bestFit="1" customWidth="1"/>
    <col min="2692" max="2692" width="9.75" bestFit="1" customWidth="1"/>
    <col min="2693" max="2693" width="38.125" bestFit="1" customWidth="1"/>
    <col min="2694" max="2694" width="34.125" bestFit="1" customWidth="1"/>
    <col min="2695" max="2695" width="10.75" bestFit="1" customWidth="1"/>
    <col min="2696" max="2696" width="37.375" bestFit="1" customWidth="1"/>
    <col min="2697" max="2697" width="28.5" bestFit="1" customWidth="1"/>
    <col min="2698" max="2698" width="8.75" bestFit="1" customWidth="1"/>
    <col min="2699" max="2699" width="31.75" bestFit="1" customWidth="1"/>
    <col min="2700" max="2700" width="29.5" bestFit="1" customWidth="1"/>
    <col min="2701" max="2701" width="11.75" bestFit="1" customWidth="1"/>
    <col min="2702" max="2702" width="32.75" bestFit="1" customWidth="1"/>
    <col min="2703" max="2703" width="35.75" bestFit="1" customWidth="1"/>
    <col min="2704" max="2704" width="9.75" bestFit="1" customWidth="1"/>
    <col min="2705" max="2705" width="39" bestFit="1" customWidth="1"/>
    <col min="2706" max="2706" width="31.75" bestFit="1" customWidth="1"/>
    <col min="2707" max="2707" width="10.75" bestFit="1" customWidth="1"/>
    <col min="2708" max="2708" width="35" bestFit="1" customWidth="1"/>
    <col min="2709" max="2709" width="33.375" bestFit="1" customWidth="1"/>
    <col min="2710" max="2710" width="9.75" bestFit="1" customWidth="1"/>
    <col min="2711" max="2711" width="36.625" bestFit="1" customWidth="1"/>
    <col min="2712" max="2712" width="41.875" bestFit="1" customWidth="1"/>
    <col min="2713" max="2713" width="10.75" bestFit="1" customWidth="1"/>
    <col min="2714" max="2714" width="45.125" bestFit="1" customWidth="1"/>
    <col min="2715" max="2715" width="38" bestFit="1" customWidth="1"/>
    <col min="2716" max="2716" width="9.75" bestFit="1" customWidth="1"/>
    <col min="2717" max="2717" width="41.25" bestFit="1" customWidth="1"/>
    <col min="2718" max="2718" width="35.5" bestFit="1" customWidth="1"/>
    <col min="2719" max="2719" width="11.75" bestFit="1" customWidth="1"/>
    <col min="2720" max="2720" width="38.75" bestFit="1" customWidth="1"/>
    <col min="2721" max="2721" width="32.625" bestFit="1" customWidth="1"/>
    <col min="2722" max="2722" width="10.75" bestFit="1" customWidth="1"/>
    <col min="2723" max="2723" width="35.875" bestFit="1" customWidth="1"/>
    <col min="2724" max="2724" width="29.75" bestFit="1" customWidth="1"/>
    <col min="2725" max="2725" width="10.75" bestFit="1" customWidth="1"/>
    <col min="2726" max="2726" width="33" bestFit="1" customWidth="1"/>
    <col min="2727" max="2727" width="32" bestFit="1" customWidth="1"/>
    <col min="2728" max="2728" width="9.75" bestFit="1" customWidth="1"/>
    <col min="2729" max="2729" width="35.25" bestFit="1" customWidth="1"/>
    <col min="2730" max="2730" width="28.5" bestFit="1" customWidth="1"/>
    <col min="2731" max="2731" width="10.75" bestFit="1" customWidth="1"/>
    <col min="2732" max="2732" width="31.75" bestFit="1" customWidth="1"/>
    <col min="2733" max="2733" width="26.5" bestFit="1" customWidth="1"/>
    <col min="2734" max="2734" width="9.75" bestFit="1" customWidth="1"/>
    <col min="2735" max="2735" width="29.875" bestFit="1" customWidth="1"/>
    <col min="2736" max="2736" width="37.125" bestFit="1" customWidth="1"/>
    <col min="2737" max="2737" width="10.75" bestFit="1" customWidth="1"/>
    <col min="2738" max="2738" width="40.375" bestFit="1" customWidth="1"/>
    <col min="2739" max="2739" width="25.625" bestFit="1" customWidth="1"/>
    <col min="2740" max="2740" width="9.75" bestFit="1" customWidth="1"/>
    <col min="2741" max="2741" width="28.875" bestFit="1" customWidth="1"/>
    <col min="2742" max="2742" width="35.375" bestFit="1" customWidth="1"/>
    <col min="2743" max="2743" width="10.75" bestFit="1" customWidth="1"/>
    <col min="2744" max="2744" width="38.625" bestFit="1" customWidth="1"/>
    <col min="2745" max="2745" width="32.5" bestFit="1" customWidth="1"/>
    <col min="2746" max="2746" width="10.75" bestFit="1" customWidth="1"/>
    <col min="2747" max="2747" width="35.75" bestFit="1" customWidth="1"/>
    <col min="2748" max="2748" width="34.25" bestFit="1" customWidth="1"/>
    <col min="2749" max="2749" width="9.75" bestFit="1" customWidth="1"/>
    <col min="2750" max="2750" width="37.5" bestFit="1" customWidth="1"/>
    <col min="2751" max="2751" width="26.875" bestFit="1" customWidth="1"/>
    <col min="2752" max="2752" width="9.75" bestFit="1" customWidth="1"/>
    <col min="2753" max="2753" width="30.25" bestFit="1" customWidth="1"/>
    <col min="2754" max="2754" width="33.875" bestFit="1" customWidth="1"/>
    <col min="2755" max="2755" width="8.75" bestFit="1" customWidth="1"/>
    <col min="2756" max="2756" width="37.125" bestFit="1" customWidth="1"/>
    <col min="2757" max="2757" width="37.75" bestFit="1" customWidth="1"/>
    <col min="2758" max="2758" width="10.75" bestFit="1" customWidth="1"/>
    <col min="2759" max="2759" width="41" bestFit="1" customWidth="1"/>
    <col min="2760" max="2760" width="29.375" bestFit="1" customWidth="1"/>
    <col min="2761" max="2761" width="10.75" bestFit="1" customWidth="1"/>
    <col min="2762" max="2762" width="32.625" bestFit="1" customWidth="1"/>
    <col min="2763" max="2763" width="32.375" bestFit="1" customWidth="1"/>
    <col min="2764" max="2764" width="10.75" bestFit="1" customWidth="1"/>
    <col min="2765" max="2765" width="35.625" bestFit="1" customWidth="1"/>
    <col min="2766" max="2766" width="28" bestFit="1" customWidth="1"/>
    <col min="2767" max="2767" width="9.75" bestFit="1" customWidth="1"/>
    <col min="2768" max="2768" width="31.25" bestFit="1" customWidth="1"/>
    <col min="2769" max="2769" width="41.625" bestFit="1" customWidth="1"/>
    <col min="2770" max="2770" width="11.75" bestFit="1" customWidth="1"/>
    <col min="2771" max="2771" width="44.875" bestFit="1" customWidth="1"/>
    <col min="2772" max="2772" width="30.375" bestFit="1" customWidth="1"/>
    <col min="2773" max="2773" width="11.75" bestFit="1" customWidth="1"/>
    <col min="2774" max="2774" width="33.75" bestFit="1" customWidth="1"/>
    <col min="2775" max="2775" width="36" bestFit="1" customWidth="1"/>
    <col min="2776" max="2776" width="11.75" bestFit="1" customWidth="1"/>
    <col min="2777" max="2777" width="39.25" bestFit="1" customWidth="1"/>
    <col min="2778" max="2778" width="32.375" bestFit="1" customWidth="1"/>
    <col min="2779" max="2779" width="9.75" bestFit="1" customWidth="1"/>
    <col min="2780" max="2780" width="35.625" bestFit="1" customWidth="1"/>
    <col min="2781" max="2781" width="31.375" bestFit="1" customWidth="1"/>
    <col min="2782" max="2782" width="9.75" bestFit="1" customWidth="1"/>
    <col min="2783" max="2783" width="34.625" bestFit="1" customWidth="1"/>
    <col min="2784" max="2784" width="34" bestFit="1" customWidth="1"/>
    <col min="2785" max="2785" width="9.75" bestFit="1" customWidth="1"/>
    <col min="2786" max="2786" width="37.25" bestFit="1" customWidth="1"/>
    <col min="2787" max="2787" width="37.625" bestFit="1" customWidth="1"/>
    <col min="2788" max="2788" width="9.75" bestFit="1" customWidth="1"/>
    <col min="2789" max="2789" width="40.875" bestFit="1" customWidth="1"/>
    <col min="2790" max="2790" width="29.75" bestFit="1" customWidth="1"/>
    <col min="2791" max="2791" width="11.75" bestFit="1" customWidth="1"/>
    <col min="2792" max="2792" width="33" bestFit="1" customWidth="1"/>
    <col min="2793" max="2793" width="26.125" bestFit="1" customWidth="1"/>
    <col min="2794" max="2794" width="8.75" bestFit="1" customWidth="1"/>
    <col min="2795" max="2795" width="29.5" bestFit="1" customWidth="1"/>
    <col min="2796" max="2796" width="25.625" bestFit="1" customWidth="1"/>
    <col min="2797" max="2797" width="11.75" bestFit="1" customWidth="1"/>
    <col min="2798" max="2798" width="28.875" bestFit="1" customWidth="1"/>
    <col min="2799" max="2799" width="28.5" bestFit="1" customWidth="1"/>
    <col min="2800" max="2800" width="9.75" bestFit="1" customWidth="1"/>
    <col min="2801" max="2801" width="31.75" bestFit="1" customWidth="1"/>
    <col min="2802" max="2802" width="24.75" bestFit="1" customWidth="1"/>
    <col min="2803" max="2803" width="10.75" bestFit="1" customWidth="1"/>
    <col min="2804" max="2804" width="28" bestFit="1" customWidth="1"/>
    <col min="2805" max="2805" width="29" bestFit="1" customWidth="1"/>
    <col min="2806" max="2806" width="10.75" bestFit="1" customWidth="1"/>
    <col min="2807" max="2807" width="32.25" bestFit="1" customWidth="1"/>
    <col min="2808" max="2808" width="31.375" bestFit="1" customWidth="1"/>
    <col min="2809" max="2809" width="11.75" bestFit="1" customWidth="1"/>
    <col min="2810" max="2810" width="34.625" bestFit="1" customWidth="1"/>
    <col min="2811" max="2811" width="27.75" bestFit="1" customWidth="1"/>
    <col min="2812" max="2812" width="9.75" bestFit="1" customWidth="1"/>
    <col min="2813" max="2813" width="31" bestFit="1" customWidth="1"/>
    <col min="2814" max="2814" width="34.75" bestFit="1" customWidth="1"/>
    <col min="2815" max="2815" width="11.75" bestFit="1" customWidth="1"/>
    <col min="2816" max="2816" width="38.125" bestFit="1" customWidth="1"/>
    <col min="2817" max="2817" width="33.75" bestFit="1" customWidth="1"/>
    <col min="2818" max="2818" width="9.75" bestFit="1" customWidth="1"/>
    <col min="2819" max="2819" width="37" bestFit="1" customWidth="1"/>
    <col min="2820" max="2820" width="36.625" bestFit="1" customWidth="1"/>
    <col min="2821" max="2821" width="9.75" bestFit="1" customWidth="1"/>
    <col min="2822" max="2822" width="39.875" bestFit="1" customWidth="1"/>
    <col min="2823" max="2823" width="37" bestFit="1" customWidth="1"/>
    <col min="2824" max="2824" width="9.75" bestFit="1" customWidth="1"/>
    <col min="2825" max="2825" width="40.25" bestFit="1" customWidth="1"/>
    <col min="2826" max="2826" width="26.75" bestFit="1" customWidth="1"/>
    <col min="2827" max="2827" width="9.75" bestFit="1" customWidth="1"/>
    <col min="2828" max="2828" width="30.125" bestFit="1" customWidth="1"/>
    <col min="2829" max="2829" width="32.375" bestFit="1" customWidth="1"/>
    <col min="2830" max="2830" width="9.75" bestFit="1" customWidth="1"/>
    <col min="2831" max="2831" width="35.625" bestFit="1" customWidth="1"/>
    <col min="2832" max="2832" width="34.625" bestFit="1" customWidth="1"/>
    <col min="2833" max="2833" width="10.75" bestFit="1" customWidth="1"/>
    <col min="2834" max="2834" width="38" bestFit="1" customWidth="1"/>
    <col min="2835" max="2835" width="31.5" bestFit="1" customWidth="1"/>
    <col min="2836" max="2836" width="9.75" bestFit="1" customWidth="1"/>
    <col min="2837" max="2837" width="34.75" bestFit="1" customWidth="1"/>
    <col min="2838" max="2838" width="32.125" bestFit="1" customWidth="1"/>
    <col min="2839" max="2839" width="11.75" bestFit="1" customWidth="1"/>
    <col min="2840" max="2840" width="35.375" bestFit="1" customWidth="1"/>
    <col min="2841" max="2841" width="29.125" bestFit="1" customWidth="1"/>
    <col min="2842" max="2842" width="10.75" bestFit="1" customWidth="1"/>
    <col min="2843" max="2843" width="32.375" bestFit="1" customWidth="1"/>
    <col min="2844" max="2844" width="31.625" bestFit="1" customWidth="1"/>
    <col min="2845" max="2845" width="9.75" bestFit="1" customWidth="1"/>
    <col min="2846" max="2846" width="34.875" bestFit="1" customWidth="1"/>
    <col min="2847" max="2847" width="31.25" bestFit="1" customWidth="1"/>
    <col min="2848" max="2848" width="9.75" bestFit="1" customWidth="1"/>
    <col min="2849" max="2849" width="34.5" bestFit="1" customWidth="1"/>
    <col min="2850" max="2850" width="32.625" bestFit="1" customWidth="1"/>
    <col min="2851" max="2851" width="10.75" bestFit="1" customWidth="1"/>
    <col min="2852" max="2852" width="35.875" bestFit="1" customWidth="1"/>
    <col min="2853" max="2853" width="31.375" bestFit="1" customWidth="1"/>
    <col min="2854" max="2854" width="9.75" bestFit="1" customWidth="1"/>
    <col min="2855" max="2855" width="34.625" bestFit="1" customWidth="1"/>
    <col min="2856" max="2856" width="30.25" bestFit="1" customWidth="1"/>
    <col min="2857" max="2857" width="10.75" bestFit="1" customWidth="1"/>
    <col min="2858" max="2858" width="33.625" bestFit="1" customWidth="1"/>
    <col min="2859" max="2859" width="26" bestFit="1" customWidth="1"/>
    <col min="2860" max="2860" width="9.75" bestFit="1" customWidth="1"/>
    <col min="2861" max="2861" width="29.25" bestFit="1" customWidth="1"/>
    <col min="2862" max="2862" width="31" bestFit="1" customWidth="1"/>
    <col min="2863" max="2863" width="11.75" bestFit="1" customWidth="1"/>
    <col min="2864" max="2864" width="34.375" bestFit="1" customWidth="1"/>
    <col min="2865" max="2865" width="30.125" bestFit="1" customWidth="1"/>
    <col min="2866" max="2866" width="9.75" bestFit="1" customWidth="1"/>
    <col min="2867" max="2867" width="33.375" bestFit="1" customWidth="1"/>
    <col min="2868" max="2868" width="26.625" bestFit="1" customWidth="1"/>
    <col min="2869" max="2869" width="9.75" bestFit="1" customWidth="1"/>
    <col min="2870" max="2870" width="30" bestFit="1" customWidth="1"/>
    <col min="2871" max="2871" width="29.625" bestFit="1" customWidth="1"/>
    <col min="2872" max="2872" width="11.75" bestFit="1" customWidth="1"/>
    <col min="2873" max="2873" width="32.875" bestFit="1" customWidth="1"/>
    <col min="2874" max="2874" width="28.375" bestFit="1" customWidth="1"/>
    <col min="2875" max="2875" width="9.75" bestFit="1" customWidth="1"/>
    <col min="2876" max="2876" width="31.625" bestFit="1" customWidth="1"/>
    <col min="2877" max="2877" width="26.75" bestFit="1" customWidth="1"/>
    <col min="2878" max="2878" width="9.75" bestFit="1" customWidth="1"/>
    <col min="2879" max="2879" width="30.125" bestFit="1" customWidth="1"/>
    <col min="2880" max="2880" width="23.625" bestFit="1" customWidth="1"/>
    <col min="2881" max="2881" width="9.75" bestFit="1" customWidth="1"/>
    <col min="2882" max="2882" width="26.875" bestFit="1" customWidth="1"/>
    <col min="2883" max="2883" width="37.75" bestFit="1" customWidth="1"/>
    <col min="2884" max="2884" width="9.75" bestFit="1" customWidth="1"/>
    <col min="2885" max="2885" width="41" bestFit="1" customWidth="1"/>
    <col min="2886" max="2886" width="26.375" bestFit="1" customWidth="1"/>
    <col min="2887" max="2887" width="9.75" bestFit="1" customWidth="1"/>
    <col min="2888" max="2888" width="29.75" bestFit="1" customWidth="1"/>
    <col min="2889" max="2889" width="29.375" bestFit="1" customWidth="1"/>
    <col min="2890" max="2890" width="9.75" bestFit="1" customWidth="1"/>
    <col min="2891" max="2891" width="32.625" bestFit="1" customWidth="1"/>
    <col min="2892" max="2892" width="33.375" bestFit="1" customWidth="1"/>
    <col min="2893" max="2893" width="9.75" bestFit="1" customWidth="1"/>
    <col min="2894" max="2894" width="36.625" bestFit="1" customWidth="1"/>
    <col min="2895" max="2895" width="31.625" bestFit="1" customWidth="1"/>
    <col min="2896" max="2896" width="9.75" bestFit="1" customWidth="1"/>
    <col min="2897" max="2897" width="34.875" bestFit="1" customWidth="1"/>
    <col min="2898" max="2898" width="29.625" bestFit="1" customWidth="1"/>
    <col min="2899" max="2899" width="11.75" bestFit="1" customWidth="1"/>
    <col min="2900" max="2900" width="32.875" bestFit="1" customWidth="1"/>
    <col min="2901" max="2901" width="29.25" bestFit="1" customWidth="1"/>
    <col min="2902" max="2902" width="9.75" bestFit="1" customWidth="1"/>
    <col min="2903" max="2903" width="32.5" bestFit="1" customWidth="1"/>
    <col min="2904" max="2904" width="20.375" bestFit="1" customWidth="1"/>
    <col min="2905" max="2905" width="10.75" bestFit="1" customWidth="1"/>
    <col min="2906" max="2906" width="23.625" bestFit="1" customWidth="1"/>
    <col min="2907" max="2907" width="29.625" bestFit="1" customWidth="1"/>
    <col min="2908" max="2908" width="9.75" bestFit="1" customWidth="1"/>
    <col min="2909" max="2909" width="32.875" bestFit="1" customWidth="1"/>
    <col min="2910" max="2910" width="24.75" bestFit="1" customWidth="1"/>
    <col min="2911" max="2911" width="11.75" bestFit="1" customWidth="1"/>
    <col min="2912" max="2912" width="28" bestFit="1" customWidth="1"/>
    <col min="2913" max="2913" width="23.375" bestFit="1" customWidth="1"/>
    <col min="2914" max="2914" width="10.75" bestFit="1" customWidth="1"/>
    <col min="2915" max="2915" width="26.625" bestFit="1" customWidth="1"/>
    <col min="2916" max="2916" width="34.125" bestFit="1" customWidth="1"/>
    <col min="2917" max="2917" width="9.75" bestFit="1" customWidth="1"/>
    <col min="2918" max="2918" width="37.375" bestFit="1" customWidth="1"/>
    <col min="2919" max="2919" width="17.875" bestFit="1" customWidth="1"/>
    <col min="2920" max="2920" width="9.75" bestFit="1" customWidth="1"/>
    <col min="2921" max="2921" width="21.25" bestFit="1" customWidth="1"/>
    <col min="2922" max="2922" width="28.5" bestFit="1" customWidth="1"/>
    <col min="2923" max="2923" width="9.75" bestFit="1" customWidth="1"/>
    <col min="2924" max="2924" width="31.75" bestFit="1" customWidth="1"/>
    <col min="2925" max="2925" width="24" bestFit="1" customWidth="1"/>
    <col min="2926" max="2926" width="9.75" bestFit="1" customWidth="1"/>
    <col min="2927" max="2927" width="27.25" bestFit="1" customWidth="1"/>
    <col min="2928" max="2928" width="21.5" bestFit="1" customWidth="1"/>
    <col min="2929" max="2929" width="9.75" bestFit="1" customWidth="1"/>
    <col min="2930" max="2930" width="24.75" bestFit="1" customWidth="1"/>
    <col min="2931" max="2931" width="25.125" bestFit="1" customWidth="1"/>
    <col min="2932" max="2932" width="9.75" bestFit="1" customWidth="1"/>
    <col min="2933" max="2933" width="28.375" bestFit="1" customWidth="1"/>
    <col min="2934" max="2934" width="42.75" bestFit="1" customWidth="1"/>
    <col min="2935" max="2935" width="11.75" bestFit="1" customWidth="1"/>
    <col min="2936" max="2936" width="46.125" bestFit="1" customWidth="1"/>
    <col min="2937" max="2937" width="33.375" bestFit="1" customWidth="1"/>
    <col min="2938" max="2938" width="10.75" bestFit="1" customWidth="1"/>
    <col min="2939" max="2939" width="36.625" bestFit="1" customWidth="1"/>
    <col min="2940" max="2940" width="32" bestFit="1" customWidth="1"/>
    <col min="2941" max="2941" width="10.75" bestFit="1" customWidth="1"/>
    <col min="2942" max="2942" width="35.25" bestFit="1" customWidth="1"/>
    <col min="2943" max="2943" width="38.125" bestFit="1" customWidth="1"/>
    <col min="2944" max="2944" width="9.75" bestFit="1" customWidth="1"/>
    <col min="2945" max="2945" width="41.375" bestFit="1" customWidth="1"/>
    <col min="2946" max="2946" width="29.125" bestFit="1" customWidth="1"/>
    <col min="2947" max="2947" width="9.75" bestFit="1" customWidth="1"/>
    <col min="2948" max="2948" width="32.375" bestFit="1" customWidth="1"/>
    <col min="2949" max="2949" width="38" bestFit="1" customWidth="1"/>
    <col min="2950" max="2950" width="9.75" bestFit="1" customWidth="1"/>
    <col min="2951" max="2951" width="41.25" bestFit="1" customWidth="1"/>
    <col min="2952" max="2952" width="31.875" bestFit="1" customWidth="1"/>
    <col min="2953" max="2953" width="10.75" bestFit="1" customWidth="1"/>
    <col min="2954" max="2954" width="35.125" bestFit="1" customWidth="1"/>
    <col min="2955" max="2955" width="34.125" bestFit="1" customWidth="1"/>
    <col min="2956" max="2956" width="9.75" bestFit="1" customWidth="1"/>
    <col min="2957" max="2957" width="37.375" bestFit="1" customWidth="1"/>
    <col min="2958" max="2958" width="33.75" bestFit="1" customWidth="1"/>
    <col min="2959" max="2959" width="9.75" bestFit="1" customWidth="1"/>
    <col min="2960" max="2960" width="37" bestFit="1" customWidth="1"/>
    <col min="2961" max="2961" width="36.375" bestFit="1" customWidth="1"/>
    <col min="2962" max="2962" width="11.75" bestFit="1" customWidth="1"/>
    <col min="2963" max="2963" width="39.625" bestFit="1" customWidth="1"/>
    <col min="2964" max="2964" width="35" bestFit="1" customWidth="1"/>
    <col min="2965" max="2965" width="10.75" bestFit="1" customWidth="1"/>
    <col min="2966" max="2966" width="38.375" bestFit="1" customWidth="1"/>
    <col min="2967" max="2967" width="43.25" bestFit="1" customWidth="1"/>
    <col min="2968" max="2968" width="9.75" bestFit="1" customWidth="1"/>
    <col min="2969" max="2969" width="46.625" bestFit="1" customWidth="1"/>
    <col min="2970" max="2970" width="33" bestFit="1" customWidth="1"/>
    <col min="2971" max="2971" width="9.75" bestFit="1" customWidth="1"/>
    <col min="2972" max="2972" width="36.25" bestFit="1" customWidth="1"/>
    <col min="2973" max="2973" width="33.625" bestFit="1" customWidth="1"/>
    <col min="2974" max="2974" width="9.75" bestFit="1" customWidth="1"/>
    <col min="2975" max="2975" width="36.875" bestFit="1" customWidth="1"/>
    <col min="2976" max="2976" width="31.875" bestFit="1" customWidth="1"/>
    <col min="2977" max="2977" width="10.75" bestFit="1" customWidth="1"/>
    <col min="2978" max="2978" width="35.125" bestFit="1" customWidth="1"/>
    <col min="2979" max="2979" width="31.875" bestFit="1" customWidth="1"/>
    <col min="2980" max="2980" width="9.75" bestFit="1" customWidth="1"/>
    <col min="2981" max="2981" width="35.125" bestFit="1" customWidth="1"/>
    <col min="2982" max="2982" width="36.75" bestFit="1" customWidth="1"/>
    <col min="2983" max="2983" width="9.75" bestFit="1" customWidth="1"/>
    <col min="2984" max="2984" width="40" bestFit="1" customWidth="1"/>
    <col min="2985" max="2985" width="27.625" bestFit="1" customWidth="1"/>
    <col min="2986" max="2986" width="10.75" bestFit="1" customWidth="1"/>
    <col min="2987" max="2987" width="30.875" bestFit="1" customWidth="1"/>
    <col min="2988" max="2988" width="32.5" bestFit="1" customWidth="1"/>
    <col min="2989" max="2989" width="10.75" bestFit="1" customWidth="1"/>
    <col min="2990" max="2990" width="35.75" bestFit="1" customWidth="1"/>
    <col min="2991" max="2991" width="29.25" bestFit="1" customWidth="1"/>
    <col min="2992" max="2992" width="9.75" bestFit="1" customWidth="1"/>
    <col min="2993" max="2993" width="32.5" bestFit="1" customWidth="1"/>
    <col min="2994" max="2994" width="47.25" bestFit="1" customWidth="1"/>
    <col min="2995" max="2995" width="11.75" bestFit="1" customWidth="1"/>
    <col min="2996" max="2996" width="50.625" bestFit="1" customWidth="1"/>
    <col min="2997" max="2997" width="36.75" bestFit="1" customWidth="1"/>
    <col min="2998" max="2998" width="9.75" bestFit="1" customWidth="1"/>
    <col min="2999" max="2999" width="40" bestFit="1" customWidth="1"/>
    <col min="3000" max="3000" width="11" bestFit="1" customWidth="1"/>
  </cols>
  <sheetData>
    <row r="1" spans="1:6" x14ac:dyDescent="0.25">
      <c r="A1" s="7" t="s">
        <v>6</v>
      </c>
      <c r="B1" t="s">
        <v>2067</v>
      </c>
    </row>
    <row r="3" spans="1:6" x14ac:dyDescent="0.25">
      <c r="A3" s="7" t="s">
        <v>2069</v>
      </c>
      <c r="B3" s="7" t="s">
        <v>2068</v>
      </c>
    </row>
    <row r="4" spans="1:6" x14ac:dyDescent="0.25">
      <c r="A4" s="7" t="s">
        <v>2065</v>
      </c>
      <c r="B4" t="s">
        <v>73</v>
      </c>
      <c r="C4" t="s">
        <v>14</v>
      </c>
      <c r="D4" t="s">
        <v>46</v>
      </c>
      <c r="E4" t="s">
        <v>20</v>
      </c>
      <c r="F4" t="s">
        <v>2066</v>
      </c>
    </row>
    <row r="5" spans="1:6" x14ac:dyDescent="0.25">
      <c r="A5" s="8" t="s">
        <v>2040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25">
      <c r="A6" s="8" t="s">
        <v>2032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25">
      <c r="A7" s="8" t="s">
        <v>2049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25">
      <c r="A8" s="8" t="s">
        <v>2063</v>
      </c>
      <c r="B8" s="10"/>
      <c r="C8" s="10"/>
      <c r="D8" s="10"/>
      <c r="E8" s="10">
        <v>4</v>
      </c>
      <c r="F8" s="10">
        <v>4</v>
      </c>
    </row>
    <row r="9" spans="1:6" x14ac:dyDescent="0.25">
      <c r="A9" s="8" t="s">
        <v>2034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25">
      <c r="A10" s="8" t="s">
        <v>2053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25">
      <c r="A11" s="8" t="s">
        <v>2046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25">
      <c r="A12" s="8" t="s">
        <v>2036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25">
      <c r="A13" s="8" t="s">
        <v>2038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25">
      <c r="A14" s="8" t="s">
        <v>2066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95E60-0611-490A-9CC0-FF1E97578650}">
  <sheetPr codeName="Sheet1"/>
  <dimension ref="A1:F30"/>
  <sheetViews>
    <sheetView topLeftCell="A5" zoomScaleNormal="100" workbookViewId="0">
      <selection activeCell="B17" sqref="B17"/>
    </sheetView>
  </sheetViews>
  <sheetFormatPr defaultRowHeight="15.75" x14ac:dyDescent="0.25"/>
  <cols>
    <col min="1" max="1" width="18.75" bestFit="1" customWidth="1"/>
    <col min="2" max="2" width="15.625" bestFit="1" customWidth="1"/>
    <col min="3" max="3" width="5.75" bestFit="1" customWidth="1"/>
    <col min="4" max="4" width="4.125" bestFit="1" customWidth="1"/>
    <col min="5" max="5" width="9.5" bestFit="1" customWidth="1"/>
    <col min="6" max="6" width="11" bestFit="1" customWidth="1"/>
  </cols>
  <sheetData>
    <row r="1" spans="1:6" x14ac:dyDescent="0.25">
      <c r="A1" s="7" t="s">
        <v>6</v>
      </c>
      <c r="B1" t="s">
        <v>2067</v>
      </c>
    </row>
    <row r="2" spans="1:6" x14ac:dyDescent="0.25">
      <c r="A2" s="7" t="s">
        <v>2030</v>
      </c>
      <c r="B2" t="s">
        <v>2067</v>
      </c>
    </row>
    <row r="4" spans="1:6" x14ac:dyDescent="0.25">
      <c r="A4" s="7" t="s">
        <v>2069</v>
      </c>
      <c r="B4" s="7" t="s">
        <v>2068</v>
      </c>
    </row>
    <row r="5" spans="1:6" x14ac:dyDescent="0.25">
      <c r="A5" s="7" t="s">
        <v>2065</v>
      </c>
      <c r="B5" t="s">
        <v>73</v>
      </c>
      <c r="C5" t="s">
        <v>14</v>
      </c>
      <c r="D5" t="s">
        <v>46</v>
      </c>
      <c r="E5" t="s">
        <v>20</v>
      </c>
      <c r="F5" t="s">
        <v>2066</v>
      </c>
    </row>
    <row r="6" spans="1:6" x14ac:dyDescent="0.25">
      <c r="A6" s="8" t="s">
        <v>2048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5">
      <c r="A7" s="8" t="s">
        <v>2064</v>
      </c>
      <c r="B7" s="10"/>
      <c r="C7" s="10"/>
      <c r="D7" s="10"/>
      <c r="E7" s="10">
        <v>4</v>
      </c>
      <c r="F7" s="10">
        <v>4</v>
      </c>
    </row>
    <row r="8" spans="1:6" x14ac:dyDescent="0.25">
      <c r="A8" s="8" t="s">
        <v>2041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5">
      <c r="A9" s="8" t="s">
        <v>2043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5">
      <c r="A10" s="8" t="s">
        <v>2042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5">
      <c r="A11" s="8" t="s">
        <v>2052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5">
      <c r="A12" s="8" t="s">
        <v>2033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5">
      <c r="A13" s="8" t="s">
        <v>2044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5">
      <c r="A14" s="8" t="s">
        <v>2057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5">
      <c r="A15" s="8" t="s">
        <v>2056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5">
      <c r="A16" s="8" t="s">
        <v>2060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5">
      <c r="A17" s="8" t="s">
        <v>2047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5">
      <c r="A18" s="8" t="s">
        <v>2054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5">
      <c r="A19" s="8" t="s">
        <v>2039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5">
      <c r="A20" s="8" t="s">
        <v>2055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5">
      <c r="A21" s="8" t="s">
        <v>2035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5">
      <c r="A22" s="8" t="s">
        <v>2062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5">
      <c r="A23" s="8" t="s">
        <v>2051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5">
      <c r="A24" s="8" t="s">
        <v>2059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5">
      <c r="A25" s="8" t="s">
        <v>2058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5">
      <c r="A26" s="8" t="s">
        <v>2050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5">
      <c r="A27" s="8" t="s">
        <v>2045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5">
      <c r="A28" s="8" t="s">
        <v>2037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5">
      <c r="A29" s="8" t="s">
        <v>2061</v>
      </c>
      <c r="B29" s="10"/>
      <c r="C29" s="10"/>
      <c r="D29" s="10"/>
      <c r="E29" s="10">
        <v>3</v>
      </c>
      <c r="F29" s="10">
        <v>3</v>
      </c>
    </row>
    <row r="30" spans="1:6" x14ac:dyDescent="0.25">
      <c r="A30" s="8" t="s">
        <v>2066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6AFA-C9B9-4A61-9D4B-22DBB3DC8FB8}">
  <sheetPr codeName="Sheet6"/>
  <dimension ref="A1:H13"/>
  <sheetViews>
    <sheetView zoomScaleNormal="100" workbookViewId="0">
      <selection activeCell="F2" sqref="F2"/>
    </sheetView>
  </sheetViews>
  <sheetFormatPr defaultRowHeight="15.75" x14ac:dyDescent="0.25"/>
  <cols>
    <col min="1" max="1" width="18.5" customWidth="1"/>
    <col min="2" max="2" width="17.875" customWidth="1"/>
    <col min="3" max="3" width="18.125" customWidth="1"/>
    <col min="4" max="4" width="16.75" customWidth="1"/>
    <col min="5" max="5" width="14.875" customWidth="1"/>
    <col min="6" max="6" width="20.125" customWidth="1"/>
    <col min="7" max="7" width="18.375" customWidth="1"/>
    <col min="8" max="8" width="15.625" customWidth="1"/>
  </cols>
  <sheetData>
    <row r="1" spans="1:8" x14ac:dyDescent="0.25">
      <c r="A1" t="s">
        <v>2085</v>
      </c>
      <c r="B1" t="s">
        <v>2086</v>
      </c>
      <c r="C1" t="s">
        <v>2087</v>
      </c>
      <c r="D1" t="s">
        <v>2088</v>
      </c>
      <c r="E1" t="s">
        <v>2089</v>
      </c>
      <c r="F1" t="s">
        <v>2090</v>
      </c>
      <c r="G1" t="s">
        <v>2091</v>
      </c>
      <c r="H1" t="s">
        <v>2092</v>
      </c>
    </row>
    <row r="2" spans="1:8" x14ac:dyDescent="0.25">
      <c r="A2" t="s">
        <v>2093</v>
      </c>
      <c r="B2">
        <f>COUNTIFS(Crowdfunding!F2:F1001,"successful",Crowdfunding!D2:D1001, "&lt;1000")</f>
        <v>30</v>
      </c>
      <c r="C2">
        <f>COUNTIFS(Crowdfunding!F2:F1001,"failed",Crowdfunding!D2:D1001, "&lt;1000")</f>
        <v>20</v>
      </c>
      <c r="D2">
        <f>COUNTIFS(Crowdfunding!F2:F1001,"canceled",Crowdfunding!D2:D1001, "&lt;1000")</f>
        <v>1</v>
      </c>
      <c r="E2">
        <f>SUM(B2:D2)</f>
        <v>51</v>
      </c>
      <c r="F2" s="13">
        <f>B2/$E2</f>
        <v>0.58823529411764708</v>
      </c>
      <c r="G2" s="13">
        <f>C2/$E2</f>
        <v>0.39215686274509803</v>
      </c>
      <c r="H2" s="13">
        <f>D2/$E2</f>
        <v>1.9607843137254902E-2</v>
      </c>
    </row>
    <row r="3" spans="1:8" x14ac:dyDescent="0.25">
      <c r="A3" t="s">
        <v>2094</v>
      </c>
      <c r="B3">
        <f>COUNTIFS(Crowdfunding!F2:F1001,"successful",Crowdfunding!D2:D1001, "&gt;=1000", Crowdfunding!D2:D1001, "&lt;5000")</f>
        <v>191</v>
      </c>
      <c r="C3">
        <f>COUNTIFS(Crowdfunding!F2:F1001,"failed",Crowdfunding!D2:D1001, "&gt;=1000", Crowdfunding!D2:D1001, "&lt;5000")</f>
        <v>38</v>
      </c>
      <c r="D3">
        <f>COUNTIFS(Crowdfunding!F2:F1001,"canceled",Crowdfunding!D2:D1001, "&gt;=1000", Crowdfunding!D2:D1001, "&lt;5000")</f>
        <v>2</v>
      </c>
      <c r="E3">
        <f>SUM(B3:D3)</f>
        <v>231</v>
      </c>
      <c r="F3" s="13">
        <f t="shared" ref="F3:F13" si="0">B3/$E3</f>
        <v>0.82683982683982682</v>
      </c>
      <c r="G3" s="13">
        <f t="shared" ref="G3:G13" si="1">C3/$E3</f>
        <v>0.16450216450216451</v>
      </c>
      <c r="H3" s="13">
        <f t="shared" ref="H3:H13" si="2">D3/$E3</f>
        <v>8.658008658008658E-3</v>
      </c>
    </row>
    <row r="4" spans="1:8" x14ac:dyDescent="0.25">
      <c r="A4" t="s">
        <v>2095</v>
      </c>
      <c r="B4">
        <f>COUNTIFS(Crowdfunding!F2:F1001,"successful",Crowdfunding!D2:D1001, "&gt;=5000", Crowdfunding!D2:D1001, "&lt;10000")</f>
        <v>164</v>
      </c>
      <c r="C4">
        <f>COUNTIFS(Crowdfunding!F2:F1001,"failed",Crowdfunding!D2:D1001, "&gt;=5000", Crowdfunding!D2:D1001, "&lt;10000")</f>
        <v>126</v>
      </c>
      <c r="D4">
        <f>COUNTIFS(Crowdfunding!F2:F1001,"canceled",Crowdfunding!D2:D1001, "&gt;=5000", Crowdfunding!D2:D1001, "&lt;10000")</f>
        <v>25</v>
      </c>
      <c r="E4">
        <f t="shared" ref="E3:E13" si="3">SUM(B4:D4)</f>
        <v>315</v>
      </c>
      <c r="F4" s="13">
        <f t="shared" si="0"/>
        <v>0.52063492063492067</v>
      </c>
      <c r="G4" s="13">
        <f t="shared" si="1"/>
        <v>0.4</v>
      </c>
      <c r="H4" s="13">
        <f t="shared" si="2"/>
        <v>7.9365079365079361E-2</v>
      </c>
    </row>
    <row r="5" spans="1:8" x14ac:dyDescent="0.25">
      <c r="A5" t="s">
        <v>2096</v>
      </c>
      <c r="B5">
        <f>COUNTIFS(Crowdfunding!F2:F1001,"successful",Crowdfunding!D2:D1001, "&gt;=10000", Crowdfunding!D2:D1001, "&lt;15000")</f>
        <v>4</v>
      </c>
      <c r="C5">
        <f>COUNTIFS(Crowdfunding!F2:F1001,"failed",Crowdfunding!D2:D1001, "&gt;=10000", Crowdfunding!D2:D1001, "&lt;15000")</f>
        <v>5</v>
      </c>
      <c r="D5">
        <f>COUNTIFS(Crowdfunding!F2:F1001,"canceled",Crowdfunding!D2:D1001, "&gt;=10000", Crowdfunding!D2:D1001, "&lt;15000")</f>
        <v>0</v>
      </c>
      <c r="E5">
        <f t="shared" si="3"/>
        <v>9</v>
      </c>
      <c r="F5" s="13">
        <f t="shared" si="0"/>
        <v>0.44444444444444442</v>
      </c>
      <c r="G5" s="13">
        <f t="shared" si="1"/>
        <v>0.55555555555555558</v>
      </c>
      <c r="H5" s="13">
        <f t="shared" si="2"/>
        <v>0</v>
      </c>
    </row>
    <row r="6" spans="1:8" x14ac:dyDescent="0.25">
      <c r="A6" t="s">
        <v>2097</v>
      </c>
      <c r="B6">
        <f>COUNTIFS(Crowdfunding!F2:F1001,"successful",Crowdfunding!D2:D1001, "&gt;=15000", Crowdfunding!D2:D1001, "&lt;20000")</f>
        <v>10</v>
      </c>
      <c r="C6">
        <f>COUNTIFS(Crowdfunding!F2:F1001,"failed",Crowdfunding!D2:D1001, "&gt;=15000", Crowdfunding!D2:D1001, "&lt;20000")</f>
        <v>0</v>
      </c>
      <c r="D6">
        <f>COUNTIFS(Crowdfunding!F2:F1001,"canceled",Crowdfunding!D2:D1001, "&gt;=15000", Crowdfunding!D2:D1001, "&lt;20000")</f>
        <v>0</v>
      </c>
      <c r="E6">
        <f t="shared" si="3"/>
        <v>10</v>
      </c>
      <c r="F6" s="13">
        <f t="shared" si="0"/>
        <v>1</v>
      </c>
      <c r="G6" s="13">
        <f t="shared" si="1"/>
        <v>0</v>
      </c>
      <c r="H6" s="13">
        <f t="shared" si="2"/>
        <v>0</v>
      </c>
    </row>
    <row r="7" spans="1:8" x14ac:dyDescent="0.25">
      <c r="A7" t="s">
        <v>2098</v>
      </c>
      <c r="B7">
        <f>COUNTIFS(Crowdfunding!F2:F1001,"successful",Crowdfunding!D2:D1001, "&gt;=20000", Crowdfunding!D2:D1001, "&lt;25000")</f>
        <v>7</v>
      </c>
      <c r="C7">
        <f>COUNTIFS(Crowdfunding!F2:F1001,"failed",Crowdfunding!D2:D1001, "&gt;=20000", Crowdfunding!D2:D1001, "&lt;25000")</f>
        <v>0</v>
      </c>
      <c r="D7">
        <f>COUNTIFS(Crowdfunding!F2:F1001,"canceled",Crowdfunding!D2:D1001, "&gt;=20000", Crowdfunding!D2:D1001, "&lt;25000")</f>
        <v>0</v>
      </c>
      <c r="E7">
        <f t="shared" si="3"/>
        <v>7</v>
      </c>
      <c r="F7" s="13">
        <f t="shared" si="0"/>
        <v>1</v>
      </c>
      <c r="G7" s="13">
        <f t="shared" si="1"/>
        <v>0</v>
      </c>
      <c r="H7" s="13">
        <f t="shared" si="2"/>
        <v>0</v>
      </c>
    </row>
    <row r="8" spans="1:8" x14ac:dyDescent="0.25">
      <c r="A8" t="s">
        <v>2099</v>
      </c>
      <c r="B8">
        <f>COUNTIFS(Crowdfunding!F2:F1001,"successful",Crowdfunding!D2:D1001, "&gt;=25000", Crowdfunding!D2:D1001, "&lt;30000")</f>
        <v>11</v>
      </c>
      <c r="C8">
        <f>COUNTIFS(Crowdfunding!F2:F1001,"failed",Crowdfunding!D2:D1001, "&gt;=25000", Crowdfunding!D2:D1001, "&lt;30000")</f>
        <v>3</v>
      </c>
      <c r="D8">
        <f>COUNTIFS(Crowdfunding!F2:F1001,"canceled",Crowdfunding!D2:D1001, "&gt;=25000", Crowdfunding!D2:D1001, "&lt;30000")</f>
        <v>0</v>
      </c>
      <c r="E8">
        <f t="shared" si="3"/>
        <v>14</v>
      </c>
      <c r="F8" s="13">
        <f t="shared" si="0"/>
        <v>0.7857142857142857</v>
      </c>
      <c r="G8" s="13">
        <f t="shared" si="1"/>
        <v>0.21428571428571427</v>
      </c>
      <c r="H8" s="13">
        <f t="shared" si="2"/>
        <v>0</v>
      </c>
    </row>
    <row r="9" spans="1:8" x14ac:dyDescent="0.25">
      <c r="A9" t="s">
        <v>2100</v>
      </c>
      <c r="B9">
        <f>COUNTIFS(Crowdfunding!F2:F1001,"successful",Crowdfunding!D2:D1001, "&gt;=30000", Crowdfunding!D2:D1001, "&lt;35000")</f>
        <v>7</v>
      </c>
      <c r="C9">
        <f>COUNTIFS(Crowdfunding!F2:F1001,"failed",Crowdfunding!D2:D1001, "&gt;=30000", Crowdfunding!D2:D1001, "&lt;35000")</f>
        <v>0</v>
      </c>
      <c r="D9">
        <f>COUNTIFS(Crowdfunding!F2:F1001,"canceled",Crowdfunding!D2:D1001, "&gt;=30000", Crowdfunding!D2:D1001, "&lt;35000")</f>
        <v>0</v>
      </c>
      <c r="E9">
        <f>SUM(B9:D9)</f>
        <v>7</v>
      </c>
      <c r="F9" s="13">
        <f t="shared" si="0"/>
        <v>1</v>
      </c>
      <c r="G9" s="13">
        <f t="shared" si="1"/>
        <v>0</v>
      </c>
      <c r="H9" s="13">
        <f t="shared" si="2"/>
        <v>0</v>
      </c>
    </row>
    <row r="10" spans="1:8" x14ac:dyDescent="0.25">
      <c r="A10" t="s">
        <v>2101</v>
      </c>
      <c r="B10">
        <f>COUNTIFS(Crowdfunding!F2:F1001,"successful",Crowdfunding!D2:D1001, "&gt;=35000", Crowdfunding!D2:D1001, "&lt;40000")</f>
        <v>8</v>
      </c>
      <c r="C10">
        <f>COUNTIFS(Crowdfunding!F2:F1001,"failed",Crowdfunding!D2:D1001, "&gt;=35000", Crowdfunding!D2:D1001, "&lt;40000")</f>
        <v>3</v>
      </c>
      <c r="D10">
        <f>COUNTIFS(Crowdfunding!F2:F1001,"canceled",Crowdfunding!D2:D1001, "&gt;=35000", Crowdfunding!D2:D1001, "&lt;40000")</f>
        <v>1</v>
      </c>
      <c r="E10">
        <f t="shared" si="3"/>
        <v>12</v>
      </c>
      <c r="F10" s="13">
        <f t="shared" si="0"/>
        <v>0.66666666666666663</v>
      </c>
      <c r="G10" s="13">
        <f t="shared" si="1"/>
        <v>0.25</v>
      </c>
      <c r="H10" s="13">
        <f t="shared" si="2"/>
        <v>8.3333333333333329E-2</v>
      </c>
    </row>
    <row r="11" spans="1:8" x14ac:dyDescent="0.25">
      <c r="A11" t="s">
        <v>2102</v>
      </c>
      <c r="B11">
        <f>COUNTIFS(Crowdfunding!F2:F1001,"successful",Crowdfunding!D2:D1001, "&gt;=40000", Crowdfunding!D2:D1001, "&lt;45000")</f>
        <v>11</v>
      </c>
      <c r="C11">
        <f>COUNTIFS(Crowdfunding!F2:F1001,"failed",Crowdfunding!D2:D1001, "&gt;=40000", Crowdfunding!D2:D1001, "&lt;45000")</f>
        <v>3</v>
      </c>
      <c r="D11">
        <f>COUNTIFS(Crowdfunding!F2:F1001,"canceled",Crowdfunding!D2:D1001, "&gt;=40000", Crowdfunding!D2:D1001, "&lt;45000")</f>
        <v>0</v>
      </c>
      <c r="E11">
        <f t="shared" si="3"/>
        <v>14</v>
      </c>
      <c r="F11" s="13">
        <f t="shared" si="0"/>
        <v>0.7857142857142857</v>
      </c>
      <c r="G11" s="13">
        <f t="shared" si="1"/>
        <v>0.21428571428571427</v>
      </c>
      <c r="H11" s="13">
        <f t="shared" si="2"/>
        <v>0</v>
      </c>
    </row>
    <row r="12" spans="1:8" x14ac:dyDescent="0.25">
      <c r="A12" t="s">
        <v>2103</v>
      </c>
      <c r="B12">
        <f>COUNTIFS(Crowdfunding!F3:F1002,"successful",Crowdfunding!D3:D1002, "&gt;=45000", Crowdfunding!D3:D1002, "&lt;50000")</f>
        <v>8</v>
      </c>
      <c r="C12">
        <f>COUNTIFS(Crowdfunding!F3:F1002,"failed",Crowdfunding!D3:D1002, "&gt;=45000", Crowdfunding!D3:D1002, "&lt;50000")</f>
        <v>3</v>
      </c>
      <c r="D12">
        <f>COUNTIFS(Crowdfunding!F3:F1002,"canceled",Crowdfunding!D3:D1002, "&gt;=45000", Crowdfunding!D3:D1002, "&lt;50000")</f>
        <v>0</v>
      </c>
      <c r="E12">
        <f t="shared" si="3"/>
        <v>11</v>
      </c>
      <c r="F12" s="13">
        <f t="shared" si="0"/>
        <v>0.72727272727272729</v>
      </c>
      <c r="G12" s="13">
        <f t="shared" si="1"/>
        <v>0.27272727272727271</v>
      </c>
      <c r="H12" s="13">
        <f t="shared" si="2"/>
        <v>0</v>
      </c>
    </row>
    <row r="13" spans="1:8" x14ac:dyDescent="0.25">
      <c r="A13" t="s">
        <v>2104</v>
      </c>
      <c r="B13">
        <f>COUNTIFS(Crowdfunding!F2:F1001,"successful",Crowdfunding!D2:D1001, "&gt;=50000")</f>
        <v>114</v>
      </c>
      <c r="C13">
        <f>COUNTIFS(Crowdfunding!F2:F1001,"failed",Crowdfunding!D2:D1001, "&gt;=50000")</f>
        <v>163</v>
      </c>
      <c r="D13">
        <f>COUNTIFS(Crowdfunding!F2:F1001,"canceled",Crowdfunding!D2:D1001, "&gt;=50000")</f>
        <v>28</v>
      </c>
      <c r="E13">
        <f t="shared" si="3"/>
        <v>305</v>
      </c>
      <c r="F13" s="13">
        <f t="shared" si="0"/>
        <v>0.3737704918032787</v>
      </c>
      <c r="G13" s="13">
        <f t="shared" si="1"/>
        <v>0.53442622950819674</v>
      </c>
      <c r="H13" s="13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A20C-EA37-4010-BB88-157F44AAB833}">
  <sheetPr codeName="Sheet7"/>
  <dimension ref="A1:J566"/>
  <sheetViews>
    <sheetView tabSelected="1" topLeftCell="A76" workbookViewId="0">
      <selection activeCell="J3" sqref="J3"/>
    </sheetView>
  </sheetViews>
  <sheetFormatPr defaultRowHeight="15.75" x14ac:dyDescent="0.25"/>
  <cols>
    <col min="1" max="1" width="12.25" customWidth="1"/>
    <col min="2" max="2" width="22.375" customWidth="1"/>
    <col min="5" max="5" width="13.875" customWidth="1"/>
    <col min="6" max="6" width="19.25" customWidth="1"/>
    <col min="9" max="9" width="18.125" customWidth="1"/>
  </cols>
  <sheetData>
    <row r="1" spans="1:10" ht="23.25" x14ac:dyDescent="0.35">
      <c r="A1" s="15" t="s">
        <v>2105</v>
      </c>
      <c r="B1" s="15" t="s">
        <v>2107</v>
      </c>
      <c r="C1" s="15"/>
      <c r="D1" s="15"/>
      <c r="E1" s="15" t="s">
        <v>2106</v>
      </c>
      <c r="F1" s="15" t="s">
        <v>2107</v>
      </c>
      <c r="I1" s="14" t="s">
        <v>2108</v>
      </c>
    </row>
    <row r="2" spans="1:10" x14ac:dyDescent="0.25">
      <c r="A2" s="12" t="s">
        <v>20</v>
      </c>
      <c r="B2">
        <v>158</v>
      </c>
      <c r="E2" t="s">
        <v>14</v>
      </c>
      <c r="F2">
        <v>0</v>
      </c>
      <c r="I2" t="s">
        <v>2109</v>
      </c>
      <c r="J2">
        <f>AVERAGE(B2:B566)</f>
        <v>851.14690265486729</v>
      </c>
    </row>
    <row r="3" spans="1:10" x14ac:dyDescent="0.25">
      <c r="A3" s="12" t="s">
        <v>20</v>
      </c>
      <c r="B3">
        <v>1425</v>
      </c>
      <c r="E3" t="s">
        <v>14</v>
      </c>
      <c r="F3">
        <v>24</v>
      </c>
      <c r="I3" t="s">
        <v>2110</v>
      </c>
      <c r="J3">
        <f>MEDIAN(B2:B566)</f>
        <v>201</v>
      </c>
    </row>
    <row r="4" spans="1:10" x14ac:dyDescent="0.25">
      <c r="A4" s="12" t="s">
        <v>20</v>
      </c>
      <c r="B4">
        <v>174</v>
      </c>
      <c r="E4" t="s">
        <v>14</v>
      </c>
      <c r="F4">
        <v>53</v>
      </c>
      <c r="I4" t="s">
        <v>2112</v>
      </c>
      <c r="J4">
        <f>MIN(B2:B566)</f>
        <v>16</v>
      </c>
    </row>
    <row r="5" spans="1:10" x14ac:dyDescent="0.25">
      <c r="A5" s="12" t="s">
        <v>20</v>
      </c>
      <c r="B5">
        <v>227</v>
      </c>
      <c r="E5" t="s">
        <v>14</v>
      </c>
      <c r="F5">
        <v>18</v>
      </c>
      <c r="I5" t="s">
        <v>2113</v>
      </c>
      <c r="J5">
        <f>MAX(B2:B566)</f>
        <v>7295</v>
      </c>
    </row>
    <row r="6" spans="1:10" x14ac:dyDescent="0.25">
      <c r="A6" s="12" t="s">
        <v>20</v>
      </c>
      <c r="B6">
        <v>220</v>
      </c>
      <c r="E6" t="s">
        <v>14</v>
      </c>
      <c r="F6">
        <v>44</v>
      </c>
      <c r="I6" t="s">
        <v>2115</v>
      </c>
      <c r="J6">
        <f>_xlfn.VAR.S(B2:B566)</f>
        <v>1606216.5936295739</v>
      </c>
    </row>
    <row r="7" spans="1:10" x14ac:dyDescent="0.25">
      <c r="A7" s="12" t="s">
        <v>20</v>
      </c>
      <c r="B7">
        <v>98</v>
      </c>
      <c r="E7" t="s">
        <v>14</v>
      </c>
      <c r="F7">
        <v>27</v>
      </c>
      <c r="I7" t="s">
        <v>2111</v>
      </c>
      <c r="J7">
        <f>_xlfn.STDEV.S(B2:B566)</f>
        <v>1267.366006183523</v>
      </c>
    </row>
    <row r="8" spans="1:10" x14ac:dyDescent="0.25">
      <c r="A8" s="12" t="s">
        <v>20</v>
      </c>
      <c r="B8">
        <v>100</v>
      </c>
      <c r="E8" t="s">
        <v>14</v>
      </c>
      <c r="F8">
        <v>55</v>
      </c>
    </row>
    <row r="9" spans="1:10" x14ac:dyDescent="0.25">
      <c r="A9" s="12" t="s">
        <v>20</v>
      </c>
      <c r="B9">
        <v>1249</v>
      </c>
      <c r="E9" t="s">
        <v>14</v>
      </c>
      <c r="F9">
        <v>200</v>
      </c>
    </row>
    <row r="10" spans="1:10" x14ac:dyDescent="0.25">
      <c r="A10" t="s">
        <v>20</v>
      </c>
      <c r="B10">
        <v>1396</v>
      </c>
      <c r="E10" t="s">
        <v>14</v>
      </c>
      <c r="F10">
        <v>452</v>
      </c>
    </row>
    <row r="11" spans="1:10" ht="18.75" x14ac:dyDescent="0.3">
      <c r="A11" t="s">
        <v>20</v>
      </c>
      <c r="B11">
        <v>890</v>
      </c>
      <c r="E11" t="s">
        <v>14</v>
      </c>
      <c r="F11">
        <v>674</v>
      </c>
      <c r="I11" s="14" t="s">
        <v>2114</v>
      </c>
    </row>
    <row r="12" spans="1:10" x14ac:dyDescent="0.25">
      <c r="A12" t="s">
        <v>20</v>
      </c>
      <c r="B12">
        <v>142</v>
      </c>
      <c r="E12" t="s">
        <v>14</v>
      </c>
      <c r="F12">
        <v>558</v>
      </c>
      <c r="I12" t="s">
        <v>2109</v>
      </c>
      <c r="J12">
        <f>AVERAGE(F2:F365)</f>
        <v>585.61538461538464</v>
      </c>
    </row>
    <row r="13" spans="1:10" x14ac:dyDescent="0.25">
      <c r="A13" t="s">
        <v>20</v>
      </c>
      <c r="B13">
        <v>2673</v>
      </c>
      <c r="E13" t="s">
        <v>14</v>
      </c>
      <c r="F13">
        <v>15</v>
      </c>
      <c r="I13" t="s">
        <v>2110</v>
      </c>
      <c r="J13">
        <f>MEDIAN(F2:F365)</f>
        <v>114.5</v>
      </c>
    </row>
    <row r="14" spans="1:10" x14ac:dyDescent="0.25">
      <c r="A14" t="s">
        <v>20</v>
      </c>
      <c r="B14">
        <v>163</v>
      </c>
      <c r="E14" t="s">
        <v>14</v>
      </c>
      <c r="F14">
        <v>2307</v>
      </c>
      <c r="I14" t="s">
        <v>2112</v>
      </c>
      <c r="J14">
        <f>MIN(F2:F365)</f>
        <v>0</v>
      </c>
    </row>
    <row r="15" spans="1:10" x14ac:dyDescent="0.25">
      <c r="A15" t="s">
        <v>20</v>
      </c>
      <c r="B15">
        <v>2220</v>
      </c>
      <c r="E15" t="s">
        <v>14</v>
      </c>
      <c r="F15">
        <v>88</v>
      </c>
      <c r="I15" t="s">
        <v>2113</v>
      </c>
      <c r="J15">
        <f>MAX(F2:F365)</f>
        <v>6080</v>
      </c>
    </row>
    <row r="16" spans="1:10" x14ac:dyDescent="0.25">
      <c r="A16" t="s">
        <v>20</v>
      </c>
      <c r="B16">
        <v>1606</v>
      </c>
      <c r="E16" t="s">
        <v>14</v>
      </c>
      <c r="F16">
        <v>48</v>
      </c>
      <c r="I16" t="s">
        <v>2115</v>
      </c>
      <c r="J16">
        <f>_xlfn.VAR.S(F2:F365)</f>
        <v>924113.45496927318</v>
      </c>
    </row>
    <row r="17" spans="1:10" x14ac:dyDescent="0.25">
      <c r="A17" t="s">
        <v>20</v>
      </c>
      <c r="B17">
        <v>129</v>
      </c>
      <c r="E17" t="s">
        <v>14</v>
      </c>
      <c r="F17">
        <v>1</v>
      </c>
      <c r="I17" t="s">
        <v>2111</v>
      </c>
      <c r="J17">
        <f>_xlfn.STDEV.S(F2:F365)</f>
        <v>961.30819978260524</v>
      </c>
    </row>
    <row r="18" spans="1:10" x14ac:dyDescent="0.25">
      <c r="A18" t="s">
        <v>20</v>
      </c>
      <c r="B18">
        <v>226</v>
      </c>
      <c r="E18" t="s">
        <v>14</v>
      </c>
      <c r="F18">
        <v>1467</v>
      </c>
    </row>
    <row r="19" spans="1:10" x14ac:dyDescent="0.25">
      <c r="A19" t="s">
        <v>20</v>
      </c>
      <c r="B19">
        <v>5419</v>
      </c>
      <c r="E19" t="s">
        <v>14</v>
      </c>
      <c r="F19">
        <v>75</v>
      </c>
    </row>
    <row r="20" spans="1:10" x14ac:dyDescent="0.25">
      <c r="A20" t="s">
        <v>20</v>
      </c>
      <c r="B20">
        <v>165</v>
      </c>
      <c r="E20" t="s">
        <v>14</v>
      </c>
      <c r="F20">
        <v>120</v>
      </c>
    </row>
    <row r="21" spans="1:10" x14ac:dyDescent="0.25">
      <c r="A21" t="s">
        <v>20</v>
      </c>
      <c r="B21">
        <v>1965</v>
      </c>
      <c r="E21" t="s">
        <v>14</v>
      </c>
      <c r="F21">
        <v>2253</v>
      </c>
    </row>
    <row r="22" spans="1:10" x14ac:dyDescent="0.25">
      <c r="A22" t="s">
        <v>20</v>
      </c>
      <c r="B22">
        <v>16</v>
      </c>
      <c r="E22" t="s">
        <v>14</v>
      </c>
      <c r="F22">
        <v>5</v>
      </c>
    </row>
    <row r="23" spans="1:10" x14ac:dyDescent="0.25">
      <c r="A23" t="s">
        <v>20</v>
      </c>
      <c r="B23">
        <v>107</v>
      </c>
      <c r="E23" t="s">
        <v>14</v>
      </c>
      <c r="F23">
        <v>38</v>
      </c>
    </row>
    <row r="24" spans="1:10" x14ac:dyDescent="0.25">
      <c r="A24" t="s">
        <v>20</v>
      </c>
      <c r="B24">
        <v>134</v>
      </c>
      <c r="E24" t="s">
        <v>14</v>
      </c>
      <c r="F24">
        <v>12</v>
      </c>
    </row>
    <row r="25" spans="1:10" x14ac:dyDescent="0.25">
      <c r="A25" t="s">
        <v>20</v>
      </c>
      <c r="B25">
        <v>198</v>
      </c>
      <c r="E25" t="s">
        <v>14</v>
      </c>
      <c r="F25">
        <v>1684</v>
      </c>
    </row>
    <row r="26" spans="1:10" x14ac:dyDescent="0.25">
      <c r="A26" t="s">
        <v>20</v>
      </c>
      <c r="B26">
        <v>111</v>
      </c>
      <c r="E26" t="s">
        <v>14</v>
      </c>
      <c r="F26">
        <v>56</v>
      </c>
    </row>
    <row r="27" spans="1:10" x14ac:dyDescent="0.25">
      <c r="A27" t="s">
        <v>20</v>
      </c>
      <c r="B27">
        <v>222</v>
      </c>
      <c r="E27" t="s">
        <v>14</v>
      </c>
      <c r="F27">
        <v>838</v>
      </c>
    </row>
    <row r="28" spans="1:10" x14ac:dyDescent="0.25">
      <c r="A28" t="s">
        <v>20</v>
      </c>
      <c r="B28">
        <v>6212</v>
      </c>
      <c r="E28" t="s">
        <v>14</v>
      </c>
      <c r="F28">
        <v>1000</v>
      </c>
    </row>
    <row r="29" spans="1:10" x14ac:dyDescent="0.25">
      <c r="A29" t="s">
        <v>20</v>
      </c>
      <c r="B29">
        <v>98</v>
      </c>
      <c r="E29" t="s">
        <v>14</v>
      </c>
      <c r="F29">
        <v>1482</v>
      </c>
    </row>
    <row r="30" spans="1:10" x14ac:dyDescent="0.25">
      <c r="A30" t="s">
        <v>20</v>
      </c>
      <c r="B30">
        <v>92</v>
      </c>
      <c r="E30" t="s">
        <v>14</v>
      </c>
      <c r="F30">
        <v>106</v>
      </c>
    </row>
    <row r="31" spans="1:10" x14ac:dyDescent="0.25">
      <c r="A31" t="s">
        <v>20</v>
      </c>
      <c r="B31">
        <v>149</v>
      </c>
      <c r="E31" t="s">
        <v>14</v>
      </c>
      <c r="F31">
        <v>679</v>
      </c>
    </row>
    <row r="32" spans="1:10" x14ac:dyDescent="0.25">
      <c r="A32" t="s">
        <v>20</v>
      </c>
      <c r="B32">
        <v>2431</v>
      </c>
      <c r="E32" t="s">
        <v>14</v>
      </c>
      <c r="F32">
        <v>1220</v>
      </c>
    </row>
    <row r="33" spans="1:6" x14ac:dyDescent="0.25">
      <c r="A33" t="s">
        <v>20</v>
      </c>
      <c r="B33">
        <v>303</v>
      </c>
      <c r="E33" t="s">
        <v>14</v>
      </c>
      <c r="F33">
        <v>1</v>
      </c>
    </row>
    <row r="34" spans="1:6" x14ac:dyDescent="0.25">
      <c r="A34" t="s">
        <v>20</v>
      </c>
      <c r="B34">
        <v>209</v>
      </c>
      <c r="E34" t="s">
        <v>14</v>
      </c>
      <c r="F34">
        <v>37</v>
      </c>
    </row>
    <row r="35" spans="1:6" x14ac:dyDescent="0.25">
      <c r="A35" t="s">
        <v>20</v>
      </c>
      <c r="B35">
        <v>131</v>
      </c>
      <c r="E35" t="s">
        <v>14</v>
      </c>
      <c r="F35">
        <v>60</v>
      </c>
    </row>
    <row r="36" spans="1:6" x14ac:dyDescent="0.25">
      <c r="A36" t="s">
        <v>20</v>
      </c>
      <c r="B36">
        <v>164</v>
      </c>
      <c r="E36" t="s">
        <v>14</v>
      </c>
      <c r="F36">
        <v>296</v>
      </c>
    </row>
    <row r="37" spans="1:6" x14ac:dyDescent="0.25">
      <c r="A37" t="s">
        <v>20</v>
      </c>
      <c r="B37">
        <v>201</v>
      </c>
      <c r="E37" t="s">
        <v>14</v>
      </c>
      <c r="F37">
        <v>3304</v>
      </c>
    </row>
    <row r="38" spans="1:6" x14ac:dyDescent="0.25">
      <c r="A38" t="s">
        <v>20</v>
      </c>
      <c r="B38">
        <v>211</v>
      </c>
      <c r="E38" t="s">
        <v>14</v>
      </c>
      <c r="F38">
        <v>73</v>
      </c>
    </row>
    <row r="39" spans="1:6" x14ac:dyDescent="0.25">
      <c r="A39" t="s">
        <v>20</v>
      </c>
      <c r="B39">
        <v>128</v>
      </c>
      <c r="E39" t="s">
        <v>14</v>
      </c>
      <c r="F39">
        <v>3387</v>
      </c>
    </row>
    <row r="40" spans="1:6" x14ac:dyDescent="0.25">
      <c r="A40" t="s">
        <v>20</v>
      </c>
      <c r="B40">
        <v>1600</v>
      </c>
      <c r="E40" t="s">
        <v>14</v>
      </c>
      <c r="F40">
        <v>662</v>
      </c>
    </row>
    <row r="41" spans="1:6" x14ac:dyDescent="0.25">
      <c r="A41" t="s">
        <v>20</v>
      </c>
      <c r="B41">
        <v>249</v>
      </c>
      <c r="E41" t="s">
        <v>14</v>
      </c>
      <c r="F41">
        <v>774</v>
      </c>
    </row>
    <row r="42" spans="1:6" x14ac:dyDescent="0.25">
      <c r="A42" t="s">
        <v>20</v>
      </c>
      <c r="B42">
        <v>236</v>
      </c>
      <c r="E42" t="s">
        <v>14</v>
      </c>
      <c r="F42">
        <v>672</v>
      </c>
    </row>
    <row r="43" spans="1:6" x14ac:dyDescent="0.25">
      <c r="A43" t="s">
        <v>20</v>
      </c>
      <c r="B43">
        <v>4065</v>
      </c>
      <c r="E43" t="s">
        <v>14</v>
      </c>
      <c r="F43">
        <v>940</v>
      </c>
    </row>
    <row r="44" spans="1:6" x14ac:dyDescent="0.25">
      <c r="A44" t="s">
        <v>20</v>
      </c>
      <c r="B44">
        <v>246</v>
      </c>
      <c r="E44" t="s">
        <v>14</v>
      </c>
      <c r="F44">
        <v>117</v>
      </c>
    </row>
    <row r="45" spans="1:6" x14ac:dyDescent="0.25">
      <c r="A45" t="s">
        <v>20</v>
      </c>
      <c r="B45">
        <v>2475</v>
      </c>
      <c r="E45" t="s">
        <v>14</v>
      </c>
      <c r="F45">
        <v>115</v>
      </c>
    </row>
    <row r="46" spans="1:6" x14ac:dyDescent="0.25">
      <c r="A46" t="s">
        <v>20</v>
      </c>
      <c r="B46">
        <v>76</v>
      </c>
      <c r="E46" t="s">
        <v>14</v>
      </c>
      <c r="F46">
        <v>326</v>
      </c>
    </row>
    <row r="47" spans="1:6" x14ac:dyDescent="0.25">
      <c r="A47" t="s">
        <v>20</v>
      </c>
      <c r="B47">
        <v>54</v>
      </c>
      <c r="E47" t="s">
        <v>14</v>
      </c>
      <c r="F47">
        <v>1</v>
      </c>
    </row>
    <row r="48" spans="1:6" x14ac:dyDescent="0.25">
      <c r="A48" t="s">
        <v>20</v>
      </c>
      <c r="B48">
        <v>88</v>
      </c>
      <c r="E48" t="s">
        <v>14</v>
      </c>
      <c r="F48">
        <v>1467</v>
      </c>
    </row>
    <row r="49" spans="1:6" x14ac:dyDescent="0.25">
      <c r="A49" t="s">
        <v>20</v>
      </c>
      <c r="B49">
        <v>85</v>
      </c>
      <c r="E49" t="s">
        <v>14</v>
      </c>
      <c r="F49">
        <v>5681</v>
      </c>
    </row>
    <row r="50" spans="1:6" x14ac:dyDescent="0.25">
      <c r="A50" t="s">
        <v>20</v>
      </c>
      <c r="B50">
        <v>170</v>
      </c>
      <c r="E50" t="s">
        <v>14</v>
      </c>
      <c r="F50">
        <v>1059</v>
      </c>
    </row>
    <row r="51" spans="1:6" x14ac:dyDescent="0.25">
      <c r="A51" t="s">
        <v>20</v>
      </c>
      <c r="B51">
        <v>330</v>
      </c>
      <c r="E51" t="s">
        <v>14</v>
      </c>
      <c r="F51">
        <v>1194</v>
      </c>
    </row>
    <row r="52" spans="1:6" x14ac:dyDescent="0.25">
      <c r="A52" t="s">
        <v>20</v>
      </c>
      <c r="B52">
        <v>127</v>
      </c>
      <c r="E52" t="s">
        <v>14</v>
      </c>
      <c r="F52">
        <v>30</v>
      </c>
    </row>
    <row r="53" spans="1:6" x14ac:dyDescent="0.25">
      <c r="A53" t="s">
        <v>20</v>
      </c>
      <c r="B53">
        <v>411</v>
      </c>
      <c r="E53" t="s">
        <v>14</v>
      </c>
      <c r="F53">
        <v>75</v>
      </c>
    </row>
    <row r="54" spans="1:6" x14ac:dyDescent="0.25">
      <c r="A54" t="s">
        <v>20</v>
      </c>
      <c r="B54">
        <v>180</v>
      </c>
      <c r="E54" t="s">
        <v>14</v>
      </c>
      <c r="F54">
        <v>955</v>
      </c>
    </row>
    <row r="55" spans="1:6" x14ac:dyDescent="0.25">
      <c r="A55" t="s">
        <v>20</v>
      </c>
      <c r="B55">
        <v>374</v>
      </c>
      <c r="E55" t="s">
        <v>14</v>
      </c>
      <c r="F55">
        <v>67</v>
      </c>
    </row>
    <row r="56" spans="1:6" x14ac:dyDescent="0.25">
      <c r="A56" t="s">
        <v>20</v>
      </c>
      <c r="B56">
        <v>71</v>
      </c>
      <c r="E56" t="s">
        <v>14</v>
      </c>
      <c r="F56">
        <v>5</v>
      </c>
    </row>
    <row r="57" spans="1:6" x14ac:dyDescent="0.25">
      <c r="A57" t="s">
        <v>20</v>
      </c>
      <c r="B57">
        <v>203</v>
      </c>
      <c r="E57" t="s">
        <v>14</v>
      </c>
      <c r="F57">
        <v>26</v>
      </c>
    </row>
    <row r="58" spans="1:6" x14ac:dyDescent="0.25">
      <c r="A58" t="s">
        <v>20</v>
      </c>
      <c r="B58">
        <v>113</v>
      </c>
      <c r="E58" t="s">
        <v>14</v>
      </c>
      <c r="F58">
        <v>1130</v>
      </c>
    </row>
    <row r="59" spans="1:6" x14ac:dyDescent="0.25">
      <c r="A59" t="s">
        <v>20</v>
      </c>
      <c r="B59">
        <v>96</v>
      </c>
      <c r="E59" t="s">
        <v>14</v>
      </c>
      <c r="F59">
        <v>782</v>
      </c>
    </row>
    <row r="60" spans="1:6" x14ac:dyDescent="0.25">
      <c r="A60" t="s">
        <v>20</v>
      </c>
      <c r="B60">
        <v>498</v>
      </c>
      <c r="E60" t="s">
        <v>14</v>
      </c>
      <c r="F60">
        <v>210</v>
      </c>
    </row>
    <row r="61" spans="1:6" x14ac:dyDescent="0.25">
      <c r="A61" t="s">
        <v>20</v>
      </c>
      <c r="B61">
        <v>180</v>
      </c>
      <c r="E61" t="s">
        <v>14</v>
      </c>
      <c r="F61">
        <v>136</v>
      </c>
    </row>
    <row r="62" spans="1:6" x14ac:dyDescent="0.25">
      <c r="A62" t="s">
        <v>20</v>
      </c>
      <c r="B62">
        <v>27</v>
      </c>
      <c r="E62" t="s">
        <v>14</v>
      </c>
      <c r="F62">
        <v>86</v>
      </c>
    </row>
    <row r="63" spans="1:6" x14ac:dyDescent="0.25">
      <c r="A63" t="s">
        <v>20</v>
      </c>
      <c r="B63">
        <v>2331</v>
      </c>
      <c r="E63" t="s">
        <v>14</v>
      </c>
      <c r="F63">
        <v>19</v>
      </c>
    </row>
    <row r="64" spans="1:6" x14ac:dyDescent="0.25">
      <c r="A64" t="s">
        <v>20</v>
      </c>
      <c r="B64">
        <v>113</v>
      </c>
      <c r="E64" t="s">
        <v>14</v>
      </c>
      <c r="F64">
        <v>886</v>
      </c>
    </row>
    <row r="65" spans="1:6" x14ac:dyDescent="0.25">
      <c r="A65" t="s">
        <v>20</v>
      </c>
      <c r="B65">
        <v>164</v>
      </c>
      <c r="E65" t="s">
        <v>14</v>
      </c>
      <c r="F65">
        <v>35</v>
      </c>
    </row>
    <row r="66" spans="1:6" x14ac:dyDescent="0.25">
      <c r="A66" t="s">
        <v>20</v>
      </c>
      <c r="B66">
        <v>164</v>
      </c>
      <c r="E66" t="s">
        <v>14</v>
      </c>
      <c r="F66">
        <v>24</v>
      </c>
    </row>
    <row r="67" spans="1:6" x14ac:dyDescent="0.25">
      <c r="A67" t="s">
        <v>20</v>
      </c>
      <c r="B67">
        <v>336</v>
      </c>
      <c r="E67" t="s">
        <v>14</v>
      </c>
      <c r="F67">
        <v>86</v>
      </c>
    </row>
    <row r="68" spans="1:6" x14ac:dyDescent="0.25">
      <c r="A68" t="s">
        <v>20</v>
      </c>
      <c r="B68">
        <v>1917</v>
      </c>
      <c r="E68" t="s">
        <v>14</v>
      </c>
      <c r="F68">
        <v>243</v>
      </c>
    </row>
    <row r="69" spans="1:6" x14ac:dyDescent="0.25">
      <c r="A69" t="s">
        <v>20</v>
      </c>
      <c r="B69">
        <v>95</v>
      </c>
      <c r="E69" t="s">
        <v>14</v>
      </c>
      <c r="F69">
        <v>65</v>
      </c>
    </row>
    <row r="70" spans="1:6" x14ac:dyDescent="0.25">
      <c r="A70" t="s">
        <v>20</v>
      </c>
      <c r="B70">
        <v>147</v>
      </c>
      <c r="E70" t="s">
        <v>14</v>
      </c>
      <c r="F70">
        <v>100</v>
      </c>
    </row>
    <row r="71" spans="1:6" x14ac:dyDescent="0.25">
      <c r="A71" t="s">
        <v>20</v>
      </c>
      <c r="B71">
        <v>86</v>
      </c>
      <c r="E71" t="s">
        <v>14</v>
      </c>
      <c r="F71">
        <v>168</v>
      </c>
    </row>
    <row r="72" spans="1:6" x14ac:dyDescent="0.25">
      <c r="A72" t="s">
        <v>20</v>
      </c>
      <c r="B72">
        <v>83</v>
      </c>
      <c r="E72" t="s">
        <v>14</v>
      </c>
      <c r="F72">
        <v>13</v>
      </c>
    </row>
    <row r="73" spans="1:6" x14ac:dyDescent="0.25">
      <c r="A73" t="s">
        <v>20</v>
      </c>
      <c r="B73">
        <v>676</v>
      </c>
      <c r="E73" t="s">
        <v>14</v>
      </c>
      <c r="F73">
        <v>1</v>
      </c>
    </row>
    <row r="74" spans="1:6" x14ac:dyDescent="0.25">
      <c r="A74" t="s">
        <v>20</v>
      </c>
      <c r="B74">
        <v>361</v>
      </c>
      <c r="E74" t="s">
        <v>14</v>
      </c>
      <c r="F74">
        <v>40</v>
      </c>
    </row>
    <row r="75" spans="1:6" x14ac:dyDescent="0.25">
      <c r="A75" t="s">
        <v>20</v>
      </c>
      <c r="B75">
        <v>131</v>
      </c>
      <c r="E75" t="s">
        <v>14</v>
      </c>
      <c r="F75">
        <v>226</v>
      </c>
    </row>
    <row r="76" spans="1:6" x14ac:dyDescent="0.25">
      <c r="A76" t="s">
        <v>20</v>
      </c>
      <c r="B76">
        <v>126</v>
      </c>
      <c r="E76" t="s">
        <v>14</v>
      </c>
      <c r="F76">
        <v>1625</v>
      </c>
    </row>
    <row r="77" spans="1:6" x14ac:dyDescent="0.25">
      <c r="A77" t="s">
        <v>20</v>
      </c>
      <c r="B77">
        <v>275</v>
      </c>
      <c r="E77" t="s">
        <v>14</v>
      </c>
      <c r="F77">
        <v>143</v>
      </c>
    </row>
    <row r="78" spans="1:6" x14ac:dyDescent="0.25">
      <c r="A78" t="s">
        <v>20</v>
      </c>
      <c r="B78">
        <v>67</v>
      </c>
      <c r="E78" t="s">
        <v>14</v>
      </c>
      <c r="F78">
        <v>934</v>
      </c>
    </row>
    <row r="79" spans="1:6" x14ac:dyDescent="0.25">
      <c r="A79" t="s">
        <v>20</v>
      </c>
      <c r="B79">
        <v>154</v>
      </c>
      <c r="E79" t="s">
        <v>14</v>
      </c>
      <c r="F79">
        <v>17</v>
      </c>
    </row>
    <row r="80" spans="1:6" x14ac:dyDescent="0.25">
      <c r="A80" t="s">
        <v>20</v>
      </c>
      <c r="B80">
        <v>1782</v>
      </c>
      <c r="E80" t="s">
        <v>14</v>
      </c>
      <c r="F80">
        <v>2179</v>
      </c>
    </row>
    <row r="81" spans="1:6" x14ac:dyDescent="0.25">
      <c r="A81" t="s">
        <v>20</v>
      </c>
      <c r="B81">
        <v>903</v>
      </c>
      <c r="E81" t="s">
        <v>14</v>
      </c>
      <c r="F81">
        <v>931</v>
      </c>
    </row>
    <row r="82" spans="1:6" x14ac:dyDescent="0.25">
      <c r="A82" t="s">
        <v>20</v>
      </c>
      <c r="B82">
        <v>94</v>
      </c>
      <c r="E82" t="s">
        <v>14</v>
      </c>
      <c r="F82">
        <v>92</v>
      </c>
    </row>
    <row r="83" spans="1:6" x14ac:dyDescent="0.25">
      <c r="A83" t="s">
        <v>20</v>
      </c>
      <c r="B83">
        <v>180</v>
      </c>
      <c r="E83" t="s">
        <v>14</v>
      </c>
      <c r="F83">
        <v>57</v>
      </c>
    </row>
    <row r="84" spans="1:6" x14ac:dyDescent="0.25">
      <c r="A84" t="s">
        <v>20</v>
      </c>
      <c r="B84">
        <v>533</v>
      </c>
      <c r="E84" t="s">
        <v>14</v>
      </c>
      <c r="F84">
        <v>41</v>
      </c>
    </row>
    <row r="85" spans="1:6" x14ac:dyDescent="0.25">
      <c r="A85" t="s">
        <v>20</v>
      </c>
      <c r="B85">
        <v>2443</v>
      </c>
      <c r="E85" t="s">
        <v>14</v>
      </c>
      <c r="F85">
        <v>1</v>
      </c>
    </row>
    <row r="86" spans="1:6" x14ac:dyDescent="0.25">
      <c r="A86" t="s">
        <v>20</v>
      </c>
      <c r="B86">
        <v>89</v>
      </c>
      <c r="E86" t="s">
        <v>14</v>
      </c>
      <c r="F86">
        <v>101</v>
      </c>
    </row>
    <row r="87" spans="1:6" x14ac:dyDescent="0.25">
      <c r="A87" t="s">
        <v>20</v>
      </c>
      <c r="B87">
        <v>159</v>
      </c>
      <c r="E87" t="s">
        <v>14</v>
      </c>
      <c r="F87">
        <v>1335</v>
      </c>
    </row>
    <row r="88" spans="1:6" x14ac:dyDescent="0.25">
      <c r="A88" t="s">
        <v>20</v>
      </c>
      <c r="B88">
        <v>50</v>
      </c>
      <c r="E88" t="s">
        <v>14</v>
      </c>
      <c r="F88">
        <v>15</v>
      </c>
    </row>
    <row r="89" spans="1:6" x14ac:dyDescent="0.25">
      <c r="A89" t="s">
        <v>20</v>
      </c>
      <c r="B89">
        <v>186</v>
      </c>
      <c r="E89" t="s">
        <v>14</v>
      </c>
      <c r="F89">
        <v>454</v>
      </c>
    </row>
    <row r="90" spans="1:6" x14ac:dyDescent="0.25">
      <c r="A90" t="s">
        <v>20</v>
      </c>
      <c r="B90">
        <v>1071</v>
      </c>
      <c r="E90" t="s">
        <v>14</v>
      </c>
      <c r="F90">
        <v>3182</v>
      </c>
    </row>
    <row r="91" spans="1:6" x14ac:dyDescent="0.25">
      <c r="A91" t="s">
        <v>20</v>
      </c>
      <c r="B91">
        <v>117</v>
      </c>
      <c r="E91" t="s">
        <v>14</v>
      </c>
      <c r="F91">
        <v>15</v>
      </c>
    </row>
    <row r="92" spans="1:6" x14ac:dyDescent="0.25">
      <c r="A92" t="s">
        <v>20</v>
      </c>
      <c r="B92">
        <v>70</v>
      </c>
      <c r="E92" t="s">
        <v>14</v>
      </c>
      <c r="F92">
        <v>133</v>
      </c>
    </row>
    <row r="93" spans="1:6" x14ac:dyDescent="0.25">
      <c r="A93" t="s">
        <v>20</v>
      </c>
      <c r="B93">
        <v>135</v>
      </c>
      <c r="E93" t="s">
        <v>14</v>
      </c>
      <c r="F93">
        <v>2062</v>
      </c>
    </row>
    <row r="94" spans="1:6" x14ac:dyDescent="0.25">
      <c r="A94" t="s">
        <v>20</v>
      </c>
      <c r="B94">
        <v>768</v>
      </c>
      <c r="E94" t="s">
        <v>14</v>
      </c>
      <c r="F94">
        <v>29</v>
      </c>
    </row>
    <row r="95" spans="1:6" x14ac:dyDescent="0.25">
      <c r="A95" t="s">
        <v>20</v>
      </c>
      <c r="B95">
        <v>199</v>
      </c>
      <c r="E95" t="s">
        <v>14</v>
      </c>
      <c r="F95">
        <v>132</v>
      </c>
    </row>
    <row r="96" spans="1:6" x14ac:dyDescent="0.25">
      <c r="A96" t="s">
        <v>20</v>
      </c>
      <c r="B96">
        <v>107</v>
      </c>
      <c r="E96" t="s">
        <v>14</v>
      </c>
      <c r="F96">
        <v>137</v>
      </c>
    </row>
    <row r="97" spans="1:6" x14ac:dyDescent="0.25">
      <c r="A97" t="s">
        <v>20</v>
      </c>
      <c r="B97">
        <v>195</v>
      </c>
      <c r="E97" t="s">
        <v>14</v>
      </c>
      <c r="F97">
        <v>908</v>
      </c>
    </row>
    <row r="98" spans="1:6" x14ac:dyDescent="0.25">
      <c r="A98" t="s">
        <v>20</v>
      </c>
      <c r="B98">
        <v>3376</v>
      </c>
      <c r="E98" t="s">
        <v>14</v>
      </c>
      <c r="F98">
        <v>10</v>
      </c>
    </row>
    <row r="99" spans="1:6" x14ac:dyDescent="0.25">
      <c r="A99" t="s">
        <v>20</v>
      </c>
      <c r="B99">
        <v>41</v>
      </c>
      <c r="E99" t="s">
        <v>14</v>
      </c>
      <c r="F99">
        <v>1910</v>
      </c>
    </row>
    <row r="100" spans="1:6" x14ac:dyDescent="0.25">
      <c r="A100" t="s">
        <v>20</v>
      </c>
      <c r="B100">
        <v>1821</v>
      </c>
      <c r="E100" t="s">
        <v>14</v>
      </c>
      <c r="F100">
        <v>38</v>
      </c>
    </row>
    <row r="101" spans="1:6" x14ac:dyDescent="0.25">
      <c r="A101" t="s">
        <v>20</v>
      </c>
      <c r="B101">
        <v>164</v>
      </c>
      <c r="E101" t="s">
        <v>14</v>
      </c>
      <c r="F101">
        <v>104</v>
      </c>
    </row>
    <row r="102" spans="1:6" x14ac:dyDescent="0.25">
      <c r="A102" t="s">
        <v>20</v>
      </c>
      <c r="B102">
        <v>157</v>
      </c>
      <c r="E102" t="s">
        <v>14</v>
      </c>
      <c r="F102">
        <v>49</v>
      </c>
    </row>
    <row r="103" spans="1:6" x14ac:dyDescent="0.25">
      <c r="A103" t="s">
        <v>20</v>
      </c>
      <c r="B103">
        <v>246</v>
      </c>
      <c r="E103" t="s">
        <v>14</v>
      </c>
      <c r="F103">
        <v>1</v>
      </c>
    </row>
    <row r="104" spans="1:6" x14ac:dyDescent="0.25">
      <c r="A104" t="s">
        <v>20</v>
      </c>
      <c r="B104">
        <v>1396</v>
      </c>
      <c r="E104" t="s">
        <v>14</v>
      </c>
      <c r="F104">
        <v>245</v>
      </c>
    </row>
    <row r="105" spans="1:6" x14ac:dyDescent="0.25">
      <c r="A105" t="s">
        <v>20</v>
      </c>
      <c r="B105">
        <v>2506</v>
      </c>
      <c r="E105" t="s">
        <v>14</v>
      </c>
      <c r="F105">
        <v>32</v>
      </c>
    </row>
    <row r="106" spans="1:6" x14ac:dyDescent="0.25">
      <c r="A106" t="s">
        <v>20</v>
      </c>
      <c r="B106">
        <v>244</v>
      </c>
      <c r="E106" t="s">
        <v>14</v>
      </c>
      <c r="F106">
        <v>7</v>
      </c>
    </row>
    <row r="107" spans="1:6" x14ac:dyDescent="0.25">
      <c r="A107" t="s">
        <v>20</v>
      </c>
      <c r="B107">
        <v>146</v>
      </c>
      <c r="E107" t="s">
        <v>14</v>
      </c>
      <c r="F107">
        <v>803</v>
      </c>
    </row>
    <row r="108" spans="1:6" x14ac:dyDescent="0.25">
      <c r="A108" t="s">
        <v>20</v>
      </c>
      <c r="B108">
        <v>1267</v>
      </c>
      <c r="E108" t="s">
        <v>14</v>
      </c>
      <c r="F108">
        <v>16</v>
      </c>
    </row>
    <row r="109" spans="1:6" x14ac:dyDescent="0.25">
      <c r="A109" t="s">
        <v>20</v>
      </c>
      <c r="B109">
        <v>1561</v>
      </c>
      <c r="E109" t="s">
        <v>14</v>
      </c>
      <c r="F109">
        <v>31</v>
      </c>
    </row>
    <row r="110" spans="1:6" x14ac:dyDescent="0.25">
      <c r="A110" t="s">
        <v>20</v>
      </c>
      <c r="B110">
        <v>48</v>
      </c>
      <c r="E110" t="s">
        <v>14</v>
      </c>
      <c r="F110">
        <v>108</v>
      </c>
    </row>
    <row r="111" spans="1:6" x14ac:dyDescent="0.25">
      <c r="A111" t="s">
        <v>20</v>
      </c>
      <c r="B111">
        <v>2739</v>
      </c>
      <c r="E111" t="s">
        <v>14</v>
      </c>
      <c r="F111">
        <v>30</v>
      </c>
    </row>
    <row r="112" spans="1:6" x14ac:dyDescent="0.25">
      <c r="A112" t="s">
        <v>20</v>
      </c>
      <c r="B112">
        <v>3537</v>
      </c>
      <c r="E112" t="s">
        <v>14</v>
      </c>
      <c r="F112">
        <v>17</v>
      </c>
    </row>
    <row r="113" spans="1:6" x14ac:dyDescent="0.25">
      <c r="A113" t="s">
        <v>20</v>
      </c>
      <c r="B113">
        <v>2107</v>
      </c>
      <c r="E113" t="s">
        <v>14</v>
      </c>
      <c r="F113">
        <v>80</v>
      </c>
    </row>
    <row r="114" spans="1:6" x14ac:dyDescent="0.25">
      <c r="A114" t="s">
        <v>20</v>
      </c>
      <c r="B114">
        <v>3318</v>
      </c>
      <c r="E114" t="s">
        <v>14</v>
      </c>
      <c r="F114">
        <v>2468</v>
      </c>
    </row>
    <row r="115" spans="1:6" x14ac:dyDescent="0.25">
      <c r="A115" t="s">
        <v>20</v>
      </c>
      <c r="B115">
        <v>340</v>
      </c>
      <c r="E115" t="s">
        <v>14</v>
      </c>
      <c r="F115">
        <v>26</v>
      </c>
    </row>
    <row r="116" spans="1:6" x14ac:dyDescent="0.25">
      <c r="A116" t="s">
        <v>20</v>
      </c>
      <c r="B116">
        <v>1442</v>
      </c>
      <c r="E116" t="s">
        <v>14</v>
      </c>
      <c r="F116">
        <v>73</v>
      </c>
    </row>
    <row r="117" spans="1:6" x14ac:dyDescent="0.25">
      <c r="A117" t="s">
        <v>20</v>
      </c>
      <c r="B117">
        <v>126</v>
      </c>
      <c r="E117" t="s">
        <v>14</v>
      </c>
      <c r="F117">
        <v>128</v>
      </c>
    </row>
    <row r="118" spans="1:6" x14ac:dyDescent="0.25">
      <c r="A118" t="s">
        <v>20</v>
      </c>
      <c r="B118">
        <v>524</v>
      </c>
      <c r="E118" t="s">
        <v>14</v>
      </c>
      <c r="F118">
        <v>33</v>
      </c>
    </row>
    <row r="119" spans="1:6" x14ac:dyDescent="0.25">
      <c r="A119" t="s">
        <v>20</v>
      </c>
      <c r="B119">
        <v>1989</v>
      </c>
      <c r="E119" t="s">
        <v>14</v>
      </c>
      <c r="F119">
        <v>1072</v>
      </c>
    </row>
    <row r="120" spans="1:6" x14ac:dyDescent="0.25">
      <c r="A120" t="s">
        <v>20</v>
      </c>
      <c r="B120">
        <v>157</v>
      </c>
      <c r="E120" t="s">
        <v>14</v>
      </c>
      <c r="F120">
        <v>393</v>
      </c>
    </row>
    <row r="121" spans="1:6" x14ac:dyDescent="0.25">
      <c r="A121" t="s">
        <v>20</v>
      </c>
      <c r="B121">
        <v>4498</v>
      </c>
      <c r="E121" t="s">
        <v>14</v>
      </c>
      <c r="F121">
        <v>1257</v>
      </c>
    </row>
    <row r="122" spans="1:6" x14ac:dyDescent="0.25">
      <c r="A122" t="s">
        <v>20</v>
      </c>
      <c r="B122">
        <v>80</v>
      </c>
      <c r="E122" t="s">
        <v>14</v>
      </c>
      <c r="F122">
        <v>328</v>
      </c>
    </row>
    <row r="123" spans="1:6" x14ac:dyDescent="0.25">
      <c r="A123" t="s">
        <v>20</v>
      </c>
      <c r="B123">
        <v>43</v>
      </c>
      <c r="E123" t="s">
        <v>14</v>
      </c>
      <c r="F123">
        <v>147</v>
      </c>
    </row>
    <row r="124" spans="1:6" x14ac:dyDescent="0.25">
      <c r="A124" t="s">
        <v>20</v>
      </c>
      <c r="B124">
        <v>2053</v>
      </c>
      <c r="E124" t="s">
        <v>14</v>
      </c>
      <c r="F124">
        <v>830</v>
      </c>
    </row>
    <row r="125" spans="1:6" x14ac:dyDescent="0.25">
      <c r="A125" t="s">
        <v>20</v>
      </c>
      <c r="B125">
        <v>168</v>
      </c>
      <c r="E125" t="s">
        <v>14</v>
      </c>
      <c r="F125">
        <v>331</v>
      </c>
    </row>
    <row r="126" spans="1:6" x14ac:dyDescent="0.25">
      <c r="A126" t="s">
        <v>20</v>
      </c>
      <c r="B126">
        <v>4289</v>
      </c>
      <c r="E126" t="s">
        <v>14</v>
      </c>
      <c r="F126">
        <v>25</v>
      </c>
    </row>
    <row r="127" spans="1:6" x14ac:dyDescent="0.25">
      <c r="A127" t="s">
        <v>20</v>
      </c>
      <c r="B127">
        <v>165</v>
      </c>
      <c r="E127" t="s">
        <v>14</v>
      </c>
      <c r="F127">
        <v>3483</v>
      </c>
    </row>
    <row r="128" spans="1:6" x14ac:dyDescent="0.25">
      <c r="A128" t="s">
        <v>20</v>
      </c>
      <c r="B128">
        <v>1815</v>
      </c>
      <c r="E128" t="s">
        <v>14</v>
      </c>
      <c r="F128">
        <v>923</v>
      </c>
    </row>
    <row r="129" spans="1:6" x14ac:dyDescent="0.25">
      <c r="A129" t="s">
        <v>20</v>
      </c>
      <c r="B129">
        <v>397</v>
      </c>
      <c r="E129" t="s">
        <v>14</v>
      </c>
      <c r="F129">
        <v>1</v>
      </c>
    </row>
    <row r="130" spans="1:6" x14ac:dyDescent="0.25">
      <c r="A130" t="s">
        <v>20</v>
      </c>
      <c r="B130">
        <v>1539</v>
      </c>
      <c r="E130" t="s">
        <v>14</v>
      </c>
      <c r="F130">
        <v>33</v>
      </c>
    </row>
    <row r="131" spans="1:6" x14ac:dyDescent="0.25">
      <c r="A131" t="s">
        <v>20</v>
      </c>
      <c r="B131">
        <v>138</v>
      </c>
      <c r="E131" t="s">
        <v>14</v>
      </c>
      <c r="F131">
        <v>40</v>
      </c>
    </row>
    <row r="132" spans="1:6" x14ac:dyDescent="0.25">
      <c r="A132" t="s">
        <v>20</v>
      </c>
      <c r="B132">
        <v>3594</v>
      </c>
      <c r="E132" t="s">
        <v>14</v>
      </c>
      <c r="F132">
        <v>23</v>
      </c>
    </row>
    <row r="133" spans="1:6" x14ac:dyDescent="0.25">
      <c r="A133" t="s">
        <v>20</v>
      </c>
      <c r="B133">
        <v>5880</v>
      </c>
      <c r="E133" t="s">
        <v>14</v>
      </c>
      <c r="F133">
        <v>75</v>
      </c>
    </row>
    <row r="134" spans="1:6" x14ac:dyDescent="0.25">
      <c r="A134" t="s">
        <v>20</v>
      </c>
      <c r="B134">
        <v>112</v>
      </c>
      <c r="E134" t="s">
        <v>14</v>
      </c>
      <c r="F134">
        <v>2176</v>
      </c>
    </row>
    <row r="135" spans="1:6" x14ac:dyDescent="0.25">
      <c r="A135" t="s">
        <v>20</v>
      </c>
      <c r="B135">
        <v>943</v>
      </c>
      <c r="E135" t="s">
        <v>14</v>
      </c>
      <c r="F135">
        <v>441</v>
      </c>
    </row>
    <row r="136" spans="1:6" x14ac:dyDescent="0.25">
      <c r="A136" t="s">
        <v>20</v>
      </c>
      <c r="B136">
        <v>2468</v>
      </c>
      <c r="E136" t="s">
        <v>14</v>
      </c>
      <c r="F136">
        <v>25</v>
      </c>
    </row>
    <row r="137" spans="1:6" x14ac:dyDescent="0.25">
      <c r="A137" t="s">
        <v>20</v>
      </c>
      <c r="B137">
        <v>2551</v>
      </c>
      <c r="E137" t="s">
        <v>14</v>
      </c>
      <c r="F137">
        <v>127</v>
      </c>
    </row>
    <row r="138" spans="1:6" x14ac:dyDescent="0.25">
      <c r="A138" t="s">
        <v>20</v>
      </c>
      <c r="B138">
        <v>101</v>
      </c>
      <c r="E138" t="s">
        <v>14</v>
      </c>
      <c r="F138">
        <v>355</v>
      </c>
    </row>
    <row r="139" spans="1:6" x14ac:dyDescent="0.25">
      <c r="A139" t="s">
        <v>20</v>
      </c>
      <c r="B139">
        <v>92</v>
      </c>
      <c r="E139" t="s">
        <v>14</v>
      </c>
      <c r="F139">
        <v>44</v>
      </c>
    </row>
    <row r="140" spans="1:6" x14ac:dyDescent="0.25">
      <c r="A140" t="s">
        <v>20</v>
      </c>
      <c r="B140">
        <v>62</v>
      </c>
      <c r="E140" t="s">
        <v>14</v>
      </c>
      <c r="F140">
        <v>67</v>
      </c>
    </row>
    <row r="141" spans="1:6" x14ac:dyDescent="0.25">
      <c r="A141" t="s">
        <v>20</v>
      </c>
      <c r="B141">
        <v>149</v>
      </c>
      <c r="E141" t="s">
        <v>14</v>
      </c>
      <c r="F141">
        <v>1068</v>
      </c>
    </row>
    <row r="142" spans="1:6" x14ac:dyDescent="0.25">
      <c r="A142" t="s">
        <v>20</v>
      </c>
      <c r="B142">
        <v>329</v>
      </c>
      <c r="E142" t="s">
        <v>14</v>
      </c>
      <c r="F142">
        <v>424</v>
      </c>
    </row>
    <row r="143" spans="1:6" x14ac:dyDescent="0.25">
      <c r="A143" t="s">
        <v>20</v>
      </c>
      <c r="B143">
        <v>97</v>
      </c>
      <c r="E143" t="s">
        <v>14</v>
      </c>
      <c r="F143">
        <v>151</v>
      </c>
    </row>
    <row r="144" spans="1:6" x14ac:dyDescent="0.25">
      <c r="A144" t="s">
        <v>20</v>
      </c>
      <c r="B144">
        <v>1784</v>
      </c>
      <c r="E144" t="s">
        <v>14</v>
      </c>
      <c r="F144">
        <v>1608</v>
      </c>
    </row>
    <row r="145" spans="1:6" x14ac:dyDescent="0.25">
      <c r="A145" t="s">
        <v>20</v>
      </c>
      <c r="B145">
        <v>1684</v>
      </c>
      <c r="E145" t="s">
        <v>14</v>
      </c>
      <c r="F145">
        <v>941</v>
      </c>
    </row>
    <row r="146" spans="1:6" x14ac:dyDescent="0.25">
      <c r="A146" t="s">
        <v>20</v>
      </c>
      <c r="B146">
        <v>250</v>
      </c>
      <c r="E146" t="s">
        <v>14</v>
      </c>
      <c r="F146">
        <v>1</v>
      </c>
    </row>
    <row r="147" spans="1:6" x14ac:dyDescent="0.25">
      <c r="A147" t="s">
        <v>20</v>
      </c>
      <c r="B147">
        <v>238</v>
      </c>
      <c r="E147" t="s">
        <v>14</v>
      </c>
      <c r="F147">
        <v>40</v>
      </c>
    </row>
    <row r="148" spans="1:6" x14ac:dyDescent="0.25">
      <c r="A148" t="s">
        <v>20</v>
      </c>
      <c r="B148">
        <v>53</v>
      </c>
      <c r="E148" t="s">
        <v>14</v>
      </c>
      <c r="F148">
        <v>3015</v>
      </c>
    </row>
    <row r="149" spans="1:6" x14ac:dyDescent="0.25">
      <c r="A149" t="s">
        <v>20</v>
      </c>
      <c r="B149">
        <v>214</v>
      </c>
      <c r="E149" t="s">
        <v>14</v>
      </c>
      <c r="F149">
        <v>435</v>
      </c>
    </row>
    <row r="150" spans="1:6" x14ac:dyDescent="0.25">
      <c r="A150" t="s">
        <v>20</v>
      </c>
      <c r="B150">
        <v>222</v>
      </c>
      <c r="E150" t="s">
        <v>14</v>
      </c>
      <c r="F150">
        <v>714</v>
      </c>
    </row>
    <row r="151" spans="1:6" x14ac:dyDescent="0.25">
      <c r="A151" t="s">
        <v>20</v>
      </c>
      <c r="B151">
        <v>1884</v>
      </c>
      <c r="E151" t="s">
        <v>14</v>
      </c>
      <c r="F151">
        <v>5497</v>
      </c>
    </row>
    <row r="152" spans="1:6" x14ac:dyDescent="0.25">
      <c r="A152" t="s">
        <v>20</v>
      </c>
      <c r="B152">
        <v>218</v>
      </c>
      <c r="E152" t="s">
        <v>14</v>
      </c>
      <c r="F152">
        <v>418</v>
      </c>
    </row>
    <row r="153" spans="1:6" x14ac:dyDescent="0.25">
      <c r="A153" t="s">
        <v>20</v>
      </c>
      <c r="B153">
        <v>6465</v>
      </c>
      <c r="E153" t="s">
        <v>14</v>
      </c>
      <c r="F153">
        <v>1439</v>
      </c>
    </row>
    <row r="154" spans="1:6" x14ac:dyDescent="0.25">
      <c r="A154" t="s">
        <v>20</v>
      </c>
      <c r="B154">
        <v>59</v>
      </c>
      <c r="E154" t="s">
        <v>14</v>
      </c>
      <c r="F154">
        <v>15</v>
      </c>
    </row>
    <row r="155" spans="1:6" x14ac:dyDescent="0.25">
      <c r="A155" t="s">
        <v>20</v>
      </c>
      <c r="B155">
        <v>88</v>
      </c>
      <c r="E155" t="s">
        <v>14</v>
      </c>
      <c r="F155">
        <v>1999</v>
      </c>
    </row>
    <row r="156" spans="1:6" x14ac:dyDescent="0.25">
      <c r="A156" t="s">
        <v>20</v>
      </c>
      <c r="B156">
        <v>1697</v>
      </c>
      <c r="E156" t="s">
        <v>14</v>
      </c>
      <c r="F156">
        <v>118</v>
      </c>
    </row>
    <row r="157" spans="1:6" x14ac:dyDescent="0.25">
      <c r="A157" t="s">
        <v>20</v>
      </c>
      <c r="B157">
        <v>92</v>
      </c>
      <c r="E157" t="s">
        <v>14</v>
      </c>
      <c r="F157">
        <v>162</v>
      </c>
    </row>
    <row r="158" spans="1:6" x14ac:dyDescent="0.25">
      <c r="A158" t="s">
        <v>20</v>
      </c>
      <c r="B158">
        <v>186</v>
      </c>
      <c r="E158" t="s">
        <v>14</v>
      </c>
      <c r="F158">
        <v>83</v>
      </c>
    </row>
    <row r="159" spans="1:6" x14ac:dyDescent="0.25">
      <c r="A159" t="s">
        <v>20</v>
      </c>
      <c r="B159">
        <v>138</v>
      </c>
      <c r="E159" t="s">
        <v>14</v>
      </c>
      <c r="F159">
        <v>747</v>
      </c>
    </row>
    <row r="160" spans="1:6" x14ac:dyDescent="0.25">
      <c r="A160" t="s">
        <v>20</v>
      </c>
      <c r="B160">
        <v>261</v>
      </c>
      <c r="E160" t="s">
        <v>14</v>
      </c>
      <c r="F160">
        <v>84</v>
      </c>
    </row>
    <row r="161" spans="1:6" x14ac:dyDescent="0.25">
      <c r="A161" t="s">
        <v>20</v>
      </c>
      <c r="B161">
        <v>107</v>
      </c>
      <c r="E161" t="s">
        <v>14</v>
      </c>
      <c r="F161">
        <v>91</v>
      </c>
    </row>
    <row r="162" spans="1:6" x14ac:dyDescent="0.25">
      <c r="A162" t="s">
        <v>20</v>
      </c>
      <c r="B162">
        <v>199</v>
      </c>
      <c r="E162" t="s">
        <v>14</v>
      </c>
      <c r="F162">
        <v>792</v>
      </c>
    </row>
    <row r="163" spans="1:6" x14ac:dyDescent="0.25">
      <c r="A163" t="s">
        <v>20</v>
      </c>
      <c r="B163">
        <v>5512</v>
      </c>
      <c r="E163" t="s">
        <v>14</v>
      </c>
      <c r="F163">
        <v>32</v>
      </c>
    </row>
    <row r="164" spans="1:6" x14ac:dyDescent="0.25">
      <c r="A164" t="s">
        <v>20</v>
      </c>
      <c r="B164">
        <v>86</v>
      </c>
      <c r="E164" t="s">
        <v>14</v>
      </c>
      <c r="F164">
        <v>186</v>
      </c>
    </row>
    <row r="165" spans="1:6" x14ac:dyDescent="0.25">
      <c r="A165" t="s">
        <v>20</v>
      </c>
      <c r="B165">
        <v>2768</v>
      </c>
      <c r="E165" t="s">
        <v>14</v>
      </c>
      <c r="F165">
        <v>605</v>
      </c>
    </row>
    <row r="166" spans="1:6" x14ac:dyDescent="0.25">
      <c r="A166" t="s">
        <v>20</v>
      </c>
      <c r="B166">
        <v>48</v>
      </c>
      <c r="E166" t="s">
        <v>14</v>
      </c>
      <c r="F166">
        <v>1</v>
      </c>
    </row>
    <row r="167" spans="1:6" x14ac:dyDescent="0.25">
      <c r="A167" t="s">
        <v>20</v>
      </c>
      <c r="B167">
        <v>87</v>
      </c>
      <c r="E167" t="s">
        <v>14</v>
      </c>
      <c r="F167">
        <v>31</v>
      </c>
    </row>
    <row r="168" spans="1:6" x14ac:dyDescent="0.25">
      <c r="A168" t="s">
        <v>20</v>
      </c>
      <c r="B168">
        <v>1894</v>
      </c>
      <c r="E168" t="s">
        <v>14</v>
      </c>
      <c r="F168">
        <v>1181</v>
      </c>
    </row>
    <row r="169" spans="1:6" x14ac:dyDescent="0.25">
      <c r="A169" t="s">
        <v>20</v>
      </c>
      <c r="B169">
        <v>282</v>
      </c>
      <c r="E169" t="s">
        <v>14</v>
      </c>
      <c r="F169">
        <v>39</v>
      </c>
    </row>
    <row r="170" spans="1:6" x14ac:dyDescent="0.25">
      <c r="A170" t="s">
        <v>20</v>
      </c>
      <c r="B170">
        <v>116</v>
      </c>
      <c r="E170" t="s">
        <v>14</v>
      </c>
      <c r="F170">
        <v>46</v>
      </c>
    </row>
    <row r="171" spans="1:6" x14ac:dyDescent="0.25">
      <c r="A171" t="s">
        <v>20</v>
      </c>
      <c r="B171">
        <v>83</v>
      </c>
      <c r="E171" t="s">
        <v>14</v>
      </c>
      <c r="F171">
        <v>105</v>
      </c>
    </row>
    <row r="172" spans="1:6" x14ac:dyDescent="0.25">
      <c r="A172" t="s">
        <v>20</v>
      </c>
      <c r="B172">
        <v>91</v>
      </c>
      <c r="E172" t="s">
        <v>14</v>
      </c>
      <c r="F172">
        <v>535</v>
      </c>
    </row>
    <row r="173" spans="1:6" x14ac:dyDescent="0.25">
      <c r="A173" t="s">
        <v>20</v>
      </c>
      <c r="B173">
        <v>546</v>
      </c>
      <c r="E173" t="s">
        <v>14</v>
      </c>
      <c r="F173">
        <v>16</v>
      </c>
    </row>
    <row r="174" spans="1:6" x14ac:dyDescent="0.25">
      <c r="A174" t="s">
        <v>20</v>
      </c>
      <c r="B174">
        <v>393</v>
      </c>
      <c r="E174" t="s">
        <v>14</v>
      </c>
      <c r="F174">
        <v>575</v>
      </c>
    </row>
    <row r="175" spans="1:6" x14ac:dyDescent="0.25">
      <c r="A175" t="s">
        <v>20</v>
      </c>
      <c r="B175">
        <v>133</v>
      </c>
      <c r="E175" t="s">
        <v>14</v>
      </c>
      <c r="F175">
        <v>1120</v>
      </c>
    </row>
    <row r="176" spans="1:6" x14ac:dyDescent="0.25">
      <c r="A176" t="s">
        <v>20</v>
      </c>
      <c r="B176">
        <v>254</v>
      </c>
      <c r="E176" t="s">
        <v>14</v>
      </c>
      <c r="F176">
        <v>113</v>
      </c>
    </row>
    <row r="177" spans="1:6" x14ac:dyDescent="0.25">
      <c r="A177" t="s">
        <v>20</v>
      </c>
      <c r="B177">
        <v>176</v>
      </c>
      <c r="E177" t="s">
        <v>14</v>
      </c>
      <c r="F177">
        <v>1538</v>
      </c>
    </row>
    <row r="178" spans="1:6" x14ac:dyDescent="0.25">
      <c r="A178" t="s">
        <v>20</v>
      </c>
      <c r="B178">
        <v>337</v>
      </c>
      <c r="E178" t="s">
        <v>14</v>
      </c>
      <c r="F178">
        <v>9</v>
      </c>
    </row>
    <row r="179" spans="1:6" x14ac:dyDescent="0.25">
      <c r="A179" t="s">
        <v>20</v>
      </c>
      <c r="B179">
        <v>107</v>
      </c>
      <c r="E179" t="s">
        <v>14</v>
      </c>
      <c r="F179">
        <v>554</v>
      </c>
    </row>
    <row r="180" spans="1:6" x14ac:dyDescent="0.25">
      <c r="A180" t="s">
        <v>20</v>
      </c>
      <c r="B180">
        <v>183</v>
      </c>
      <c r="E180" t="s">
        <v>14</v>
      </c>
      <c r="F180">
        <v>648</v>
      </c>
    </row>
    <row r="181" spans="1:6" x14ac:dyDescent="0.25">
      <c r="A181" t="s">
        <v>20</v>
      </c>
      <c r="B181">
        <v>72</v>
      </c>
      <c r="E181" t="s">
        <v>14</v>
      </c>
      <c r="F181">
        <v>21</v>
      </c>
    </row>
    <row r="182" spans="1:6" x14ac:dyDescent="0.25">
      <c r="A182" t="s">
        <v>20</v>
      </c>
      <c r="B182">
        <v>295</v>
      </c>
      <c r="E182" t="s">
        <v>14</v>
      </c>
      <c r="F182">
        <v>54</v>
      </c>
    </row>
    <row r="183" spans="1:6" x14ac:dyDescent="0.25">
      <c r="A183" t="s">
        <v>20</v>
      </c>
      <c r="B183">
        <v>142</v>
      </c>
      <c r="E183" t="s">
        <v>14</v>
      </c>
      <c r="F183">
        <v>120</v>
      </c>
    </row>
    <row r="184" spans="1:6" x14ac:dyDescent="0.25">
      <c r="A184" t="s">
        <v>20</v>
      </c>
      <c r="B184">
        <v>85</v>
      </c>
      <c r="E184" t="s">
        <v>14</v>
      </c>
      <c r="F184">
        <v>579</v>
      </c>
    </row>
    <row r="185" spans="1:6" x14ac:dyDescent="0.25">
      <c r="A185" t="s">
        <v>20</v>
      </c>
      <c r="B185">
        <v>659</v>
      </c>
      <c r="E185" t="s">
        <v>14</v>
      </c>
      <c r="F185">
        <v>2072</v>
      </c>
    </row>
    <row r="186" spans="1:6" x14ac:dyDescent="0.25">
      <c r="A186" t="s">
        <v>20</v>
      </c>
      <c r="B186">
        <v>121</v>
      </c>
      <c r="E186" t="s">
        <v>14</v>
      </c>
      <c r="F186">
        <v>0</v>
      </c>
    </row>
    <row r="187" spans="1:6" x14ac:dyDescent="0.25">
      <c r="A187" t="s">
        <v>20</v>
      </c>
      <c r="B187">
        <v>3742</v>
      </c>
      <c r="E187" t="s">
        <v>14</v>
      </c>
      <c r="F187">
        <v>1796</v>
      </c>
    </row>
    <row r="188" spans="1:6" x14ac:dyDescent="0.25">
      <c r="A188" t="s">
        <v>20</v>
      </c>
      <c r="B188">
        <v>223</v>
      </c>
      <c r="E188" t="s">
        <v>14</v>
      </c>
      <c r="F188">
        <v>62</v>
      </c>
    </row>
    <row r="189" spans="1:6" x14ac:dyDescent="0.25">
      <c r="A189" t="s">
        <v>20</v>
      </c>
      <c r="B189">
        <v>133</v>
      </c>
      <c r="E189" t="s">
        <v>14</v>
      </c>
      <c r="F189">
        <v>347</v>
      </c>
    </row>
    <row r="190" spans="1:6" x14ac:dyDescent="0.25">
      <c r="A190" t="s">
        <v>20</v>
      </c>
      <c r="B190">
        <v>5168</v>
      </c>
      <c r="E190" t="s">
        <v>14</v>
      </c>
      <c r="F190">
        <v>19</v>
      </c>
    </row>
    <row r="191" spans="1:6" x14ac:dyDescent="0.25">
      <c r="A191" t="s">
        <v>20</v>
      </c>
      <c r="B191">
        <v>307</v>
      </c>
      <c r="E191" t="s">
        <v>14</v>
      </c>
      <c r="F191">
        <v>1258</v>
      </c>
    </row>
    <row r="192" spans="1:6" x14ac:dyDescent="0.25">
      <c r="A192" t="s">
        <v>20</v>
      </c>
      <c r="B192">
        <v>2441</v>
      </c>
      <c r="E192" t="s">
        <v>14</v>
      </c>
      <c r="F192">
        <v>362</v>
      </c>
    </row>
    <row r="193" spans="1:6" x14ac:dyDescent="0.25">
      <c r="A193" t="s">
        <v>20</v>
      </c>
      <c r="B193">
        <v>1385</v>
      </c>
      <c r="E193" t="s">
        <v>14</v>
      </c>
      <c r="F193">
        <v>133</v>
      </c>
    </row>
    <row r="194" spans="1:6" x14ac:dyDescent="0.25">
      <c r="A194" t="s">
        <v>20</v>
      </c>
      <c r="B194">
        <v>190</v>
      </c>
      <c r="E194" t="s">
        <v>14</v>
      </c>
      <c r="F194">
        <v>846</v>
      </c>
    </row>
    <row r="195" spans="1:6" x14ac:dyDescent="0.25">
      <c r="A195" t="s">
        <v>20</v>
      </c>
      <c r="B195">
        <v>470</v>
      </c>
      <c r="E195" t="s">
        <v>14</v>
      </c>
      <c r="F195">
        <v>10</v>
      </c>
    </row>
    <row r="196" spans="1:6" x14ac:dyDescent="0.25">
      <c r="A196" t="s">
        <v>20</v>
      </c>
      <c r="B196">
        <v>253</v>
      </c>
      <c r="E196" t="s">
        <v>14</v>
      </c>
      <c r="F196">
        <v>191</v>
      </c>
    </row>
    <row r="197" spans="1:6" x14ac:dyDescent="0.25">
      <c r="A197" t="s">
        <v>20</v>
      </c>
      <c r="B197">
        <v>1113</v>
      </c>
      <c r="E197" t="s">
        <v>14</v>
      </c>
      <c r="F197">
        <v>1979</v>
      </c>
    </row>
    <row r="198" spans="1:6" x14ac:dyDescent="0.25">
      <c r="A198" t="s">
        <v>20</v>
      </c>
      <c r="B198">
        <v>2283</v>
      </c>
      <c r="E198" t="s">
        <v>14</v>
      </c>
      <c r="F198">
        <v>63</v>
      </c>
    </row>
    <row r="199" spans="1:6" x14ac:dyDescent="0.25">
      <c r="A199" t="s">
        <v>20</v>
      </c>
      <c r="B199">
        <v>1095</v>
      </c>
      <c r="E199" t="s">
        <v>14</v>
      </c>
      <c r="F199">
        <v>6080</v>
      </c>
    </row>
    <row r="200" spans="1:6" x14ac:dyDescent="0.25">
      <c r="A200" t="s">
        <v>20</v>
      </c>
      <c r="B200">
        <v>1690</v>
      </c>
      <c r="E200" t="s">
        <v>14</v>
      </c>
      <c r="F200">
        <v>80</v>
      </c>
    </row>
    <row r="201" spans="1:6" x14ac:dyDescent="0.25">
      <c r="A201" t="s">
        <v>20</v>
      </c>
      <c r="B201">
        <v>191</v>
      </c>
      <c r="E201" t="s">
        <v>14</v>
      </c>
      <c r="F201">
        <v>9</v>
      </c>
    </row>
    <row r="202" spans="1:6" x14ac:dyDescent="0.25">
      <c r="A202" t="s">
        <v>20</v>
      </c>
      <c r="B202">
        <v>2013</v>
      </c>
      <c r="E202" t="s">
        <v>14</v>
      </c>
      <c r="F202">
        <v>1784</v>
      </c>
    </row>
    <row r="203" spans="1:6" x14ac:dyDescent="0.25">
      <c r="A203" t="s">
        <v>20</v>
      </c>
      <c r="B203">
        <v>1703</v>
      </c>
      <c r="E203" t="s">
        <v>14</v>
      </c>
      <c r="F203">
        <v>243</v>
      </c>
    </row>
    <row r="204" spans="1:6" x14ac:dyDescent="0.25">
      <c r="A204" t="s">
        <v>20</v>
      </c>
      <c r="B204">
        <v>80</v>
      </c>
      <c r="E204" t="s">
        <v>14</v>
      </c>
      <c r="F204">
        <v>1296</v>
      </c>
    </row>
    <row r="205" spans="1:6" x14ac:dyDescent="0.25">
      <c r="A205" t="s">
        <v>20</v>
      </c>
      <c r="B205">
        <v>41</v>
      </c>
      <c r="E205" t="s">
        <v>14</v>
      </c>
      <c r="F205">
        <v>77</v>
      </c>
    </row>
    <row r="206" spans="1:6" x14ac:dyDescent="0.25">
      <c r="A206" t="s">
        <v>20</v>
      </c>
      <c r="B206">
        <v>187</v>
      </c>
      <c r="E206" t="s">
        <v>14</v>
      </c>
      <c r="F206">
        <v>395</v>
      </c>
    </row>
    <row r="207" spans="1:6" x14ac:dyDescent="0.25">
      <c r="A207" t="s">
        <v>20</v>
      </c>
      <c r="B207">
        <v>2875</v>
      </c>
      <c r="E207" t="s">
        <v>14</v>
      </c>
      <c r="F207">
        <v>49</v>
      </c>
    </row>
    <row r="208" spans="1:6" x14ac:dyDescent="0.25">
      <c r="A208" t="s">
        <v>20</v>
      </c>
      <c r="B208">
        <v>88</v>
      </c>
      <c r="E208" t="s">
        <v>14</v>
      </c>
      <c r="F208">
        <v>180</v>
      </c>
    </row>
    <row r="209" spans="1:6" x14ac:dyDescent="0.25">
      <c r="A209" t="s">
        <v>20</v>
      </c>
      <c r="B209">
        <v>191</v>
      </c>
      <c r="E209" t="s">
        <v>14</v>
      </c>
      <c r="F209">
        <v>2690</v>
      </c>
    </row>
    <row r="210" spans="1:6" x14ac:dyDescent="0.25">
      <c r="A210" t="s">
        <v>20</v>
      </c>
      <c r="B210">
        <v>139</v>
      </c>
      <c r="E210" t="s">
        <v>14</v>
      </c>
      <c r="F210">
        <v>2779</v>
      </c>
    </row>
    <row r="211" spans="1:6" x14ac:dyDescent="0.25">
      <c r="A211" t="s">
        <v>20</v>
      </c>
      <c r="B211">
        <v>186</v>
      </c>
      <c r="E211" t="s">
        <v>14</v>
      </c>
      <c r="F211">
        <v>92</v>
      </c>
    </row>
    <row r="212" spans="1:6" x14ac:dyDescent="0.25">
      <c r="A212" t="s">
        <v>20</v>
      </c>
      <c r="B212">
        <v>112</v>
      </c>
      <c r="E212" t="s">
        <v>14</v>
      </c>
      <c r="F212">
        <v>1028</v>
      </c>
    </row>
    <row r="213" spans="1:6" x14ac:dyDescent="0.25">
      <c r="A213" t="s">
        <v>20</v>
      </c>
      <c r="B213">
        <v>101</v>
      </c>
      <c r="E213" t="s">
        <v>14</v>
      </c>
      <c r="F213">
        <v>26</v>
      </c>
    </row>
    <row r="214" spans="1:6" x14ac:dyDescent="0.25">
      <c r="A214" t="s">
        <v>20</v>
      </c>
      <c r="B214">
        <v>206</v>
      </c>
      <c r="E214" t="s">
        <v>14</v>
      </c>
      <c r="F214">
        <v>1790</v>
      </c>
    </row>
    <row r="215" spans="1:6" x14ac:dyDescent="0.25">
      <c r="A215" t="s">
        <v>20</v>
      </c>
      <c r="B215">
        <v>154</v>
      </c>
      <c r="E215" t="s">
        <v>14</v>
      </c>
      <c r="F215">
        <v>37</v>
      </c>
    </row>
    <row r="216" spans="1:6" x14ac:dyDescent="0.25">
      <c r="A216" t="s">
        <v>20</v>
      </c>
      <c r="B216">
        <v>5966</v>
      </c>
      <c r="E216" t="s">
        <v>14</v>
      </c>
      <c r="F216">
        <v>35</v>
      </c>
    </row>
    <row r="217" spans="1:6" x14ac:dyDescent="0.25">
      <c r="A217" t="s">
        <v>20</v>
      </c>
      <c r="B217">
        <v>169</v>
      </c>
      <c r="E217" t="s">
        <v>14</v>
      </c>
      <c r="F217">
        <v>558</v>
      </c>
    </row>
    <row r="218" spans="1:6" x14ac:dyDescent="0.25">
      <c r="A218" t="s">
        <v>20</v>
      </c>
      <c r="B218">
        <v>2106</v>
      </c>
      <c r="E218" t="s">
        <v>14</v>
      </c>
      <c r="F218">
        <v>64</v>
      </c>
    </row>
    <row r="219" spans="1:6" x14ac:dyDescent="0.25">
      <c r="A219" t="s">
        <v>20</v>
      </c>
      <c r="B219">
        <v>131</v>
      </c>
      <c r="E219" t="s">
        <v>14</v>
      </c>
      <c r="F219">
        <v>245</v>
      </c>
    </row>
    <row r="220" spans="1:6" x14ac:dyDescent="0.25">
      <c r="A220" t="s">
        <v>20</v>
      </c>
      <c r="B220">
        <v>84</v>
      </c>
      <c r="E220" t="s">
        <v>14</v>
      </c>
      <c r="F220">
        <v>71</v>
      </c>
    </row>
    <row r="221" spans="1:6" x14ac:dyDescent="0.25">
      <c r="A221" t="s">
        <v>20</v>
      </c>
      <c r="B221">
        <v>155</v>
      </c>
      <c r="E221" t="s">
        <v>14</v>
      </c>
      <c r="F221">
        <v>42</v>
      </c>
    </row>
    <row r="222" spans="1:6" x14ac:dyDescent="0.25">
      <c r="A222" t="s">
        <v>20</v>
      </c>
      <c r="B222">
        <v>189</v>
      </c>
      <c r="E222" t="s">
        <v>14</v>
      </c>
      <c r="F222">
        <v>156</v>
      </c>
    </row>
    <row r="223" spans="1:6" x14ac:dyDescent="0.25">
      <c r="A223" t="s">
        <v>20</v>
      </c>
      <c r="B223">
        <v>4799</v>
      </c>
      <c r="E223" t="s">
        <v>14</v>
      </c>
      <c r="F223">
        <v>1368</v>
      </c>
    </row>
    <row r="224" spans="1:6" x14ac:dyDescent="0.25">
      <c r="A224" t="s">
        <v>20</v>
      </c>
      <c r="B224">
        <v>1137</v>
      </c>
      <c r="E224" t="s">
        <v>14</v>
      </c>
      <c r="F224">
        <v>102</v>
      </c>
    </row>
    <row r="225" spans="1:6" x14ac:dyDescent="0.25">
      <c r="A225" t="s">
        <v>20</v>
      </c>
      <c r="B225">
        <v>1152</v>
      </c>
      <c r="E225" t="s">
        <v>14</v>
      </c>
      <c r="F225">
        <v>86</v>
      </c>
    </row>
    <row r="226" spans="1:6" x14ac:dyDescent="0.25">
      <c r="A226" t="s">
        <v>20</v>
      </c>
      <c r="B226">
        <v>50</v>
      </c>
      <c r="E226" t="s">
        <v>14</v>
      </c>
      <c r="F226">
        <v>253</v>
      </c>
    </row>
    <row r="227" spans="1:6" x14ac:dyDescent="0.25">
      <c r="A227" t="s">
        <v>20</v>
      </c>
      <c r="B227">
        <v>3059</v>
      </c>
      <c r="E227" t="s">
        <v>14</v>
      </c>
      <c r="F227">
        <v>157</v>
      </c>
    </row>
    <row r="228" spans="1:6" x14ac:dyDescent="0.25">
      <c r="A228" t="s">
        <v>20</v>
      </c>
      <c r="B228">
        <v>34</v>
      </c>
      <c r="E228" t="s">
        <v>14</v>
      </c>
      <c r="F228">
        <v>183</v>
      </c>
    </row>
    <row r="229" spans="1:6" x14ac:dyDescent="0.25">
      <c r="A229" t="s">
        <v>20</v>
      </c>
      <c r="B229">
        <v>220</v>
      </c>
      <c r="E229" t="s">
        <v>14</v>
      </c>
      <c r="F229">
        <v>82</v>
      </c>
    </row>
    <row r="230" spans="1:6" x14ac:dyDescent="0.25">
      <c r="A230" t="s">
        <v>20</v>
      </c>
      <c r="B230">
        <v>1604</v>
      </c>
      <c r="E230" t="s">
        <v>14</v>
      </c>
      <c r="F230">
        <v>1</v>
      </c>
    </row>
    <row r="231" spans="1:6" x14ac:dyDescent="0.25">
      <c r="A231" t="s">
        <v>20</v>
      </c>
      <c r="B231">
        <v>454</v>
      </c>
      <c r="E231" t="s">
        <v>14</v>
      </c>
      <c r="F231">
        <v>1198</v>
      </c>
    </row>
    <row r="232" spans="1:6" x14ac:dyDescent="0.25">
      <c r="A232" t="s">
        <v>20</v>
      </c>
      <c r="B232">
        <v>123</v>
      </c>
      <c r="E232" t="s">
        <v>14</v>
      </c>
      <c r="F232">
        <v>648</v>
      </c>
    </row>
    <row r="233" spans="1:6" x14ac:dyDescent="0.25">
      <c r="A233" t="s">
        <v>20</v>
      </c>
      <c r="B233">
        <v>299</v>
      </c>
      <c r="E233" t="s">
        <v>14</v>
      </c>
      <c r="F233">
        <v>64</v>
      </c>
    </row>
    <row r="234" spans="1:6" x14ac:dyDescent="0.25">
      <c r="A234" t="s">
        <v>20</v>
      </c>
      <c r="B234">
        <v>2237</v>
      </c>
      <c r="E234" t="s">
        <v>14</v>
      </c>
      <c r="F234">
        <v>62</v>
      </c>
    </row>
    <row r="235" spans="1:6" x14ac:dyDescent="0.25">
      <c r="A235" t="s">
        <v>20</v>
      </c>
      <c r="B235">
        <v>645</v>
      </c>
      <c r="E235" t="s">
        <v>14</v>
      </c>
      <c r="F235">
        <v>750</v>
      </c>
    </row>
    <row r="236" spans="1:6" x14ac:dyDescent="0.25">
      <c r="A236" t="s">
        <v>20</v>
      </c>
      <c r="B236">
        <v>484</v>
      </c>
      <c r="E236" t="s">
        <v>14</v>
      </c>
      <c r="F236">
        <v>105</v>
      </c>
    </row>
    <row r="237" spans="1:6" x14ac:dyDescent="0.25">
      <c r="A237" t="s">
        <v>20</v>
      </c>
      <c r="B237">
        <v>154</v>
      </c>
      <c r="E237" t="s">
        <v>14</v>
      </c>
      <c r="F237">
        <v>2604</v>
      </c>
    </row>
    <row r="238" spans="1:6" x14ac:dyDescent="0.25">
      <c r="A238" t="s">
        <v>20</v>
      </c>
      <c r="B238">
        <v>82</v>
      </c>
      <c r="E238" t="s">
        <v>14</v>
      </c>
      <c r="F238">
        <v>65</v>
      </c>
    </row>
    <row r="239" spans="1:6" x14ac:dyDescent="0.25">
      <c r="A239" t="s">
        <v>20</v>
      </c>
      <c r="B239">
        <v>134</v>
      </c>
      <c r="E239" t="s">
        <v>14</v>
      </c>
      <c r="F239">
        <v>94</v>
      </c>
    </row>
    <row r="240" spans="1:6" x14ac:dyDescent="0.25">
      <c r="A240" t="s">
        <v>20</v>
      </c>
      <c r="B240">
        <v>5203</v>
      </c>
      <c r="E240" t="s">
        <v>14</v>
      </c>
      <c r="F240">
        <v>257</v>
      </c>
    </row>
    <row r="241" spans="1:6" x14ac:dyDescent="0.25">
      <c r="A241" t="s">
        <v>20</v>
      </c>
      <c r="B241">
        <v>94</v>
      </c>
      <c r="E241" t="s">
        <v>14</v>
      </c>
      <c r="F241">
        <v>2928</v>
      </c>
    </row>
    <row r="242" spans="1:6" x14ac:dyDescent="0.25">
      <c r="A242" t="s">
        <v>20</v>
      </c>
      <c r="B242">
        <v>205</v>
      </c>
      <c r="E242" t="s">
        <v>14</v>
      </c>
      <c r="F242">
        <v>4697</v>
      </c>
    </row>
    <row r="243" spans="1:6" x14ac:dyDescent="0.25">
      <c r="A243" t="s">
        <v>20</v>
      </c>
      <c r="B243">
        <v>92</v>
      </c>
      <c r="E243" t="s">
        <v>14</v>
      </c>
      <c r="F243">
        <v>2915</v>
      </c>
    </row>
    <row r="244" spans="1:6" x14ac:dyDescent="0.25">
      <c r="A244" t="s">
        <v>20</v>
      </c>
      <c r="B244">
        <v>219</v>
      </c>
      <c r="E244" t="s">
        <v>14</v>
      </c>
      <c r="F244">
        <v>18</v>
      </c>
    </row>
    <row r="245" spans="1:6" x14ac:dyDescent="0.25">
      <c r="A245" t="s">
        <v>20</v>
      </c>
      <c r="B245">
        <v>2526</v>
      </c>
      <c r="E245" t="s">
        <v>14</v>
      </c>
      <c r="F245">
        <v>602</v>
      </c>
    </row>
    <row r="246" spans="1:6" x14ac:dyDescent="0.25">
      <c r="A246" t="s">
        <v>20</v>
      </c>
      <c r="B246">
        <v>94</v>
      </c>
      <c r="E246" t="s">
        <v>14</v>
      </c>
      <c r="F246">
        <v>1</v>
      </c>
    </row>
    <row r="247" spans="1:6" x14ac:dyDescent="0.25">
      <c r="A247" t="s">
        <v>20</v>
      </c>
      <c r="B247">
        <v>1713</v>
      </c>
      <c r="E247" t="s">
        <v>14</v>
      </c>
      <c r="F247">
        <v>3868</v>
      </c>
    </row>
    <row r="248" spans="1:6" x14ac:dyDescent="0.25">
      <c r="A248" t="s">
        <v>20</v>
      </c>
      <c r="B248">
        <v>249</v>
      </c>
      <c r="E248" t="s">
        <v>14</v>
      </c>
      <c r="F248">
        <v>504</v>
      </c>
    </row>
    <row r="249" spans="1:6" x14ac:dyDescent="0.25">
      <c r="A249" t="s">
        <v>20</v>
      </c>
      <c r="B249">
        <v>192</v>
      </c>
      <c r="E249" t="s">
        <v>14</v>
      </c>
      <c r="F249">
        <v>14</v>
      </c>
    </row>
    <row r="250" spans="1:6" x14ac:dyDescent="0.25">
      <c r="A250" t="s">
        <v>20</v>
      </c>
      <c r="B250">
        <v>247</v>
      </c>
      <c r="E250" t="s">
        <v>14</v>
      </c>
      <c r="F250">
        <v>750</v>
      </c>
    </row>
    <row r="251" spans="1:6" x14ac:dyDescent="0.25">
      <c r="A251" t="s">
        <v>20</v>
      </c>
      <c r="B251">
        <v>2293</v>
      </c>
      <c r="E251" t="s">
        <v>14</v>
      </c>
      <c r="F251">
        <v>77</v>
      </c>
    </row>
    <row r="252" spans="1:6" x14ac:dyDescent="0.25">
      <c r="A252" t="s">
        <v>20</v>
      </c>
      <c r="B252">
        <v>3131</v>
      </c>
      <c r="E252" t="s">
        <v>14</v>
      </c>
      <c r="F252">
        <v>752</v>
      </c>
    </row>
    <row r="253" spans="1:6" x14ac:dyDescent="0.25">
      <c r="A253" t="s">
        <v>20</v>
      </c>
      <c r="B253">
        <v>143</v>
      </c>
      <c r="E253" t="s">
        <v>14</v>
      </c>
      <c r="F253">
        <v>131</v>
      </c>
    </row>
    <row r="254" spans="1:6" x14ac:dyDescent="0.25">
      <c r="A254" t="s">
        <v>20</v>
      </c>
      <c r="B254">
        <v>296</v>
      </c>
      <c r="E254" t="s">
        <v>14</v>
      </c>
      <c r="F254">
        <v>87</v>
      </c>
    </row>
    <row r="255" spans="1:6" x14ac:dyDescent="0.25">
      <c r="A255" t="s">
        <v>20</v>
      </c>
      <c r="B255">
        <v>170</v>
      </c>
      <c r="E255" t="s">
        <v>14</v>
      </c>
      <c r="F255">
        <v>1063</v>
      </c>
    </row>
    <row r="256" spans="1:6" x14ac:dyDescent="0.25">
      <c r="A256" t="s">
        <v>20</v>
      </c>
      <c r="B256">
        <v>86</v>
      </c>
      <c r="E256" t="s">
        <v>14</v>
      </c>
      <c r="F256">
        <v>76</v>
      </c>
    </row>
    <row r="257" spans="1:6" x14ac:dyDescent="0.25">
      <c r="A257" t="s">
        <v>20</v>
      </c>
      <c r="B257">
        <v>6286</v>
      </c>
      <c r="E257" t="s">
        <v>14</v>
      </c>
      <c r="F257">
        <v>4428</v>
      </c>
    </row>
    <row r="258" spans="1:6" x14ac:dyDescent="0.25">
      <c r="A258" t="s">
        <v>20</v>
      </c>
      <c r="B258">
        <v>3727</v>
      </c>
      <c r="E258" t="s">
        <v>14</v>
      </c>
      <c r="F258">
        <v>58</v>
      </c>
    </row>
    <row r="259" spans="1:6" x14ac:dyDescent="0.25">
      <c r="A259" t="s">
        <v>20</v>
      </c>
      <c r="B259">
        <v>1605</v>
      </c>
      <c r="E259" t="s">
        <v>14</v>
      </c>
      <c r="F259">
        <v>111</v>
      </c>
    </row>
    <row r="260" spans="1:6" x14ac:dyDescent="0.25">
      <c r="A260" t="s">
        <v>20</v>
      </c>
      <c r="B260">
        <v>2120</v>
      </c>
      <c r="E260" t="s">
        <v>14</v>
      </c>
      <c r="F260">
        <v>2955</v>
      </c>
    </row>
    <row r="261" spans="1:6" x14ac:dyDescent="0.25">
      <c r="A261" t="s">
        <v>20</v>
      </c>
      <c r="B261">
        <v>50</v>
      </c>
      <c r="E261" t="s">
        <v>14</v>
      </c>
      <c r="F261">
        <v>1657</v>
      </c>
    </row>
    <row r="262" spans="1:6" x14ac:dyDescent="0.25">
      <c r="A262" t="s">
        <v>20</v>
      </c>
      <c r="B262">
        <v>2080</v>
      </c>
      <c r="E262" t="s">
        <v>14</v>
      </c>
      <c r="F262">
        <v>926</v>
      </c>
    </row>
    <row r="263" spans="1:6" x14ac:dyDescent="0.25">
      <c r="A263" t="s">
        <v>20</v>
      </c>
      <c r="B263">
        <v>2105</v>
      </c>
      <c r="E263" t="s">
        <v>14</v>
      </c>
      <c r="F263">
        <v>77</v>
      </c>
    </row>
    <row r="264" spans="1:6" x14ac:dyDescent="0.25">
      <c r="A264" t="s">
        <v>20</v>
      </c>
      <c r="B264">
        <v>2436</v>
      </c>
      <c r="E264" t="s">
        <v>14</v>
      </c>
      <c r="F264">
        <v>1748</v>
      </c>
    </row>
    <row r="265" spans="1:6" x14ac:dyDescent="0.25">
      <c r="A265" t="s">
        <v>20</v>
      </c>
      <c r="B265">
        <v>80</v>
      </c>
      <c r="E265" t="s">
        <v>14</v>
      </c>
      <c r="F265">
        <v>79</v>
      </c>
    </row>
    <row r="266" spans="1:6" x14ac:dyDescent="0.25">
      <c r="A266" t="s">
        <v>20</v>
      </c>
      <c r="B266">
        <v>42</v>
      </c>
      <c r="E266" t="s">
        <v>14</v>
      </c>
      <c r="F266">
        <v>889</v>
      </c>
    </row>
    <row r="267" spans="1:6" x14ac:dyDescent="0.25">
      <c r="A267" t="s">
        <v>20</v>
      </c>
      <c r="B267">
        <v>139</v>
      </c>
      <c r="E267" t="s">
        <v>14</v>
      </c>
      <c r="F267">
        <v>56</v>
      </c>
    </row>
    <row r="268" spans="1:6" x14ac:dyDescent="0.25">
      <c r="A268" t="s">
        <v>20</v>
      </c>
      <c r="B268">
        <v>159</v>
      </c>
      <c r="E268" t="s">
        <v>14</v>
      </c>
      <c r="F268">
        <v>1</v>
      </c>
    </row>
    <row r="269" spans="1:6" x14ac:dyDescent="0.25">
      <c r="A269" t="s">
        <v>20</v>
      </c>
      <c r="B269">
        <v>381</v>
      </c>
      <c r="E269" t="s">
        <v>14</v>
      </c>
      <c r="F269">
        <v>83</v>
      </c>
    </row>
    <row r="270" spans="1:6" x14ac:dyDescent="0.25">
      <c r="A270" t="s">
        <v>20</v>
      </c>
      <c r="B270">
        <v>194</v>
      </c>
      <c r="E270" t="s">
        <v>14</v>
      </c>
      <c r="F270">
        <v>2025</v>
      </c>
    </row>
    <row r="271" spans="1:6" x14ac:dyDescent="0.25">
      <c r="A271" t="s">
        <v>20</v>
      </c>
      <c r="B271">
        <v>106</v>
      </c>
      <c r="E271" t="s">
        <v>14</v>
      </c>
      <c r="F271">
        <v>14</v>
      </c>
    </row>
    <row r="272" spans="1:6" x14ac:dyDescent="0.25">
      <c r="A272" t="s">
        <v>20</v>
      </c>
      <c r="B272">
        <v>142</v>
      </c>
      <c r="E272" t="s">
        <v>14</v>
      </c>
      <c r="F272">
        <v>656</v>
      </c>
    </row>
    <row r="273" spans="1:6" x14ac:dyDescent="0.25">
      <c r="A273" t="s">
        <v>20</v>
      </c>
      <c r="B273">
        <v>211</v>
      </c>
      <c r="E273" t="s">
        <v>14</v>
      </c>
      <c r="F273">
        <v>1596</v>
      </c>
    </row>
    <row r="274" spans="1:6" x14ac:dyDescent="0.25">
      <c r="A274" t="s">
        <v>20</v>
      </c>
      <c r="B274">
        <v>2756</v>
      </c>
      <c r="E274" t="s">
        <v>14</v>
      </c>
      <c r="F274">
        <v>10</v>
      </c>
    </row>
    <row r="275" spans="1:6" x14ac:dyDescent="0.25">
      <c r="A275" t="s">
        <v>20</v>
      </c>
      <c r="B275">
        <v>173</v>
      </c>
      <c r="E275" t="s">
        <v>14</v>
      </c>
      <c r="F275">
        <v>1121</v>
      </c>
    </row>
    <row r="276" spans="1:6" x14ac:dyDescent="0.25">
      <c r="A276" t="s">
        <v>20</v>
      </c>
      <c r="B276">
        <v>87</v>
      </c>
      <c r="E276" t="s">
        <v>14</v>
      </c>
      <c r="F276">
        <v>15</v>
      </c>
    </row>
    <row r="277" spans="1:6" x14ac:dyDescent="0.25">
      <c r="A277" t="s">
        <v>20</v>
      </c>
      <c r="B277">
        <v>1572</v>
      </c>
      <c r="E277" t="s">
        <v>14</v>
      </c>
      <c r="F277">
        <v>191</v>
      </c>
    </row>
    <row r="278" spans="1:6" x14ac:dyDescent="0.25">
      <c r="A278" t="s">
        <v>20</v>
      </c>
      <c r="B278">
        <v>2346</v>
      </c>
      <c r="E278" t="s">
        <v>14</v>
      </c>
      <c r="F278">
        <v>16</v>
      </c>
    </row>
    <row r="279" spans="1:6" x14ac:dyDescent="0.25">
      <c r="A279" t="s">
        <v>20</v>
      </c>
      <c r="B279">
        <v>115</v>
      </c>
      <c r="E279" t="s">
        <v>14</v>
      </c>
      <c r="F279">
        <v>17</v>
      </c>
    </row>
    <row r="280" spans="1:6" x14ac:dyDescent="0.25">
      <c r="A280" t="s">
        <v>20</v>
      </c>
      <c r="B280">
        <v>85</v>
      </c>
      <c r="E280" t="s">
        <v>14</v>
      </c>
      <c r="F280">
        <v>34</v>
      </c>
    </row>
    <row r="281" spans="1:6" x14ac:dyDescent="0.25">
      <c r="A281" t="s">
        <v>20</v>
      </c>
      <c r="B281">
        <v>144</v>
      </c>
      <c r="E281" t="s">
        <v>14</v>
      </c>
      <c r="F281">
        <v>1</v>
      </c>
    </row>
    <row r="282" spans="1:6" x14ac:dyDescent="0.25">
      <c r="A282" t="s">
        <v>20</v>
      </c>
      <c r="B282">
        <v>2443</v>
      </c>
      <c r="E282" t="s">
        <v>14</v>
      </c>
      <c r="F282">
        <v>1274</v>
      </c>
    </row>
    <row r="283" spans="1:6" x14ac:dyDescent="0.25">
      <c r="A283" t="s">
        <v>20</v>
      </c>
      <c r="B283">
        <v>64</v>
      </c>
      <c r="E283" t="s">
        <v>14</v>
      </c>
      <c r="F283">
        <v>210</v>
      </c>
    </row>
    <row r="284" spans="1:6" x14ac:dyDescent="0.25">
      <c r="A284" t="s">
        <v>20</v>
      </c>
      <c r="B284">
        <v>268</v>
      </c>
      <c r="E284" t="s">
        <v>14</v>
      </c>
      <c r="F284">
        <v>248</v>
      </c>
    </row>
    <row r="285" spans="1:6" x14ac:dyDescent="0.25">
      <c r="A285" t="s">
        <v>20</v>
      </c>
      <c r="B285">
        <v>195</v>
      </c>
      <c r="E285" t="s">
        <v>14</v>
      </c>
      <c r="F285">
        <v>513</v>
      </c>
    </row>
    <row r="286" spans="1:6" x14ac:dyDescent="0.25">
      <c r="A286" t="s">
        <v>20</v>
      </c>
      <c r="B286">
        <v>186</v>
      </c>
      <c r="E286" t="s">
        <v>14</v>
      </c>
      <c r="F286">
        <v>3410</v>
      </c>
    </row>
    <row r="287" spans="1:6" x14ac:dyDescent="0.25">
      <c r="A287" t="s">
        <v>20</v>
      </c>
      <c r="B287">
        <v>460</v>
      </c>
      <c r="E287" t="s">
        <v>14</v>
      </c>
      <c r="F287">
        <v>10</v>
      </c>
    </row>
    <row r="288" spans="1:6" x14ac:dyDescent="0.25">
      <c r="A288" t="s">
        <v>20</v>
      </c>
      <c r="B288">
        <v>2528</v>
      </c>
      <c r="E288" t="s">
        <v>14</v>
      </c>
      <c r="F288">
        <v>2201</v>
      </c>
    </row>
    <row r="289" spans="1:6" x14ac:dyDescent="0.25">
      <c r="A289" t="s">
        <v>20</v>
      </c>
      <c r="B289">
        <v>3657</v>
      </c>
      <c r="E289" t="s">
        <v>14</v>
      </c>
      <c r="F289">
        <v>676</v>
      </c>
    </row>
    <row r="290" spans="1:6" x14ac:dyDescent="0.25">
      <c r="A290" t="s">
        <v>20</v>
      </c>
      <c r="B290">
        <v>131</v>
      </c>
      <c r="E290" t="s">
        <v>14</v>
      </c>
      <c r="F290">
        <v>831</v>
      </c>
    </row>
    <row r="291" spans="1:6" x14ac:dyDescent="0.25">
      <c r="A291" t="s">
        <v>20</v>
      </c>
      <c r="B291">
        <v>239</v>
      </c>
      <c r="E291" t="s">
        <v>14</v>
      </c>
      <c r="F291">
        <v>859</v>
      </c>
    </row>
    <row r="292" spans="1:6" x14ac:dyDescent="0.25">
      <c r="A292" t="s">
        <v>20</v>
      </c>
      <c r="B292">
        <v>78</v>
      </c>
      <c r="E292" t="s">
        <v>14</v>
      </c>
      <c r="F292">
        <v>45</v>
      </c>
    </row>
    <row r="293" spans="1:6" x14ac:dyDescent="0.25">
      <c r="A293" t="s">
        <v>20</v>
      </c>
      <c r="B293">
        <v>1773</v>
      </c>
      <c r="E293" t="s">
        <v>14</v>
      </c>
      <c r="F293">
        <v>6</v>
      </c>
    </row>
    <row r="294" spans="1:6" x14ac:dyDescent="0.25">
      <c r="A294" t="s">
        <v>20</v>
      </c>
      <c r="B294">
        <v>32</v>
      </c>
      <c r="E294" t="s">
        <v>14</v>
      </c>
      <c r="F294">
        <v>7</v>
      </c>
    </row>
    <row r="295" spans="1:6" x14ac:dyDescent="0.25">
      <c r="A295" t="s">
        <v>20</v>
      </c>
      <c r="B295">
        <v>369</v>
      </c>
      <c r="E295" t="s">
        <v>14</v>
      </c>
      <c r="F295">
        <v>31</v>
      </c>
    </row>
    <row r="296" spans="1:6" x14ac:dyDescent="0.25">
      <c r="A296" t="s">
        <v>20</v>
      </c>
      <c r="B296">
        <v>89</v>
      </c>
      <c r="E296" t="s">
        <v>14</v>
      </c>
      <c r="F296">
        <v>78</v>
      </c>
    </row>
    <row r="297" spans="1:6" x14ac:dyDescent="0.25">
      <c r="A297" t="s">
        <v>20</v>
      </c>
      <c r="B297">
        <v>147</v>
      </c>
      <c r="E297" t="s">
        <v>14</v>
      </c>
      <c r="F297">
        <v>1225</v>
      </c>
    </row>
    <row r="298" spans="1:6" x14ac:dyDescent="0.25">
      <c r="A298" t="s">
        <v>20</v>
      </c>
      <c r="B298">
        <v>126</v>
      </c>
      <c r="E298" t="s">
        <v>14</v>
      </c>
      <c r="F298">
        <v>1</v>
      </c>
    </row>
    <row r="299" spans="1:6" x14ac:dyDescent="0.25">
      <c r="A299" t="s">
        <v>20</v>
      </c>
      <c r="B299">
        <v>2218</v>
      </c>
      <c r="E299" t="s">
        <v>14</v>
      </c>
      <c r="F299">
        <v>67</v>
      </c>
    </row>
    <row r="300" spans="1:6" x14ac:dyDescent="0.25">
      <c r="A300" t="s">
        <v>20</v>
      </c>
      <c r="B300">
        <v>202</v>
      </c>
      <c r="E300" t="s">
        <v>14</v>
      </c>
      <c r="F300">
        <v>19</v>
      </c>
    </row>
    <row r="301" spans="1:6" x14ac:dyDescent="0.25">
      <c r="A301" t="s">
        <v>20</v>
      </c>
      <c r="B301">
        <v>140</v>
      </c>
      <c r="E301" t="s">
        <v>14</v>
      </c>
      <c r="F301">
        <v>2108</v>
      </c>
    </row>
    <row r="302" spans="1:6" x14ac:dyDescent="0.25">
      <c r="A302" t="s">
        <v>20</v>
      </c>
      <c r="B302">
        <v>1052</v>
      </c>
      <c r="E302" t="s">
        <v>14</v>
      </c>
      <c r="F302">
        <v>679</v>
      </c>
    </row>
    <row r="303" spans="1:6" x14ac:dyDescent="0.25">
      <c r="A303" t="s">
        <v>20</v>
      </c>
      <c r="B303">
        <v>247</v>
      </c>
      <c r="E303" t="s">
        <v>14</v>
      </c>
      <c r="F303">
        <v>36</v>
      </c>
    </row>
    <row r="304" spans="1:6" x14ac:dyDescent="0.25">
      <c r="A304" t="s">
        <v>20</v>
      </c>
      <c r="B304">
        <v>84</v>
      </c>
      <c r="E304" t="s">
        <v>14</v>
      </c>
      <c r="F304">
        <v>47</v>
      </c>
    </row>
    <row r="305" spans="1:6" x14ac:dyDescent="0.25">
      <c r="A305" t="s">
        <v>20</v>
      </c>
      <c r="B305">
        <v>88</v>
      </c>
      <c r="E305" t="s">
        <v>14</v>
      </c>
      <c r="F305">
        <v>70</v>
      </c>
    </row>
    <row r="306" spans="1:6" x14ac:dyDescent="0.25">
      <c r="A306" t="s">
        <v>20</v>
      </c>
      <c r="B306">
        <v>156</v>
      </c>
      <c r="E306" t="s">
        <v>14</v>
      </c>
      <c r="F306">
        <v>154</v>
      </c>
    </row>
    <row r="307" spans="1:6" x14ac:dyDescent="0.25">
      <c r="A307" t="s">
        <v>20</v>
      </c>
      <c r="B307">
        <v>2985</v>
      </c>
      <c r="E307" t="s">
        <v>14</v>
      </c>
      <c r="F307">
        <v>22</v>
      </c>
    </row>
    <row r="308" spans="1:6" x14ac:dyDescent="0.25">
      <c r="A308" t="s">
        <v>20</v>
      </c>
      <c r="B308">
        <v>762</v>
      </c>
      <c r="E308" t="s">
        <v>14</v>
      </c>
      <c r="F308">
        <v>1758</v>
      </c>
    </row>
    <row r="309" spans="1:6" x14ac:dyDescent="0.25">
      <c r="A309" t="s">
        <v>20</v>
      </c>
      <c r="B309">
        <v>554</v>
      </c>
      <c r="E309" t="s">
        <v>14</v>
      </c>
      <c r="F309">
        <v>94</v>
      </c>
    </row>
    <row r="310" spans="1:6" x14ac:dyDescent="0.25">
      <c r="A310" t="s">
        <v>20</v>
      </c>
      <c r="B310">
        <v>135</v>
      </c>
      <c r="E310" t="s">
        <v>14</v>
      </c>
      <c r="F310">
        <v>33</v>
      </c>
    </row>
    <row r="311" spans="1:6" x14ac:dyDescent="0.25">
      <c r="A311" t="s">
        <v>20</v>
      </c>
      <c r="B311">
        <v>122</v>
      </c>
      <c r="E311" t="s">
        <v>14</v>
      </c>
      <c r="F311">
        <v>1</v>
      </c>
    </row>
    <row r="312" spans="1:6" x14ac:dyDescent="0.25">
      <c r="A312" t="s">
        <v>20</v>
      </c>
      <c r="B312">
        <v>221</v>
      </c>
      <c r="E312" t="s">
        <v>14</v>
      </c>
      <c r="F312">
        <v>31</v>
      </c>
    </row>
    <row r="313" spans="1:6" x14ac:dyDescent="0.25">
      <c r="A313" t="s">
        <v>20</v>
      </c>
      <c r="B313">
        <v>126</v>
      </c>
      <c r="E313" t="s">
        <v>14</v>
      </c>
      <c r="F313">
        <v>35</v>
      </c>
    </row>
    <row r="314" spans="1:6" x14ac:dyDescent="0.25">
      <c r="A314" t="s">
        <v>20</v>
      </c>
      <c r="B314">
        <v>1022</v>
      </c>
      <c r="E314" t="s">
        <v>14</v>
      </c>
      <c r="F314">
        <v>63</v>
      </c>
    </row>
    <row r="315" spans="1:6" x14ac:dyDescent="0.25">
      <c r="A315" t="s">
        <v>20</v>
      </c>
      <c r="B315">
        <v>3177</v>
      </c>
      <c r="E315" t="s">
        <v>14</v>
      </c>
      <c r="F315">
        <v>526</v>
      </c>
    </row>
    <row r="316" spans="1:6" x14ac:dyDescent="0.25">
      <c r="A316" t="s">
        <v>20</v>
      </c>
      <c r="B316">
        <v>198</v>
      </c>
      <c r="E316" t="s">
        <v>14</v>
      </c>
      <c r="F316">
        <v>121</v>
      </c>
    </row>
    <row r="317" spans="1:6" x14ac:dyDescent="0.25">
      <c r="A317" t="s">
        <v>20</v>
      </c>
      <c r="B317">
        <v>85</v>
      </c>
      <c r="E317" t="s">
        <v>14</v>
      </c>
      <c r="F317">
        <v>67</v>
      </c>
    </row>
    <row r="318" spans="1:6" x14ac:dyDescent="0.25">
      <c r="A318" t="s">
        <v>20</v>
      </c>
      <c r="B318">
        <v>3596</v>
      </c>
      <c r="E318" t="s">
        <v>14</v>
      </c>
      <c r="F318">
        <v>57</v>
      </c>
    </row>
    <row r="319" spans="1:6" x14ac:dyDescent="0.25">
      <c r="A319" t="s">
        <v>20</v>
      </c>
      <c r="B319">
        <v>244</v>
      </c>
      <c r="E319" t="s">
        <v>14</v>
      </c>
      <c r="F319">
        <v>1229</v>
      </c>
    </row>
    <row r="320" spans="1:6" x14ac:dyDescent="0.25">
      <c r="A320" t="s">
        <v>20</v>
      </c>
      <c r="B320">
        <v>5180</v>
      </c>
      <c r="E320" t="s">
        <v>14</v>
      </c>
      <c r="F320">
        <v>12</v>
      </c>
    </row>
    <row r="321" spans="1:6" x14ac:dyDescent="0.25">
      <c r="A321" t="s">
        <v>20</v>
      </c>
      <c r="B321">
        <v>589</v>
      </c>
      <c r="E321" t="s">
        <v>14</v>
      </c>
      <c r="F321">
        <v>452</v>
      </c>
    </row>
    <row r="322" spans="1:6" x14ac:dyDescent="0.25">
      <c r="A322" t="s">
        <v>20</v>
      </c>
      <c r="B322">
        <v>2725</v>
      </c>
      <c r="E322" t="s">
        <v>14</v>
      </c>
      <c r="F322">
        <v>1886</v>
      </c>
    </row>
    <row r="323" spans="1:6" x14ac:dyDescent="0.25">
      <c r="A323" t="s">
        <v>20</v>
      </c>
      <c r="B323">
        <v>300</v>
      </c>
      <c r="E323" t="s">
        <v>14</v>
      </c>
      <c r="F323">
        <v>1825</v>
      </c>
    </row>
    <row r="324" spans="1:6" x14ac:dyDescent="0.25">
      <c r="A324" t="s">
        <v>20</v>
      </c>
      <c r="B324">
        <v>144</v>
      </c>
      <c r="E324" t="s">
        <v>14</v>
      </c>
      <c r="F324">
        <v>31</v>
      </c>
    </row>
    <row r="325" spans="1:6" x14ac:dyDescent="0.25">
      <c r="A325" t="s">
        <v>20</v>
      </c>
      <c r="B325">
        <v>87</v>
      </c>
      <c r="E325" t="s">
        <v>14</v>
      </c>
      <c r="F325">
        <v>107</v>
      </c>
    </row>
    <row r="326" spans="1:6" x14ac:dyDescent="0.25">
      <c r="A326" t="s">
        <v>20</v>
      </c>
      <c r="B326">
        <v>3116</v>
      </c>
      <c r="E326" t="s">
        <v>14</v>
      </c>
      <c r="F326">
        <v>27</v>
      </c>
    </row>
    <row r="327" spans="1:6" x14ac:dyDescent="0.25">
      <c r="A327" t="s">
        <v>20</v>
      </c>
      <c r="B327">
        <v>909</v>
      </c>
      <c r="E327" t="s">
        <v>14</v>
      </c>
      <c r="F327">
        <v>1221</v>
      </c>
    </row>
    <row r="328" spans="1:6" x14ac:dyDescent="0.25">
      <c r="A328" t="s">
        <v>20</v>
      </c>
      <c r="B328">
        <v>1613</v>
      </c>
      <c r="E328" t="s">
        <v>14</v>
      </c>
      <c r="F328">
        <v>1</v>
      </c>
    </row>
    <row r="329" spans="1:6" x14ac:dyDescent="0.25">
      <c r="A329" t="s">
        <v>20</v>
      </c>
      <c r="B329">
        <v>136</v>
      </c>
      <c r="E329" t="s">
        <v>14</v>
      </c>
      <c r="F329">
        <v>16</v>
      </c>
    </row>
    <row r="330" spans="1:6" x14ac:dyDescent="0.25">
      <c r="A330" t="s">
        <v>20</v>
      </c>
      <c r="B330">
        <v>130</v>
      </c>
      <c r="E330" t="s">
        <v>14</v>
      </c>
      <c r="F330">
        <v>41</v>
      </c>
    </row>
    <row r="331" spans="1:6" x14ac:dyDescent="0.25">
      <c r="A331" t="s">
        <v>20</v>
      </c>
      <c r="B331">
        <v>102</v>
      </c>
      <c r="E331" t="s">
        <v>14</v>
      </c>
      <c r="F331">
        <v>523</v>
      </c>
    </row>
    <row r="332" spans="1:6" x14ac:dyDescent="0.25">
      <c r="A332" t="s">
        <v>20</v>
      </c>
      <c r="B332">
        <v>4006</v>
      </c>
      <c r="E332" t="s">
        <v>14</v>
      </c>
      <c r="F332">
        <v>141</v>
      </c>
    </row>
    <row r="333" spans="1:6" x14ac:dyDescent="0.25">
      <c r="A333" t="s">
        <v>20</v>
      </c>
      <c r="B333">
        <v>1629</v>
      </c>
      <c r="E333" t="s">
        <v>14</v>
      </c>
      <c r="F333">
        <v>52</v>
      </c>
    </row>
    <row r="334" spans="1:6" x14ac:dyDescent="0.25">
      <c r="A334" t="s">
        <v>20</v>
      </c>
      <c r="B334">
        <v>2188</v>
      </c>
      <c r="E334" t="s">
        <v>14</v>
      </c>
      <c r="F334">
        <v>225</v>
      </c>
    </row>
    <row r="335" spans="1:6" x14ac:dyDescent="0.25">
      <c r="A335" t="s">
        <v>20</v>
      </c>
      <c r="B335">
        <v>2409</v>
      </c>
      <c r="E335" t="s">
        <v>14</v>
      </c>
      <c r="F335">
        <v>38</v>
      </c>
    </row>
    <row r="336" spans="1:6" x14ac:dyDescent="0.25">
      <c r="A336" t="s">
        <v>20</v>
      </c>
      <c r="B336">
        <v>194</v>
      </c>
      <c r="E336" t="s">
        <v>14</v>
      </c>
      <c r="F336">
        <v>15</v>
      </c>
    </row>
    <row r="337" spans="1:6" x14ac:dyDescent="0.25">
      <c r="A337" t="s">
        <v>20</v>
      </c>
      <c r="B337">
        <v>1140</v>
      </c>
      <c r="E337" t="s">
        <v>14</v>
      </c>
      <c r="F337">
        <v>37</v>
      </c>
    </row>
    <row r="338" spans="1:6" x14ac:dyDescent="0.25">
      <c r="A338" t="s">
        <v>20</v>
      </c>
      <c r="B338">
        <v>102</v>
      </c>
      <c r="E338" t="s">
        <v>14</v>
      </c>
      <c r="F338">
        <v>112</v>
      </c>
    </row>
    <row r="339" spans="1:6" x14ac:dyDescent="0.25">
      <c r="A339" t="s">
        <v>20</v>
      </c>
      <c r="B339">
        <v>2857</v>
      </c>
      <c r="E339" t="s">
        <v>14</v>
      </c>
      <c r="F339">
        <v>21</v>
      </c>
    </row>
    <row r="340" spans="1:6" x14ac:dyDescent="0.25">
      <c r="A340" t="s">
        <v>20</v>
      </c>
      <c r="B340">
        <v>107</v>
      </c>
      <c r="E340" t="s">
        <v>14</v>
      </c>
      <c r="F340">
        <v>67</v>
      </c>
    </row>
    <row r="341" spans="1:6" x14ac:dyDescent="0.25">
      <c r="A341" t="s">
        <v>20</v>
      </c>
      <c r="B341">
        <v>160</v>
      </c>
      <c r="E341" t="s">
        <v>14</v>
      </c>
      <c r="F341">
        <v>78</v>
      </c>
    </row>
    <row r="342" spans="1:6" x14ac:dyDescent="0.25">
      <c r="A342" t="s">
        <v>20</v>
      </c>
      <c r="B342">
        <v>2230</v>
      </c>
      <c r="E342" t="s">
        <v>14</v>
      </c>
      <c r="F342">
        <v>67</v>
      </c>
    </row>
    <row r="343" spans="1:6" x14ac:dyDescent="0.25">
      <c r="A343" t="s">
        <v>20</v>
      </c>
      <c r="B343">
        <v>316</v>
      </c>
      <c r="E343" t="s">
        <v>14</v>
      </c>
      <c r="F343">
        <v>263</v>
      </c>
    </row>
    <row r="344" spans="1:6" x14ac:dyDescent="0.25">
      <c r="A344" t="s">
        <v>20</v>
      </c>
      <c r="B344">
        <v>117</v>
      </c>
      <c r="E344" t="s">
        <v>14</v>
      </c>
      <c r="F344">
        <v>1691</v>
      </c>
    </row>
    <row r="345" spans="1:6" x14ac:dyDescent="0.25">
      <c r="A345" t="s">
        <v>20</v>
      </c>
      <c r="B345">
        <v>6406</v>
      </c>
      <c r="E345" t="s">
        <v>14</v>
      </c>
      <c r="F345">
        <v>181</v>
      </c>
    </row>
    <row r="346" spans="1:6" x14ac:dyDescent="0.25">
      <c r="A346" t="s">
        <v>20</v>
      </c>
      <c r="B346">
        <v>192</v>
      </c>
      <c r="E346" t="s">
        <v>14</v>
      </c>
      <c r="F346">
        <v>13</v>
      </c>
    </row>
    <row r="347" spans="1:6" x14ac:dyDescent="0.25">
      <c r="A347" t="s">
        <v>20</v>
      </c>
      <c r="B347">
        <v>26</v>
      </c>
      <c r="E347" t="s">
        <v>14</v>
      </c>
      <c r="F347">
        <v>1</v>
      </c>
    </row>
    <row r="348" spans="1:6" x14ac:dyDescent="0.25">
      <c r="A348" t="s">
        <v>20</v>
      </c>
      <c r="B348">
        <v>723</v>
      </c>
      <c r="E348" t="s">
        <v>14</v>
      </c>
      <c r="F348">
        <v>21</v>
      </c>
    </row>
    <row r="349" spans="1:6" x14ac:dyDescent="0.25">
      <c r="A349" t="s">
        <v>20</v>
      </c>
      <c r="B349">
        <v>170</v>
      </c>
      <c r="E349" t="s">
        <v>14</v>
      </c>
      <c r="F349">
        <v>830</v>
      </c>
    </row>
    <row r="350" spans="1:6" x14ac:dyDescent="0.25">
      <c r="A350" t="s">
        <v>20</v>
      </c>
      <c r="B350">
        <v>238</v>
      </c>
      <c r="E350" t="s">
        <v>14</v>
      </c>
      <c r="F350">
        <v>130</v>
      </c>
    </row>
    <row r="351" spans="1:6" x14ac:dyDescent="0.25">
      <c r="A351" t="s">
        <v>20</v>
      </c>
      <c r="B351">
        <v>55</v>
      </c>
      <c r="E351" t="s">
        <v>14</v>
      </c>
      <c r="F351">
        <v>55</v>
      </c>
    </row>
    <row r="352" spans="1:6" x14ac:dyDescent="0.25">
      <c r="A352" t="s">
        <v>20</v>
      </c>
      <c r="B352">
        <v>128</v>
      </c>
      <c r="E352" t="s">
        <v>14</v>
      </c>
      <c r="F352">
        <v>114</v>
      </c>
    </row>
    <row r="353" spans="1:6" x14ac:dyDescent="0.25">
      <c r="A353" t="s">
        <v>20</v>
      </c>
      <c r="B353">
        <v>2144</v>
      </c>
      <c r="E353" t="s">
        <v>14</v>
      </c>
      <c r="F353">
        <v>594</v>
      </c>
    </row>
    <row r="354" spans="1:6" x14ac:dyDescent="0.25">
      <c r="A354" t="s">
        <v>20</v>
      </c>
      <c r="B354">
        <v>2693</v>
      </c>
      <c r="E354" t="s">
        <v>14</v>
      </c>
      <c r="F354">
        <v>24</v>
      </c>
    </row>
    <row r="355" spans="1:6" x14ac:dyDescent="0.25">
      <c r="A355" t="s">
        <v>20</v>
      </c>
      <c r="B355">
        <v>432</v>
      </c>
      <c r="E355" t="s">
        <v>14</v>
      </c>
      <c r="F355">
        <v>252</v>
      </c>
    </row>
    <row r="356" spans="1:6" x14ac:dyDescent="0.25">
      <c r="A356" t="s">
        <v>20</v>
      </c>
      <c r="B356">
        <v>189</v>
      </c>
      <c r="E356" t="s">
        <v>14</v>
      </c>
      <c r="F356">
        <v>67</v>
      </c>
    </row>
    <row r="357" spans="1:6" x14ac:dyDescent="0.25">
      <c r="A357" t="s">
        <v>20</v>
      </c>
      <c r="B357">
        <v>154</v>
      </c>
      <c r="E357" t="s">
        <v>14</v>
      </c>
      <c r="F357">
        <v>742</v>
      </c>
    </row>
    <row r="358" spans="1:6" x14ac:dyDescent="0.25">
      <c r="A358" t="s">
        <v>20</v>
      </c>
      <c r="B358">
        <v>96</v>
      </c>
      <c r="E358" t="s">
        <v>14</v>
      </c>
      <c r="F358">
        <v>75</v>
      </c>
    </row>
    <row r="359" spans="1:6" x14ac:dyDescent="0.25">
      <c r="A359" t="s">
        <v>20</v>
      </c>
      <c r="B359">
        <v>3063</v>
      </c>
      <c r="E359" t="s">
        <v>14</v>
      </c>
      <c r="F359">
        <v>4405</v>
      </c>
    </row>
    <row r="360" spans="1:6" x14ac:dyDescent="0.25">
      <c r="A360" t="s">
        <v>20</v>
      </c>
      <c r="B360">
        <v>2266</v>
      </c>
      <c r="E360" t="s">
        <v>14</v>
      </c>
      <c r="F360">
        <v>92</v>
      </c>
    </row>
    <row r="361" spans="1:6" x14ac:dyDescent="0.25">
      <c r="A361" t="s">
        <v>20</v>
      </c>
      <c r="B361">
        <v>194</v>
      </c>
      <c r="E361" t="s">
        <v>14</v>
      </c>
      <c r="F361">
        <v>64</v>
      </c>
    </row>
    <row r="362" spans="1:6" x14ac:dyDescent="0.25">
      <c r="A362" t="s">
        <v>20</v>
      </c>
      <c r="B362">
        <v>129</v>
      </c>
      <c r="E362" t="s">
        <v>14</v>
      </c>
      <c r="F362">
        <v>64</v>
      </c>
    </row>
    <row r="363" spans="1:6" x14ac:dyDescent="0.25">
      <c r="A363" t="s">
        <v>20</v>
      </c>
      <c r="B363">
        <v>375</v>
      </c>
      <c r="E363" t="s">
        <v>14</v>
      </c>
      <c r="F363">
        <v>842</v>
      </c>
    </row>
    <row r="364" spans="1:6" x14ac:dyDescent="0.25">
      <c r="A364" t="s">
        <v>20</v>
      </c>
      <c r="B364">
        <v>409</v>
      </c>
      <c r="E364" t="s">
        <v>14</v>
      </c>
      <c r="F364">
        <v>112</v>
      </c>
    </row>
    <row r="365" spans="1:6" x14ac:dyDescent="0.25">
      <c r="A365" t="s">
        <v>20</v>
      </c>
      <c r="B365">
        <v>234</v>
      </c>
      <c r="E365" t="s">
        <v>14</v>
      </c>
      <c r="F365">
        <v>374</v>
      </c>
    </row>
    <row r="366" spans="1:6" x14ac:dyDescent="0.25">
      <c r="A366" t="s">
        <v>20</v>
      </c>
      <c r="B366">
        <v>3016</v>
      </c>
    </row>
    <row r="367" spans="1:6" x14ac:dyDescent="0.25">
      <c r="A367" t="s">
        <v>20</v>
      </c>
      <c r="B367">
        <v>264</v>
      </c>
    </row>
    <row r="368" spans="1:6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conditionalFormatting sqref="A2:A566">
    <cfRule type="containsText" dxfId="11" priority="13" operator="containsText" text="canceled">
      <formula>NOT(ISERROR(SEARCH("canceled",A2)))</formula>
    </cfRule>
    <cfRule type="containsText" dxfId="10" priority="14" operator="containsText" text="live">
      <formula>NOT(ISERROR(SEARCH("live",A2)))</formula>
    </cfRule>
    <cfRule type="containsText" dxfId="9" priority="15" operator="containsText" text="successful">
      <formula>NOT(ISERROR(SEARCH("successful",A2)))</formula>
    </cfRule>
    <cfRule type="containsText" dxfId="8" priority="16" operator="containsText" text="failed">
      <formula>NOT(ISERROR(SEARCH("failed",A2)))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18">
      <iconSet>
        <cfvo type="percent" val="0"/>
        <cfvo type="percent" val="33"/>
        <cfvo type="percent" val="67"/>
      </iconSet>
    </cfRule>
  </conditionalFormatting>
  <conditionalFormatting sqref="E2:E365">
    <cfRule type="containsText" dxfId="3" priority="1" operator="containsText" text="canceled">
      <formula>NOT(ISERROR(SEARCH("canceled",E2)))</formula>
    </cfRule>
    <cfRule type="containsText" dxfId="2" priority="2" operator="containsText" text="live">
      <formula>NOT(ISERROR(SEARCH("live",E2)))</formula>
    </cfRule>
    <cfRule type="containsText" dxfId="1" priority="3" operator="containsText" text="successful">
      <formula>NOT(ISERROR(SEARCH("successful",E2)))</formula>
    </cfRule>
    <cfRule type="containsText" dxfId="0" priority="4" operator="containsText" text="failed">
      <formula>NOT(ISERROR(SEARCH("failed",E2)))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iconSet" priority="6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p R X V t 4 O g 2 C k A A A A 9 g A A A B I A H A B D b 2 5 m a W c v U G F j a 2 F n Z S 5 4 b W w g o h g A K K A U A A A A A A A A A A A A A A A A A A A A A A A A A A A A h Y 9 L C s I w G I S v U r J v X k W Q k q Y L t x a E o r g N a a z B 9 q 8 0 q e n d X H g k r 2 B F q + 5 c z s w 3 M H O / 3 k Q + t k 1 0 M b 2 z H W S I Y Y o i A 7 q r L N Q Z G v w h X q J c i o 3 S J 1 W b a I L B p a O z G T p 6 f 0 4 J C S H g k O C u r w m n l J F 9 s S 7 1 0 b Q q t u C 8 A m 3 Q p 1 X 9 b y E p d q 8 x k m P G O F 7 w B F N B Z l M U F r 4 A n / Y + 0 x 9 T r I b G D 7 2 R B u J t K c g s B X l / k A 9 Q S w M E F A A C A A g A R p R X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U V 1 Y o i k e 4 D g A A A B E A A A A T A B w A R m 9 y b X V s Y X M v U 2 V j d G l v b j E u b S C i G A A o o B Q A A A A A A A A A A A A A A A A A A A A A A A A A A A A r T k 0 u y c z P U w i G 0 I b W A F B L A Q I t A B Q A A g A I A E a U V 1 b e D o N g p A A A A P Y A A A A S A A A A A A A A A A A A A A A A A A A A A A B D b 2 5 m a W c v U G F j a 2 F n Z S 5 4 b W x Q S w E C L Q A U A A I A C A B G l F d W D 8 r p q 6 Q A A A D p A A A A E w A A A A A A A A A A A A A A A A D w A A A A W 0 N v b n R l b n R f V H l w Z X N d L n h t b F B L A Q I t A B Q A A g A I A E a U V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S 7 c t O L 2 i U q U B m 8 r J f 5 j B w A A A A A C A A A A A A A Q Z g A A A A E A A C A A A A A D U n G g 7 m 5 P s I X z g M b i F X 4 p T c 1 x o x t 0 u E V h 8 7 W L g c 8 x P w A A A A A O g A A A A A I A A C A A A A A z A / c r T F l y 3 V U l Z T 0 k 2 D Q + l j 4 B z E u 6 + v z s h J f / m h / c 5 V A A A A D t O f W E 9 G 6 3 t G D 2 r o 4 8 u W R T 7 7 7 Y R 9 a B A n F F X y K + T T N x T B O z 9 1 b 8 y I z 3 s / U w p E 9 I 3 y p g U 2 y b I R W w Q l A 7 t s r U 7 G Z V d h E D y m 2 q 3 f K P g e a z s d i 2 T U A A A A A f V f s Q M 8 Y T Q x 8 T I 2 g z r T Z c r J N / A J l Z T e s E 1 X x 3 w W 6 E u x l K j Y x x A A X l + G M X T u J j R J Q q B N 5 N 7 G W u G V B U e Y u u M 2 F Z < / D a t a M a s h u p > 
</file>

<file path=customXml/itemProps1.xml><?xml version="1.0" encoding="utf-8"?>
<ds:datastoreItem xmlns:ds="http://schemas.openxmlformats.org/officeDocument/2006/customXml" ds:itemID="{F53FB760-532C-4079-8375-FAC78FF27D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Sheet3</vt:lpstr>
      <vt:lpstr>Sheet4</vt:lpstr>
      <vt:lpstr>Goal Analysis</vt:lpstr>
      <vt:lpstr>Statistical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Vareesha Shakeel</cp:lastModifiedBy>
  <dcterms:created xsi:type="dcterms:W3CDTF">2021-09-29T18:52:28Z</dcterms:created>
  <dcterms:modified xsi:type="dcterms:W3CDTF">2023-02-27T02:53:13Z</dcterms:modified>
</cp:coreProperties>
</file>