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.varela/Development/github_personal/nutreconelalma_v2.2/docs/"/>
    </mc:Choice>
  </mc:AlternateContent>
  <xr:revisionPtr revIDLastSave="0" documentId="13_ncr:1_{127DE803-CF05-2540-A5AE-78878CF645EB}" xr6:coauthVersionLast="47" xr6:coauthVersionMax="47" xr10:uidLastSave="{00000000-0000-0000-0000-000000000000}"/>
  <bookViews>
    <workbookView xWindow="0" yWindow="500" windowWidth="51200" windowHeight="26900" xr2:uid="{00000000-000D-0000-FFFF-FFFF00000000}"/>
  </bookViews>
  <sheets>
    <sheet name="Metodo 1 (2)" sheetId="7" r:id="rId1"/>
    <sheet name="Metodo 1" sheetId="1" r:id="rId2"/>
    <sheet name="Metodo 2" sheetId="2" r:id="rId3"/>
    <sheet name="Sheet1" sheetId="3" r:id="rId4"/>
    <sheet name="Hoja Resumen" sheetId="4" r:id="rId5"/>
    <sheet name="APEX" sheetId="5" r:id="rId6"/>
    <sheet name="NUTRIFLEX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9" i="7" l="1"/>
  <c r="D308" i="7"/>
  <c r="D307" i="7"/>
  <c r="D306" i="7"/>
  <c r="D305" i="7"/>
  <c r="D304" i="7"/>
  <c r="D303" i="7"/>
  <c r="D302" i="7"/>
  <c r="D301" i="7"/>
  <c r="D300" i="7"/>
  <c r="D299" i="7"/>
  <c r="D310" i="7" s="1"/>
  <c r="D311" i="7" s="1"/>
  <c r="D312" i="7" s="1"/>
  <c r="D313" i="7" s="1"/>
  <c r="B173" i="7" s="1"/>
  <c r="C290" i="7"/>
  <c r="G279" i="7"/>
  <c r="C279" i="7"/>
  <c r="G278" i="7"/>
  <c r="C278" i="7"/>
  <c r="G277" i="7"/>
  <c r="C277" i="7"/>
  <c r="G276" i="7"/>
  <c r="C276" i="7"/>
  <c r="G275" i="7"/>
  <c r="C275" i="7"/>
  <c r="G274" i="7"/>
  <c r="C274" i="7"/>
  <c r="G273" i="7"/>
  <c r="C273" i="7"/>
  <c r="G272" i="7"/>
  <c r="C272" i="7"/>
  <c r="G271" i="7"/>
  <c r="C271" i="7"/>
  <c r="G270" i="7"/>
  <c r="G281" i="7" s="1"/>
  <c r="G282" i="7" s="1"/>
  <c r="G283" i="7" s="1"/>
  <c r="B178" i="7" s="1"/>
  <c r="C270" i="7"/>
  <c r="C280" i="7" s="1"/>
  <c r="C281" i="7" s="1"/>
  <c r="C283" i="7" s="1"/>
  <c r="B176" i="7" s="1"/>
  <c r="C260" i="7"/>
  <c r="B257" i="7"/>
  <c r="D257" i="7" s="1"/>
  <c r="D256" i="7"/>
  <c r="D255" i="7"/>
  <c r="D259" i="7" s="1"/>
  <c r="B171" i="7" s="1"/>
  <c r="D254" i="7"/>
  <c r="D253" i="7"/>
  <c r="D252" i="7"/>
  <c r="D251" i="7"/>
  <c r="D250" i="7"/>
  <c r="D249" i="7"/>
  <c r="D248" i="7"/>
  <c r="D247" i="7"/>
  <c r="D246" i="7"/>
  <c r="D245" i="7"/>
  <c r="D244" i="7"/>
  <c r="D243" i="7"/>
  <c r="B236" i="7"/>
  <c r="D236" i="7" s="1"/>
  <c r="D235" i="7"/>
  <c r="D238" i="7" s="1"/>
  <c r="B170" i="7" s="1"/>
  <c r="B235" i="7"/>
  <c r="D234" i="7"/>
  <c r="D233" i="7"/>
  <c r="D232" i="7"/>
  <c r="D225" i="7"/>
  <c r="D224" i="7"/>
  <c r="D223" i="7"/>
  <c r="D222" i="7"/>
  <c r="D221" i="7"/>
  <c r="D227" i="7" s="1"/>
  <c r="B169" i="7" s="1"/>
  <c r="D214" i="7"/>
  <c r="B214" i="7"/>
  <c r="D213" i="7"/>
  <c r="D212" i="7"/>
  <c r="D215" i="7" s="1"/>
  <c r="B168" i="7" s="1"/>
  <c r="X209" i="7"/>
  <c r="V209" i="7"/>
  <c r="X208" i="7"/>
  <c r="O208" i="7"/>
  <c r="M208" i="7"/>
  <c r="X207" i="7"/>
  <c r="X206" i="7"/>
  <c r="X205" i="7"/>
  <c r="G205" i="7"/>
  <c r="E205" i="7"/>
  <c r="X204" i="7"/>
  <c r="O204" i="7"/>
  <c r="X203" i="7"/>
  <c r="O203" i="7"/>
  <c r="E203" i="7"/>
  <c r="X202" i="7"/>
  <c r="O202" i="7"/>
  <c r="X201" i="7"/>
  <c r="O201" i="7"/>
  <c r="G201" i="7"/>
  <c r="X200" i="7"/>
  <c r="O200" i="7"/>
  <c r="G200" i="7"/>
  <c r="G199" i="7"/>
  <c r="V197" i="7"/>
  <c r="O197" i="7"/>
  <c r="V196" i="7"/>
  <c r="O196" i="7"/>
  <c r="M196" i="7"/>
  <c r="G196" i="7"/>
  <c r="E196" i="7"/>
  <c r="V195" i="7"/>
  <c r="O195" i="7"/>
  <c r="M195" i="7"/>
  <c r="E195" i="7"/>
  <c r="G195" i="7" s="1"/>
  <c r="X194" i="7"/>
  <c r="V194" i="7"/>
  <c r="O194" i="7"/>
  <c r="M194" i="7"/>
  <c r="E194" i="7"/>
  <c r="V193" i="7"/>
  <c r="O193" i="7"/>
  <c r="M193" i="7"/>
  <c r="G193" i="7"/>
  <c r="E193" i="7"/>
  <c r="X192" i="7"/>
  <c r="V192" i="7"/>
  <c r="O192" i="7"/>
  <c r="M192" i="7"/>
  <c r="G192" i="7"/>
  <c r="E192" i="7"/>
  <c r="X191" i="7"/>
  <c r="V191" i="7"/>
  <c r="O191" i="7"/>
  <c r="M191" i="7"/>
  <c r="G191" i="7"/>
  <c r="E191" i="7"/>
  <c r="E206" i="7" s="1"/>
  <c r="X190" i="7"/>
  <c r="V190" i="7"/>
  <c r="O190" i="7"/>
  <c r="M190" i="7"/>
  <c r="G190" i="7"/>
  <c r="E190" i="7"/>
  <c r="X189" i="7"/>
  <c r="V189" i="7"/>
  <c r="O189" i="7"/>
  <c r="M189" i="7"/>
  <c r="G189" i="7"/>
  <c r="X188" i="7"/>
  <c r="V188" i="7"/>
  <c r="M188" i="7"/>
  <c r="O188" i="7" s="1"/>
  <c r="G188" i="7"/>
  <c r="X187" i="7"/>
  <c r="X210" i="7" s="1"/>
  <c r="E177" i="7" s="1"/>
  <c r="V187" i="7"/>
  <c r="O187" i="7"/>
  <c r="O209" i="7" s="1"/>
  <c r="M187" i="7"/>
  <c r="M209" i="7" s="1"/>
  <c r="G187" i="7"/>
  <c r="X186" i="7"/>
  <c r="V186" i="7"/>
  <c r="V210" i="7" s="1"/>
  <c r="M186" i="7"/>
  <c r="E186" i="7"/>
  <c r="G186" i="7" s="1"/>
  <c r="G206" i="7" s="1"/>
  <c r="D161" i="7"/>
  <c r="D148" i="7"/>
  <c r="D147" i="7"/>
  <c r="D146" i="7"/>
  <c r="D145" i="7"/>
  <c r="D144" i="7"/>
  <c r="D143" i="7"/>
  <c r="D142" i="7"/>
  <c r="D141" i="7"/>
  <c r="D140" i="7"/>
  <c r="D139" i="7"/>
  <c r="D138" i="7"/>
  <c r="D149" i="7" s="1"/>
  <c r="D150" i="7" s="1"/>
  <c r="D151" i="7" s="1"/>
  <c r="D152" i="7" s="1"/>
  <c r="B13" i="7" s="1"/>
  <c r="C130" i="7"/>
  <c r="C129" i="7"/>
  <c r="C128" i="7"/>
  <c r="G115" i="7"/>
  <c r="C115" i="7"/>
  <c r="G114" i="7"/>
  <c r="C114" i="7"/>
  <c r="G113" i="7"/>
  <c r="C113" i="7"/>
  <c r="G112" i="7"/>
  <c r="C112" i="7"/>
  <c r="G111" i="7"/>
  <c r="C111" i="7"/>
  <c r="G110" i="7"/>
  <c r="C110" i="7"/>
  <c r="G109" i="7"/>
  <c r="C109" i="7"/>
  <c r="G108" i="7"/>
  <c r="C108" i="7"/>
  <c r="G107" i="7"/>
  <c r="C107" i="7"/>
  <c r="G106" i="7"/>
  <c r="G117" i="7" s="1"/>
  <c r="G118" i="7" s="1"/>
  <c r="G119" i="7" s="1"/>
  <c r="B20" i="7" s="1"/>
  <c r="C106" i="7"/>
  <c r="C116" i="7" s="1"/>
  <c r="C117" i="7" s="1"/>
  <c r="C119" i="7" s="1"/>
  <c r="B93" i="7"/>
  <c r="D93" i="7" s="1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2" i="7"/>
  <c r="B72" i="7"/>
  <c r="B71" i="7"/>
  <c r="D71" i="7" s="1"/>
  <c r="D74" i="7" s="1"/>
  <c r="B12" i="7" s="1"/>
  <c r="D70" i="7"/>
  <c r="D69" i="7"/>
  <c r="D68" i="7"/>
  <c r="D61" i="7"/>
  <c r="D60" i="7"/>
  <c r="D59" i="7"/>
  <c r="D58" i="7"/>
  <c r="D57" i="7"/>
  <c r="D63" i="7" s="1"/>
  <c r="B11" i="7" s="1"/>
  <c r="X52" i="7"/>
  <c r="V52" i="7"/>
  <c r="X51" i="7"/>
  <c r="O51" i="7"/>
  <c r="M51" i="7"/>
  <c r="X50" i="7"/>
  <c r="M50" i="7"/>
  <c r="G50" i="7"/>
  <c r="E50" i="7"/>
  <c r="X49" i="7"/>
  <c r="O49" i="7"/>
  <c r="M49" i="7"/>
  <c r="E49" i="7"/>
  <c r="X48" i="7"/>
  <c r="O48" i="7"/>
  <c r="M48" i="7"/>
  <c r="E48" i="7"/>
  <c r="X47" i="7"/>
  <c r="O47" i="7"/>
  <c r="M47" i="7"/>
  <c r="E47" i="7"/>
  <c r="X46" i="7"/>
  <c r="O46" i="7"/>
  <c r="M46" i="7"/>
  <c r="G46" i="7"/>
  <c r="E46" i="7"/>
  <c r="X45" i="7"/>
  <c r="O45" i="7"/>
  <c r="M45" i="7"/>
  <c r="G45" i="7"/>
  <c r="E45" i="7"/>
  <c r="X44" i="7"/>
  <c r="M44" i="7"/>
  <c r="G44" i="7"/>
  <c r="E44" i="7"/>
  <c r="X43" i="7"/>
  <c r="M43" i="7"/>
  <c r="E43" i="7"/>
  <c r="X42" i="7"/>
  <c r="V42" i="7"/>
  <c r="O42" i="7"/>
  <c r="M42" i="7"/>
  <c r="E42" i="7"/>
  <c r="X41" i="7"/>
  <c r="V41" i="7"/>
  <c r="O41" i="7"/>
  <c r="M41" i="7"/>
  <c r="G41" i="7"/>
  <c r="E41" i="7"/>
  <c r="X40" i="7"/>
  <c r="V40" i="7"/>
  <c r="M40" i="7"/>
  <c r="O40" i="7" s="1"/>
  <c r="E40" i="7"/>
  <c r="G40" i="7" s="1"/>
  <c r="X39" i="7"/>
  <c r="V39" i="7"/>
  <c r="O39" i="7"/>
  <c r="M39" i="7"/>
  <c r="E39" i="7"/>
  <c r="X38" i="7"/>
  <c r="V38" i="7"/>
  <c r="O38" i="7"/>
  <c r="M38" i="7"/>
  <c r="G38" i="7"/>
  <c r="E38" i="7"/>
  <c r="X37" i="7"/>
  <c r="V37" i="7"/>
  <c r="O37" i="7"/>
  <c r="M37" i="7"/>
  <c r="G37" i="7"/>
  <c r="E37" i="7"/>
  <c r="X36" i="7"/>
  <c r="V36" i="7"/>
  <c r="O36" i="7"/>
  <c r="M36" i="7"/>
  <c r="G36" i="7"/>
  <c r="E36" i="7"/>
  <c r="X35" i="7"/>
  <c r="V35" i="7"/>
  <c r="O35" i="7"/>
  <c r="M35" i="7"/>
  <c r="G35" i="7"/>
  <c r="E35" i="7"/>
  <c r="X34" i="7"/>
  <c r="V34" i="7"/>
  <c r="O34" i="7"/>
  <c r="M34" i="7"/>
  <c r="G34" i="7"/>
  <c r="E34" i="7"/>
  <c r="X33" i="7"/>
  <c r="X53" i="7" s="1"/>
  <c r="V33" i="7"/>
  <c r="V53" i="7" s="1"/>
  <c r="M33" i="7"/>
  <c r="O33" i="7" s="1"/>
  <c r="O52" i="7" s="1"/>
  <c r="G33" i="7"/>
  <c r="E33" i="7"/>
  <c r="X32" i="7"/>
  <c r="V32" i="7"/>
  <c r="O32" i="7"/>
  <c r="M32" i="7"/>
  <c r="G32" i="7"/>
  <c r="E32" i="7"/>
  <c r="X31" i="7"/>
  <c r="V31" i="7"/>
  <c r="M31" i="7"/>
  <c r="M52" i="7" s="1"/>
  <c r="E31" i="7"/>
  <c r="G31" i="7" s="1"/>
  <c r="G51" i="7" s="1"/>
  <c r="B17" i="7"/>
  <c r="B18" i="7" s="1"/>
  <c r="E4" i="7"/>
  <c r="C293" i="7" s="1"/>
  <c r="C280" i="1"/>
  <c r="D16" i="5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E178" i="7" l="1"/>
  <c r="B166" i="7"/>
  <c r="E179" i="7"/>
  <c r="B167" i="7"/>
  <c r="F20" i="7"/>
  <c r="B9" i="7"/>
  <c r="C166" i="7" s="1"/>
  <c r="D95" i="7"/>
  <c r="B15" i="7" s="1"/>
  <c r="E180" i="7"/>
  <c r="F19" i="7"/>
  <c r="B8" i="7"/>
  <c r="C165" i="7" s="1"/>
  <c r="B165" i="7" s="1"/>
  <c r="B10" i="7"/>
  <c r="C167" i="7" s="1"/>
  <c r="F21" i="7"/>
  <c r="E51" i="7"/>
  <c r="C126" i="7"/>
  <c r="C131" i="7" s="1"/>
  <c r="B14" i="7" s="1"/>
  <c r="B22" i="7" s="1"/>
  <c r="C127" i="7"/>
  <c r="C289" i="7"/>
  <c r="C291" i="7"/>
  <c r="C292" i="7"/>
  <c r="C293" i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1" i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F22" i="7" l="1"/>
  <c r="C294" i="7"/>
  <c r="B172" i="7" s="1"/>
  <c r="B180" i="7" s="1"/>
  <c r="C165" i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Varela Badilla</author>
  </authors>
  <commentList>
    <comment ref="B8" authorId="0" shapeId="0" xr:uid="{5428ACF5-C60F-9344-AC51-74FCB86E9C97}">
      <text>
        <r>
          <rPr>
            <b/>
            <sz val="10"/>
            <color rgb="FF000000"/>
            <rFont val="Tahoma"/>
            <family val="2"/>
          </rPr>
          <t>Joseph Varela Badilla: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variable "cantidad" hace falta!!!</t>
        </r>
      </text>
    </comment>
  </commentList>
</comments>
</file>

<file path=xl/sharedStrings.xml><?xml version="1.0" encoding="utf-8"?>
<sst xmlns="http://schemas.openxmlformats.org/spreadsheetml/2006/main" count="1151" uniqueCount="226">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</sst>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2" formatCode="0.0000000"/>
    <numFmt numFmtId="173" formatCode="_-* #,##0.00\ [$COP]_-;\-* #,##0.00\ [$COP]_-;_-* &quot;-&quot;??\ [$COP]_-;_-@_-"/>
    <numFmt numFmtId="175" formatCode="&quot;$&quot;#,##0.00;[Red]\-&quot;$&quot;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8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3" xfId="0" applyFill="1" applyBorder="1"/>
    <xf numFmtId="2" fontId="0" fillId="7" borderId="1" xfId="0" applyNumberFormat="1" applyFill="1" applyBorder="1"/>
    <xf numFmtId="172" fontId="0" fillId="7" borderId="1" xfId="0" applyNumberFormat="1" applyFill="1" applyBorder="1"/>
    <xf numFmtId="0" fontId="4" fillId="16" borderId="0" xfId="2" applyFill="1"/>
    <xf numFmtId="0" fontId="0" fillId="16" borderId="0" xfId="0" applyFill="1"/>
    <xf numFmtId="0" fontId="0" fillId="16" borderId="5" xfId="0" applyFill="1" applyBorder="1"/>
    <xf numFmtId="0" fontId="2" fillId="16" borderId="1" xfId="0" applyFont="1" applyFill="1" applyBorder="1"/>
    <xf numFmtId="0" fontId="0" fillId="16" borderId="1" xfId="0" applyFill="1" applyBorder="1"/>
    <xf numFmtId="169" fontId="0" fillId="16" borderId="1" xfId="0" applyNumberFormat="1" applyFill="1" applyBorder="1"/>
    <xf numFmtId="0" fontId="0" fillId="16" borderId="3" xfId="0" applyFill="1" applyBorder="1"/>
    <xf numFmtId="169" fontId="0" fillId="16" borderId="3" xfId="0" applyNumberFormat="1" applyFill="1" applyBorder="1"/>
    <xf numFmtId="0" fontId="2" fillId="16" borderId="1" xfId="0" applyFont="1" applyFill="1" applyBorder="1" applyAlignment="1">
      <alignment horizontal="center" vertical="top"/>
    </xf>
    <xf numFmtId="167" fontId="0" fillId="16" borderId="1" xfId="0" applyNumberFormat="1" applyFill="1" applyBorder="1"/>
    <xf numFmtId="168" fontId="0" fillId="16" borderId="1" xfId="0" applyNumberFormat="1" applyFill="1" applyBorder="1"/>
    <xf numFmtId="168" fontId="21" fillId="16" borderId="7" xfId="0" applyNumberFormat="1" applyFont="1" applyFill="1" applyBorder="1"/>
    <xf numFmtId="171" fontId="0" fillId="16" borderId="0" xfId="0" applyNumberFormat="1" applyFill="1"/>
    <xf numFmtId="167" fontId="0" fillId="16" borderId="0" xfId="0" applyNumberFormat="1" applyFill="1"/>
    <xf numFmtId="0" fontId="9" fillId="16" borderId="1" xfId="0" applyFont="1" applyFill="1" applyBorder="1"/>
    <xf numFmtId="168" fontId="0" fillId="16" borderId="0" xfId="0" applyNumberFormat="1" applyFill="1"/>
    <xf numFmtId="168" fontId="0" fillId="16" borderId="3" xfId="0" applyNumberFormat="1" applyFill="1" applyBorder="1"/>
    <xf numFmtId="173" fontId="0" fillId="7" borderId="1" xfId="0" applyNumberFormat="1" applyFill="1" applyBorder="1"/>
    <xf numFmtId="173" fontId="0" fillId="0" borderId="3" xfId="0" applyNumberFormat="1" applyBorder="1"/>
    <xf numFmtId="173" fontId="0" fillId="0" borderId="0" xfId="0" applyNumberFormat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8" fillId="9" borderId="0" xfId="0" applyFont="1" applyFill="1" applyAlignment="1">
      <alignment horizontal="center" wrapText="1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0" fillId="17" borderId="0" xfId="0" applyFill="1"/>
    <xf numFmtId="0" fontId="2" fillId="17" borderId="1" xfId="0" applyFont="1" applyFill="1" applyBorder="1" applyAlignment="1">
      <alignment horizontal="center" vertical="top"/>
    </xf>
    <xf numFmtId="0" fontId="0" fillId="17" borderId="1" xfId="0" applyFill="1" applyBorder="1"/>
    <xf numFmtId="167" fontId="0" fillId="17" borderId="1" xfId="0" applyNumberFormat="1" applyFill="1" applyBorder="1"/>
    <xf numFmtId="168" fontId="0" fillId="17" borderId="1" xfId="0" applyNumberFormat="1" applyFill="1" applyBorder="1"/>
    <xf numFmtId="0" fontId="0" fillId="17" borderId="3" xfId="0" applyFill="1" applyBorder="1"/>
    <xf numFmtId="173" fontId="21" fillId="17" borderId="7" xfId="0" applyNumberFormat="1" applyFont="1" applyFill="1" applyBorder="1"/>
    <xf numFmtId="173" fontId="0" fillId="17" borderId="0" xfId="0" applyNumberFormat="1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173" fontId="0" fillId="17" borderId="0" xfId="0" applyNumberFormat="1" applyFill="1" applyAlignment="1">
      <alignment vertical="center"/>
    </xf>
    <xf numFmtId="168" fontId="0" fillId="0" borderId="0" xfId="0" applyNumberFormat="1" applyAlignment="1">
      <alignment vertical="center"/>
    </xf>
    <xf numFmtId="173" fontId="24" fillId="0" borderId="0" xfId="0" applyNumberFormat="1" applyFont="1" applyAlignment="1">
      <alignment vertical="center"/>
    </xf>
    <xf numFmtId="173" fontId="22" fillId="17" borderId="0" xfId="3" applyNumberFormat="1" applyFont="1" applyFill="1" applyAlignment="1">
      <alignment vertical="center"/>
    </xf>
    <xf numFmtId="173" fontId="10" fillId="8" borderId="0" xfId="0" applyNumberFormat="1" applyFont="1" applyFill="1"/>
    <xf numFmtId="173" fontId="0" fillId="8" borderId="0" xfId="0" applyNumberFormat="1" applyFill="1"/>
    <xf numFmtId="168" fontId="0" fillId="17" borderId="1" xfId="0" applyNumberFormat="1" applyFill="1" applyBorder="1" applyAlignment="1">
      <alignment horizontal="center" vertical="top"/>
    </xf>
    <xf numFmtId="0" fontId="23" fillId="0" borderId="1" xfId="0" applyFont="1" applyBorder="1"/>
    <xf numFmtId="167" fontId="23" fillId="12" borderId="1" xfId="0" applyNumberFormat="1" applyFont="1" applyFill="1" applyBorder="1"/>
    <xf numFmtId="168" fontId="23" fillId="0" borderId="1" xfId="0" applyNumberFormat="1" applyFont="1" applyBorder="1"/>
    <xf numFmtId="168" fontId="23" fillId="12" borderId="1" xfId="0" applyNumberFormat="1" applyFont="1" applyFill="1" applyBorder="1"/>
    <xf numFmtId="173" fontId="10" fillId="0" borderId="1" xfId="0" applyNumberFormat="1" applyFont="1" applyBorder="1"/>
    <xf numFmtId="0" fontId="9" fillId="17" borderId="1" xfId="0" applyFont="1" applyFill="1" applyBorder="1"/>
    <xf numFmtId="168" fontId="2" fillId="17" borderId="1" xfId="0" applyNumberFormat="1" applyFont="1" applyFill="1" applyBorder="1" applyAlignment="1">
      <alignment horizontal="center" vertical="top"/>
    </xf>
    <xf numFmtId="175" fontId="9" fillId="17" borderId="1" xfId="0" applyNumberFormat="1" applyFont="1" applyFill="1" applyBorder="1"/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DEE-FEFC-AE44-A2DE-BE929C614C50}">
  <dimension ref="A2:X325"/>
  <sheetViews>
    <sheetView tabSelected="1" topLeftCell="A220" zoomScale="170" zoomScaleNormal="170" workbookViewId="0">
      <selection activeCell="F19" sqref="F19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49.83203125" customWidth="1"/>
    <col min="6" max="6" width="28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s="164" customFormat="1" ht="21" customHeight="1" x14ac:dyDescent="0.2">
      <c r="A7" s="163" t="s">
        <v>0</v>
      </c>
    </row>
    <row r="8" spans="1:8" s="164" customFormat="1" ht="21" customHeight="1" x14ac:dyDescent="0.2">
      <c r="A8" s="165" t="s">
        <v>175</v>
      </c>
      <c r="B8" s="167">
        <f>X53*T29</f>
        <v>184607</v>
      </c>
    </row>
    <row r="9" spans="1:8" s="164" customFormat="1" ht="21" customHeight="1" x14ac:dyDescent="0.2">
      <c r="A9" s="165" t="s">
        <v>171</v>
      </c>
      <c r="B9" s="169">
        <f>O52*K29</f>
        <v>86200</v>
      </c>
    </row>
    <row r="10" spans="1:8" s="164" customFormat="1" ht="21" customHeight="1" x14ac:dyDescent="0.2">
      <c r="A10" s="165" t="s">
        <v>170</v>
      </c>
      <c r="B10" s="169">
        <f>G51*C29</f>
        <v>0</v>
      </c>
    </row>
    <row r="11" spans="1:8" s="164" customFormat="1" ht="21" customHeight="1" x14ac:dyDescent="0.2">
      <c r="A11" s="165" t="s">
        <v>1</v>
      </c>
      <c r="B11" s="167">
        <f>D63</f>
        <v>13400</v>
      </c>
    </row>
    <row r="12" spans="1:8" s="164" customFormat="1" ht="21" customHeight="1" x14ac:dyDescent="0.2">
      <c r="A12" s="165" t="s">
        <v>2</v>
      </c>
      <c r="B12" s="167">
        <f>D74</f>
        <v>1627.395</v>
      </c>
      <c r="F12" s="166" t="s">
        <v>185</v>
      </c>
      <c r="G12" s="166"/>
    </row>
    <row r="13" spans="1:8" s="164" customFormat="1" ht="21" customHeight="1" x14ac:dyDescent="0.2">
      <c r="A13" s="165" t="s">
        <v>130</v>
      </c>
      <c r="B13" s="167">
        <f>D152</f>
        <v>7723.958333333333</v>
      </c>
      <c r="C13" s="164" t="s">
        <v>131</v>
      </c>
      <c r="F13" s="166" t="s">
        <v>186</v>
      </c>
      <c r="G13" s="166">
        <v>34</v>
      </c>
      <c r="H13" s="168"/>
    </row>
    <row r="14" spans="1:8" s="164" customFormat="1" ht="21" customHeight="1" x14ac:dyDescent="0.2">
      <c r="A14" s="165" t="s">
        <v>8</v>
      </c>
      <c r="B14" s="167">
        <f>C131</f>
        <v>11680.992416666668</v>
      </c>
      <c r="F14" s="166" t="s">
        <v>187</v>
      </c>
      <c r="G14" s="166">
        <v>33</v>
      </c>
      <c r="H14" s="168"/>
    </row>
    <row r="15" spans="1:8" s="164" customFormat="1" ht="21" customHeight="1" x14ac:dyDescent="0.2">
      <c r="A15" s="165" t="s">
        <v>3</v>
      </c>
      <c r="B15" s="167">
        <f>D95</f>
        <v>32425</v>
      </c>
      <c r="F15" s="166" t="s">
        <v>188</v>
      </c>
      <c r="G15" s="166">
        <v>33</v>
      </c>
      <c r="H15" s="168"/>
    </row>
    <row r="16" spans="1:8" x14ac:dyDescent="0.2">
      <c r="B16" s="148"/>
    </row>
    <row r="17" spans="1:24" x14ac:dyDescent="0.2">
      <c r="A17" t="s">
        <v>4</v>
      </c>
      <c r="B17" s="162">
        <f>0.36</f>
        <v>0.36</v>
      </c>
      <c r="C17" t="s">
        <v>201</v>
      </c>
    </row>
    <row r="18" spans="1:24" x14ac:dyDescent="0.2">
      <c r="A18" s="2" t="s">
        <v>5</v>
      </c>
      <c r="B18" s="162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 s="162">
        <v>0.36</v>
      </c>
      <c r="C19" s="18" t="s">
        <v>6</v>
      </c>
      <c r="F19" s="171">
        <f>B4*(G13/100)*X53</f>
        <v>627663.80000000005</v>
      </c>
      <c r="G19" s="71" t="s">
        <v>189</v>
      </c>
      <c r="H19" s="71"/>
    </row>
    <row r="20" spans="1:24" x14ac:dyDescent="0.2">
      <c r="A20" s="2" t="s">
        <v>199</v>
      </c>
      <c r="B20" s="162">
        <f>+B19*G119</f>
        <v>3772.9565217391305</v>
      </c>
      <c r="F20" s="171">
        <f>B4*(G14/100)*O52</f>
        <v>284460</v>
      </c>
      <c r="G20" s="71" t="s">
        <v>190</v>
      </c>
      <c r="H20" s="71"/>
    </row>
    <row r="21" spans="1:24" x14ac:dyDescent="0.2">
      <c r="B21" s="148"/>
      <c r="F21" s="171">
        <f>B4*G15/100*G51</f>
        <v>353100</v>
      </c>
      <c r="G21" s="71" t="s">
        <v>191</v>
      </c>
      <c r="H21" s="71"/>
    </row>
    <row r="22" spans="1:24" ht="27" customHeight="1" x14ac:dyDescent="0.2">
      <c r="A22" s="16" t="s">
        <v>9</v>
      </c>
      <c r="B22" s="170">
        <f>+B18+B20+B11+B12+B15+B13+B14+B8</f>
        <v>264307.73705434782</v>
      </c>
      <c r="C22" s="17" t="s">
        <v>197</v>
      </c>
      <c r="D22" s="17"/>
      <c r="F22" s="172">
        <f>SUM(F19:F21)</f>
        <v>1265223.8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157" t="s">
        <v>145</v>
      </c>
      <c r="B31" s="157">
        <v>100</v>
      </c>
      <c r="C31" s="158">
        <v>50</v>
      </c>
      <c r="D31" s="158">
        <v>1</v>
      </c>
      <c r="E31" s="159">
        <f>C31*F31/B31</f>
        <v>20000</v>
      </c>
      <c r="F31" s="159">
        <v>40000</v>
      </c>
      <c r="G31" s="180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173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157" t="s">
        <v>146</v>
      </c>
      <c r="B32" s="157">
        <v>250</v>
      </c>
      <c r="C32" s="158">
        <v>0</v>
      </c>
      <c r="D32" s="158">
        <v>0</v>
      </c>
      <c r="E32" s="159">
        <f t="shared" ref="E32:E34" si="1">C32*F32/B32</f>
        <v>0</v>
      </c>
      <c r="F32" s="159">
        <v>50000</v>
      </c>
      <c r="G32" s="173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173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157" t="s">
        <v>157</v>
      </c>
      <c r="B33" s="157">
        <v>500</v>
      </c>
      <c r="C33" s="158">
        <v>100</v>
      </c>
      <c r="D33" s="158">
        <v>0</v>
      </c>
      <c r="E33" s="159">
        <f t="shared" si="1"/>
        <v>20000</v>
      </c>
      <c r="F33" s="159">
        <v>100000</v>
      </c>
      <c r="G33" s="173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173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157" t="s">
        <v>147</v>
      </c>
      <c r="B34" s="157">
        <v>1000</v>
      </c>
      <c r="C34" s="158">
        <v>0</v>
      </c>
      <c r="D34" s="158">
        <v>0</v>
      </c>
      <c r="E34" s="159">
        <f t="shared" si="1"/>
        <v>0</v>
      </c>
      <c r="F34" s="159">
        <v>20546.599999999999</v>
      </c>
      <c r="G34" s="173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173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179" t="s">
        <v>150</v>
      </c>
      <c r="B35" s="157">
        <v>10</v>
      </c>
      <c r="C35" s="158">
        <v>0</v>
      </c>
      <c r="D35" s="158">
        <v>1</v>
      </c>
      <c r="E35" s="159">
        <f>C35*F35/B35</f>
        <v>0</v>
      </c>
      <c r="F35" s="159">
        <v>1500</v>
      </c>
      <c r="G35" s="180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173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157" t="s">
        <v>21</v>
      </c>
      <c r="B36" s="157">
        <v>10</v>
      </c>
      <c r="C36" s="158">
        <v>0</v>
      </c>
      <c r="D36" s="158">
        <v>1</v>
      </c>
      <c r="E36" s="159">
        <f>C36*F36/B36</f>
        <v>0</v>
      </c>
      <c r="F36" s="159">
        <v>5700</v>
      </c>
      <c r="G36" s="180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173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179" t="s">
        <v>149</v>
      </c>
      <c r="B37" s="157">
        <v>10</v>
      </c>
      <c r="C37" s="158">
        <v>0</v>
      </c>
      <c r="D37" s="158">
        <v>1</v>
      </c>
      <c r="E37" s="159">
        <f>C37*F37/B37</f>
        <v>0</v>
      </c>
      <c r="F37" s="159">
        <v>1500</v>
      </c>
      <c r="G37" s="180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173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157" t="s">
        <v>24</v>
      </c>
      <c r="B38" s="157">
        <v>10</v>
      </c>
      <c r="C38" s="158">
        <v>0</v>
      </c>
      <c r="D38" s="158">
        <v>1</v>
      </c>
      <c r="E38" s="159">
        <f>C38*F38/B38</f>
        <v>0</v>
      </c>
      <c r="F38" s="159">
        <v>1500</v>
      </c>
      <c r="G38" s="180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173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157" t="s">
        <v>25</v>
      </c>
      <c r="B39" s="157">
        <v>10</v>
      </c>
      <c r="C39" s="158">
        <v>0</v>
      </c>
      <c r="D39" s="158">
        <v>0</v>
      </c>
      <c r="E39" s="159">
        <f>C39*F39/B39</f>
        <v>0</v>
      </c>
      <c r="F39" s="159">
        <v>1800</v>
      </c>
      <c r="G39" s="180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173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159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173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173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173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157" t="s">
        <v>151</v>
      </c>
      <c r="B42" s="157">
        <v>1</v>
      </c>
      <c r="C42" s="158">
        <v>0</v>
      </c>
      <c r="D42" s="158">
        <v>0</v>
      </c>
      <c r="E42" s="159">
        <f>C42*F42/B42</f>
        <v>0</v>
      </c>
      <c r="F42" s="159">
        <v>13000</v>
      </c>
      <c r="G42" s="181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173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157" t="s">
        <v>152</v>
      </c>
      <c r="B43" s="157">
        <v>1</v>
      </c>
      <c r="C43" s="158">
        <v>0</v>
      </c>
      <c r="D43" s="158"/>
      <c r="E43" s="159">
        <f t="shared" ref="E43:E49" si="7">C43*F43/B43</f>
        <v>0</v>
      </c>
      <c r="F43" s="159">
        <v>23000</v>
      </c>
      <c r="G43" s="181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173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173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173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173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159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173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159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173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173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174">
        <v>500</v>
      </c>
      <c r="K51" s="175">
        <v>0</v>
      </c>
      <c r="L51" s="175">
        <v>1</v>
      </c>
      <c r="M51" s="176">
        <f t="shared" si="0"/>
        <v>0</v>
      </c>
      <c r="N51" s="177">
        <v>4000</v>
      </c>
      <c r="O51" s="173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178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46">
        <v>2388262</v>
      </c>
      <c r="C126" s="146">
        <f>B126/$E$4/B$3</f>
        <v>1990.2183333333332</v>
      </c>
      <c r="D126" s="149" t="s">
        <v>224</v>
      </c>
      <c r="E126" s="150"/>
      <c r="F126" s="150"/>
      <c r="G126" s="150"/>
    </row>
    <row r="127" spans="1:20" x14ac:dyDescent="0.2">
      <c r="A127" s="115" t="s">
        <v>89</v>
      </c>
      <c r="B127" s="146">
        <v>6775276.5</v>
      </c>
      <c r="C127" s="146">
        <f t="shared" ref="C127:C130" si="13">B127/$E$4/B$3</f>
        <v>5646.0637500000003</v>
      </c>
    </row>
    <row r="128" spans="1:20" x14ac:dyDescent="0.2">
      <c r="A128" s="115" t="s">
        <v>90</v>
      </c>
      <c r="B128" s="146">
        <v>4783964.3999999994</v>
      </c>
      <c r="C128" s="146">
        <f t="shared" si="13"/>
        <v>3986.6369999999997</v>
      </c>
    </row>
    <row r="129" spans="1:9" x14ac:dyDescent="0.2">
      <c r="A129" s="115" t="s">
        <v>91</v>
      </c>
      <c r="B129" s="146">
        <v>6688</v>
      </c>
      <c r="C129" s="146">
        <f t="shared" si="13"/>
        <v>5.5733333333333333</v>
      </c>
    </row>
    <row r="130" spans="1:9" x14ac:dyDescent="0.2">
      <c r="A130" s="115" t="s">
        <v>92</v>
      </c>
      <c r="B130" s="146">
        <v>63000</v>
      </c>
      <c r="C130" s="146">
        <f t="shared" si="13"/>
        <v>52.5</v>
      </c>
    </row>
    <row r="131" spans="1:9" ht="16" thickBot="1" x14ac:dyDescent="0.25">
      <c r="A131" s="8" t="s">
        <v>31</v>
      </c>
      <c r="B131" s="8"/>
      <c r="C131" s="147">
        <f>SUM(C126:C130)</f>
        <v>11680.992416666668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A137" s="155"/>
      <c r="B137" s="156" t="s">
        <v>14</v>
      </c>
      <c r="C137" s="156" t="s">
        <v>33</v>
      </c>
      <c r="D137" s="156" t="s">
        <v>34</v>
      </c>
      <c r="H137" s="29"/>
      <c r="I137" s="30"/>
    </row>
    <row r="138" spans="1:9" ht="16" x14ac:dyDescent="0.2">
      <c r="A138" s="157" t="s">
        <v>117</v>
      </c>
      <c r="B138" s="158">
        <v>1</v>
      </c>
      <c r="C138" s="159">
        <v>10000000</v>
      </c>
      <c r="D138" s="159">
        <f>B138*C138</f>
        <v>10000000</v>
      </c>
      <c r="H138" s="2"/>
      <c r="I138" s="35"/>
    </row>
    <row r="139" spans="1:9" x14ac:dyDescent="0.2">
      <c r="A139" s="157" t="s">
        <v>118</v>
      </c>
      <c r="B139" s="158">
        <v>12</v>
      </c>
      <c r="C139" s="159">
        <v>4000000</v>
      </c>
      <c r="D139" s="159">
        <f t="shared" ref="D139:D148" si="14">B139*C139</f>
        <v>48000000</v>
      </c>
      <c r="H139" s="2"/>
      <c r="I139" s="36"/>
    </row>
    <row r="140" spans="1:9" x14ac:dyDescent="0.2">
      <c r="A140" s="157" t="s">
        <v>119</v>
      </c>
      <c r="B140" s="158">
        <v>6</v>
      </c>
      <c r="C140" s="159">
        <v>1000000</v>
      </c>
      <c r="D140" s="159">
        <f t="shared" si="14"/>
        <v>6000000</v>
      </c>
      <c r="H140" s="2"/>
      <c r="I140" s="36"/>
    </row>
    <row r="141" spans="1:9" x14ac:dyDescent="0.2">
      <c r="A141" s="157" t="s">
        <v>120</v>
      </c>
      <c r="B141" s="158">
        <v>1</v>
      </c>
      <c r="C141" s="159">
        <v>1000000</v>
      </c>
      <c r="D141" s="159">
        <f t="shared" si="14"/>
        <v>1000000</v>
      </c>
    </row>
    <row r="142" spans="1:9" x14ac:dyDescent="0.2">
      <c r="A142" s="157" t="s">
        <v>121</v>
      </c>
      <c r="B142" s="158">
        <v>6</v>
      </c>
      <c r="C142" s="159">
        <v>2000000</v>
      </c>
      <c r="D142" s="159">
        <f t="shared" si="14"/>
        <v>12000000</v>
      </c>
    </row>
    <row r="143" spans="1:9" x14ac:dyDescent="0.2">
      <c r="A143" s="157" t="s">
        <v>122</v>
      </c>
      <c r="B143" s="158">
        <v>3</v>
      </c>
      <c r="C143" s="159">
        <v>2500000</v>
      </c>
      <c r="D143" s="159">
        <f t="shared" si="14"/>
        <v>7500000</v>
      </c>
    </row>
    <row r="144" spans="1:9" x14ac:dyDescent="0.2">
      <c r="A144" s="157" t="s">
        <v>123</v>
      </c>
      <c r="B144" s="158">
        <v>10</v>
      </c>
      <c r="C144" s="159">
        <v>400000</v>
      </c>
      <c r="D144" s="159">
        <f t="shared" si="14"/>
        <v>4000000</v>
      </c>
    </row>
    <row r="145" spans="1:4" x14ac:dyDescent="0.2">
      <c r="A145" s="157" t="s">
        <v>142</v>
      </c>
      <c r="B145" s="158">
        <v>3</v>
      </c>
      <c r="C145" s="159">
        <v>5000000</v>
      </c>
      <c r="D145" s="159">
        <f t="shared" si="14"/>
        <v>15000000</v>
      </c>
    </row>
    <row r="146" spans="1:4" x14ac:dyDescent="0.2">
      <c r="A146" s="157" t="s">
        <v>125</v>
      </c>
      <c r="B146" s="158">
        <v>2</v>
      </c>
      <c r="C146" s="159">
        <v>2000000</v>
      </c>
      <c r="D146" s="159">
        <f t="shared" si="14"/>
        <v>4000000</v>
      </c>
    </row>
    <row r="147" spans="1:4" x14ac:dyDescent="0.2">
      <c r="A147" s="157" t="s">
        <v>126</v>
      </c>
      <c r="B147" s="158">
        <v>5</v>
      </c>
      <c r="C147" s="159">
        <v>400000</v>
      </c>
      <c r="D147" s="159">
        <f t="shared" si="14"/>
        <v>2000000</v>
      </c>
    </row>
    <row r="148" spans="1:4" x14ac:dyDescent="0.2">
      <c r="A148" s="157" t="s">
        <v>127</v>
      </c>
      <c r="B148" s="158">
        <v>3</v>
      </c>
      <c r="C148" s="159">
        <v>575000</v>
      </c>
      <c r="D148" s="159">
        <f t="shared" si="14"/>
        <v>1725000</v>
      </c>
    </row>
    <row r="149" spans="1:4" ht="16" thickBot="1" x14ac:dyDescent="0.25">
      <c r="A149" s="160" t="s">
        <v>31</v>
      </c>
      <c r="B149" s="160"/>
      <c r="C149" s="160"/>
      <c r="D149" s="161">
        <f>SUM(D138:D148)</f>
        <v>111225000</v>
      </c>
    </row>
    <row r="150" spans="1:4" x14ac:dyDescent="0.2">
      <c r="A150" s="155" t="s">
        <v>129</v>
      </c>
      <c r="B150" s="155"/>
      <c r="C150" s="155"/>
      <c r="D150" s="162">
        <f>D149/12</f>
        <v>9268750</v>
      </c>
    </row>
    <row r="151" spans="1:4" x14ac:dyDescent="0.2">
      <c r="A151" s="155" t="s">
        <v>134</v>
      </c>
      <c r="B151" s="155"/>
      <c r="C151" s="155"/>
      <c r="D151" s="162">
        <f>D150/B135</f>
        <v>2317187.5</v>
      </c>
    </row>
    <row r="152" spans="1:4" x14ac:dyDescent="0.2">
      <c r="A152" s="155" t="s">
        <v>133</v>
      </c>
      <c r="B152" s="155"/>
      <c r="C152" s="155"/>
      <c r="D152" s="162">
        <f>D151/E4</f>
        <v>7723.958333333333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51" t="s">
        <v>225</v>
      </c>
      <c r="B155" s="151"/>
      <c r="C155" s="151"/>
      <c r="D155" s="151"/>
    </row>
    <row r="156" spans="1:4" s="75" customFormat="1" x14ac:dyDescent="0.2">
      <c r="A156" s="151"/>
      <c r="B156" s="151"/>
      <c r="C156" s="151"/>
      <c r="D156" s="151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29" t="s">
        <v>40</v>
      </c>
      <c r="B229" s="130"/>
      <c r="C229" s="130"/>
      <c r="D229" s="130"/>
    </row>
    <row r="230" spans="1:6" x14ac:dyDescent="0.2">
      <c r="A230" s="130"/>
      <c r="B230" s="130"/>
      <c r="C230" s="130"/>
      <c r="D230" s="130"/>
      <c r="F230" s="7"/>
    </row>
    <row r="231" spans="1:6" ht="16" customHeight="1" x14ac:dyDescent="0.2">
      <c r="A231" s="137" t="s">
        <v>12</v>
      </c>
      <c r="B231" s="137" t="s">
        <v>14</v>
      </c>
      <c r="C231" s="137" t="s">
        <v>33</v>
      </c>
      <c r="D231" s="137" t="s">
        <v>34</v>
      </c>
      <c r="F231" s="7"/>
    </row>
    <row r="232" spans="1:6" x14ac:dyDescent="0.2">
      <c r="A232" s="133" t="s">
        <v>41</v>
      </c>
      <c r="B232" s="138">
        <v>0</v>
      </c>
      <c r="C232" s="139">
        <v>9000</v>
      </c>
      <c r="D232" s="133">
        <f>C232*B232</f>
        <v>0</v>
      </c>
      <c r="F232" s="7"/>
    </row>
    <row r="233" spans="1:6" x14ac:dyDescent="0.2">
      <c r="A233" s="133" t="s">
        <v>42</v>
      </c>
      <c r="B233" s="138">
        <v>1</v>
      </c>
      <c r="C233" s="139">
        <v>1000</v>
      </c>
      <c r="D233" s="133">
        <f t="shared" ref="D233:D236" si="33">C233*B233</f>
        <v>1000</v>
      </c>
      <c r="F233" s="7"/>
    </row>
    <row r="234" spans="1:6" x14ac:dyDescent="0.2">
      <c r="A234" s="133" t="s">
        <v>43</v>
      </c>
      <c r="B234" s="138">
        <v>0</v>
      </c>
      <c r="C234" s="139">
        <v>1200</v>
      </c>
      <c r="D234" s="133">
        <f t="shared" si="33"/>
        <v>0</v>
      </c>
      <c r="F234" s="7"/>
    </row>
    <row r="235" spans="1:6" x14ac:dyDescent="0.2">
      <c r="A235" s="133" t="s">
        <v>44</v>
      </c>
      <c r="B235" s="138">
        <f>1/200</f>
        <v>5.0000000000000001E-3</v>
      </c>
      <c r="C235" s="139">
        <v>70479</v>
      </c>
      <c r="D235" s="133">
        <f t="shared" si="33"/>
        <v>352.39499999999998</v>
      </c>
      <c r="F235" s="7"/>
    </row>
    <row r="236" spans="1:6" x14ac:dyDescent="0.2">
      <c r="A236" s="133" t="s">
        <v>45</v>
      </c>
      <c r="B236" s="138">
        <f>1/200</f>
        <v>5.0000000000000001E-3</v>
      </c>
      <c r="C236" s="139">
        <v>55000</v>
      </c>
      <c r="D236" s="133">
        <f t="shared" si="33"/>
        <v>275</v>
      </c>
      <c r="F236" s="7"/>
    </row>
    <row r="237" spans="1:6" x14ac:dyDescent="0.2">
      <c r="A237" s="130"/>
      <c r="B237" s="142"/>
      <c r="C237" s="130"/>
      <c r="D237" s="130"/>
      <c r="F237" s="7"/>
    </row>
    <row r="238" spans="1:6" ht="16" thickBot="1" x14ac:dyDescent="0.25">
      <c r="A238" s="135" t="s">
        <v>31</v>
      </c>
      <c r="B238" s="145"/>
      <c r="C238" s="135"/>
      <c r="D238" s="145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29" t="s">
        <v>46</v>
      </c>
      <c r="B240" s="142"/>
      <c r="C240" s="130"/>
      <c r="D240" s="130"/>
      <c r="F240" s="7"/>
    </row>
    <row r="241" spans="1:6" x14ac:dyDescent="0.2">
      <c r="A241" s="129"/>
      <c r="B241" s="142"/>
      <c r="C241" s="130"/>
      <c r="D241" s="130"/>
      <c r="F241" s="7"/>
    </row>
    <row r="242" spans="1:6" x14ac:dyDescent="0.2">
      <c r="A242" s="137" t="s">
        <v>12</v>
      </c>
      <c r="B242" s="137" t="s">
        <v>14</v>
      </c>
      <c r="C242" s="137" t="s">
        <v>33</v>
      </c>
      <c r="D242" s="137" t="s">
        <v>34</v>
      </c>
      <c r="F242" s="7"/>
    </row>
    <row r="243" spans="1:6" x14ac:dyDescent="0.2">
      <c r="A243" s="133" t="s">
        <v>110</v>
      </c>
      <c r="B243" s="138">
        <v>1</v>
      </c>
      <c r="C243" s="139">
        <v>400</v>
      </c>
      <c r="D243" s="139">
        <f t="shared" ref="D243:D257" si="34">B243*C243</f>
        <v>400</v>
      </c>
      <c r="F243" s="7"/>
    </row>
    <row r="244" spans="1:6" x14ac:dyDescent="0.2">
      <c r="A244" s="133" t="s">
        <v>47</v>
      </c>
      <c r="B244" s="138">
        <v>1</v>
      </c>
      <c r="C244" s="139">
        <v>400</v>
      </c>
      <c r="D244" s="139">
        <f t="shared" si="34"/>
        <v>400</v>
      </c>
      <c r="F244" s="7"/>
    </row>
    <row r="245" spans="1:6" x14ac:dyDescent="0.2">
      <c r="A245" s="133" t="s">
        <v>48</v>
      </c>
      <c r="B245" s="138">
        <v>0</v>
      </c>
      <c r="C245" s="139">
        <v>400</v>
      </c>
      <c r="D245" s="139">
        <f t="shared" si="34"/>
        <v>0</v>
      </c>
      <c r="F245" s="7"/>
    </row>
    <row r="246" spans="1:6" x14ac:dyDescent="0.2">
      <c r="A246" s="133" t="s">
        <v>49</v>
      </c>
      <c r="B246" s="138">
        <v>0</v>
      </c>
      <c r="C246" s="139">
        <v>500</v>
      </c>
      <c r="D246" s="139">
        <f t="shared" si="34"/>
        <v>0</v>
      </c>
      <c r="F246" s="7"/>
    </row>
    <row r="247" spans="1:6" x14ac:dyDescent="0.2">
      <c r="A247" s="133" t="s">
        <v>113</v>
      </c>
      <c r="B247" s="138">
        <v>1</v>
      </c>
      <c r="C247" s="139">
        <v>2000</v>
      </c>
      <c r="D247" s="139">
        <f t="shared" si="34"/>
        <v>2000</v>
      </c>
      <c r="F247" s="7"/>
    </row>
    <row r="248" spans="1:6" x14ac:dyDescent="0.2">
      <c r="A248" s="133" t="s">
        <v>116</v>
      </c>
      <c r="B248" s="138">
        <v>2</v>
      </c>
      <c r="C248" s="139">
        <v>400</v>
      </c>
      <c r="D248" s="139">
        <f t="shared" si="34"/>
        <v>800</v>
      </c>
      <c r="F248" s="7"/>
    </row>
    <row r="249" spans="1:6" x14ac:dyDescent="0.2">
      <c r="A249" s="133" t="s">
        <v>112</v>
      </c>
      <c r="B249" s="138">
        <v>0</v>
      </c>
      <c r="C249" s="139">
        <v>2500</v>
      </c>
      <c r="D249" s="139">
        <f t="shared" si="34"/>
        <v>0</v>
      </c>
      <c r="F249" s="7"/>
    </row>
    <row r="250" spans="1:6" x14ac:dyDescent="0.2">
      <c r="A250" s="143" t="s">
        <v>111</v>
      </c>
      <c r="B250" s="138">
        <v>0</v>
      </c>
      <c r="C250" s="139">
        <v>2000</v>
      </c>
      <c r="D250" s="139">
        <f t="shared" si="34"/>
        <v>0</v>
      </c>
      <c r="F250" s="7"/>
    </row>
    <row r="251" spans="1:6" x14ac:dyDescent="0.2">
      <c r="A251" s="133" t="s">
        <v>50</v>
      </c>
      <c r="B251" s="138">
        <v>1</v>
      </c>
      <c r="C251" s="139">
        <v>5000</v>
      </c>
      <c r="D251" s="139">
        <f t="shared" si="34"/>
        <v>5000</v>
      </c>
      <c r="F251" s="7"/>
    </row>
    <row r="252" spans="1:6" x14ac:dyDescent="0.2">
      <c r="A252" s="133" t="s">
        <v>51</v>
      </c>
      <c r="B252" s="138">
        <v>1</v>
      </c>
      <c r="C252" s="139">
        <v>1000</v>
      </c>
      <c r="D252" s="139">
        <f t="shared" si="34"/>
        <v>1000</v>
      </c>
      <c r="F252" s="7"/>
    </row>
    <row r="253" spans="1:6" x14ac:dyDescent="0.2">
      <c r="A253" s="133" t="s">
        <v>52</v>
      </c>
      <c r="B253" s="138">
        <v>0.05</v>
      </c>
      <c r="C253" s="139">
        <v>8000</v>
      </c>
      <c r="D253" s="139">
        <f t="shared" si="34"/>
        <v>400</v>
      </c>
      <c r="F253" s="7"/>
    </row>
    <row r="254" spans="1:6" x14ac:dyDescent="0.2">
      <c r="A254" s="133" t="s">
        <v>53</v>
      </c>
      <c r="B254" s="138">
        <v>2</v>
      </c>
      <c r="C254" s="139">
        <v>400</v>
      </c>
      <c r="D254" s="139">
        <f t="shared" si="34"/>
        <v>800</v>
      </c>
      <c r="F254" s="7"/>
    </row>
    <row r="255" spans="1:6" x14ac:dyDescent="0.2">
      <c r="A255" s="133" t="s">
        <v>54</v>
      </c>
      <c r="B255" s="138">
        <v>0.1</v>
      </c>
      <c r="C255" s="139">
        <v>500</v>
      </c>
      <c r="D255" s="139">
        <f t="shared" si="34"/>
        <v>50</v>
      </c>
      <c r="F255" s="7"/>
    </row>
    <row r="256" spans="1:6" x14ac:dyDescent="0.2">
      <c r="A256" s="133" t="s">
        <v>55</v>
      </c>
      <c r="B256" s="138">
        <v>0.5</v>
      </c>
      <c r="C256" s="139">
        <v>500</v>
      </c>
      <c r="D256" s="139">
        <f t="shared" si="34"/>
        <v>250</v>
      </c>
      <c r="F256" s="7"/>
    </row>
    <row r="257" spans="1:20" x14ac:dyDescent="0.2">
      <c r="A257" s="133" t="s">
        <v>56</v>
      </c>
      <c r="B257" s="138">
        <f>1/60</f>
        <v>1.6666666666666666E-2</v>
      </c>
      <c r="C257" s="139">
        <v>1500</v>
      </c>
      <c r="D257" s="139">
        <f t="shared" si="34"/>
        <v>25</v>
      </c>
      <c r="F257" s="7"/>
    </row>
    <row r="258" spans="1:20" x14ac:dyDescent="0.2">
      <c r="A258" s="130"/>
      <c r="B258" s="130"/>
      <c r="C258" s="130"/>
      <c r="D258" s="144"/>
      <c r="F258" s="7"/>
    </row>
    <row r="259" spans="1:20" ht="16" thickBot="1" x14ac:dyDescent="0.25">
      <c r="A259" s="135" t="s">
        <v>31</v>
      </c>
      <c r="B259" s="145"/>
      <c r="C259" s="135"/>
      <c r="D259" s="145">
        <f>SUM(D243:D258)</f>
        <v>11125</v>
      </c>
      <c r="F259" s="7"/>
    </row>
    <row r="260" spans="1:20" x14ac:dyDescent="0.2">
      <c r="A260" s="130"/>
      <c r="B260" s="144"/>
      <c r="C260" s="134">
        <f>+$B$102*B270</f>
        <v>304000</v>
      </c>
      <c r="D260" s="144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29" t="s">
        <v>84</v>
      </c>
      <c r="B286" s="130"/>
      <c r="C286" s="130"/>
      <c r="F286" s="47"/>
      <c r="G286" s="15"/>
    </row>
    <row r="287" spans="1:20" x14ac:dyDescent="0.2">
      <c r="A287" s="131"/>
      <c r="B287" s="131"/>
      <c r="C287" s="130"/>
      <c r="F287" s="47"/>
      <c r="G287" s="15"/>
    </row>
    <row r="288" spans="1:20" x14ac:dyDescent="0.2">
      <c r="A288" s="132" t="s">
        <v>85</v>
      </c>
      <c r="B288" s="132" t="s">
        <v>86</v>
      </c>
      <c r="C288" s="132" t="s">
        <v>87</v>
      </c>
      <c r="F288" s="47"/>
      <c r="G288" s="15"/>
    </row>
    <row r="289" spans="1:9" x14ac:dyDescent="0.2">
      <c r="A289" s="133" t="s">
        <v>88</v>
      </c>
      <c r="B289" s="134">
        <v>2388262</v>
      </c>
      <c r="C289" s="134">
        <f>B289/$E$4/B$3</f>
        <v>1990.2183333333332</v>
      </c>
      <c r="F289" s="47"/>
      <c r="G289" s="15"/>
    </row>
    <row r="290" spans="1:9" x14ac:dyDescent="0.2">
      <c r="A290" s="133" t="s">
        <v>89</v>
      </c>
      <c r="B290" s="134">
        <v>6775276.5</v>
      </c>
      <c r="C290" s="134">
        <f t="shared" ref="C290:C293" si="37">B290/$E$4/B$3</f>
        <v>5646.0637500000003</v>
      </c>
      <c r="F290" s="47"/>
      <c r="G290" s="15"/>
    </row>
    <row r="291" spans="1:9" x14ac:dyDescent="0.2">
      <c r="A291" s="133" t="s">
        <v>90</v>
      </c>
      <c r="B291" s="134">
        <v>4783964.3999999994</v>
      </c>
      <c r="C291" s="134">
        <f t="shared" si="37"/>
        <v>3986.6369999999997</v>
      </c>
      <c r="G291" s="15"/>
    </row>
    <row r="292" spans="1:9" x14ac:dyDescent="0.2">
      <c r="A292" s="133" t="s">
        <v>91</v>
      </c>
      <c r="B292" s="134">
        <v>6688000</v>
      </c>
      <c r="C292" s="134">
        <f t="shared" si="37"/>
        <v>5573.333333333333</v>
      </c>
      <c r="D292" s="27"/>
      <c r="E292" s="27"/>
      <c r="G292" s="15"/>
    </row>
    <row r="293" spans="1:9" x14ac:dyDescent="0.2">
      <c r="A293" s="133" t="s">
        <v>92</v>
      </c>
      <c r="B293" s="134">
        <v>63000</v>
      </c>
      <c r="C293" s="134">
        <f t="shared" si="37"/>
        <v>52.5</v>
      </c>
      <c r="G293" s="15"/>
    </row>
    <row r="294" spans="1:9" ht="16" thickBot="1" x14ac:dyDescent="0.25">
      <c r="A294" s="135" t="s">
        <v>31</v>
      </c>
      <c r="B294" s="135"/>
      <c r="C294" s="136">
        <f>SUM(C289:C293)</f>
        <v>17248.752416666666</v>
      </c>
      <c r="G294" s="15"/>
    </row>
    <row r="296" spans="1:9" x14ac:dyDescent="0.2">
      <c r="A296" s="129" t="s">
        <v>128</v>
      </c>
      <c r="B296" s="130"/>
      <c r="C296" s="130"/>
      <c r="D296" s="130"/>
    </row>
    <row r="297" spans="1:9" x14ac:dyDescent="0.2">
      <c r="A297" s="130"/>
      <c r="B297" s="130"/>
      <c r="C297" s="130"/>
      <c r="D297" s="130"/>
      <c r="H297" s="37"/>
    </row>
    <row r="298" spans="1:9" x14ac:dyDescent="0.2">
      <c r="A298" s="130"/>
      <c r="B298" s="137" t="s">
        <v>14</v>
      </c>
      <c r="C298" s="137" t="s">
        <v>33</v>
      </c>
      <c r="D298" s="137" t="s">
        <v>34</v>
      </c>
    </row>
    <row r="299" spans="1:9" x14ac:dyDescent="0.2">
      <c r="A299" s="133" t="s">
        <v>117</v>
      </c>
      <c r="B299" s="138">
        <v>1</v>
      </c>
      <c r="C299" s="139">
        <v>10000000</v>
      </c>
      <c r="D299" s="139">
        <f t="shared" ref="D299:D309" si="38">B299*C299</f>
        <v>10000000</v>
      </c>
    </row>
    <row r="300" spans="1:9" x14ac:dyDescent="0.2">
      <c r="A300" s="133" t="s">
        <v>118</v>
      </c>
      <c r="B300" s="138">
        <v>12</v>
      </c>
      <c r="C300" s="139">
        <v>4000000</v>
      </c>
      <c r="D300" s="139">
        <f t="shared" si="38"/>
        <v>48000000</v>
      </c>
    </row>
    <row r="301" spans="1:9" x14ac:dyDescent="0.2">
      <c r="A301" s="133" t="s">
        <v>119</v>
      </c>
      <c r="B301" s="138">
        <v>6</v>
      </c>
      <c r="C301" s="139">
        <v>1000000</v>
      </c>
      <c r="D301" s="139">
        <f t="shared" si="38"/>
        <v>6000000</v>
      </c>
    </row>
    <row r="302" spans="1:9" x14ac:dyDescent="0.2">
      <c r="A302" s="133" t="s">
        <v>120</v>
      </c>
      <c r="B302" s="138">
        <v>1</v>
      </c>
      <c r="C302" s="139">
        <v>1000000</v>
      </c>
      <c r="D302" s="139">
        <f t="shared" si="38"/>
        <v>1000000</v>
      </c>
      <c r="I302" s="37"/>
    </row>
    <row r="303" spans="1:9" x14ac:dyDescent="0.2">
      <c r="A303" s="133" t="s">
        <v>121</v>
      </c>
      <c r="B303" s="138">
        <v>6</v>
      </c>
      <c r="C303" s="139">
        <v>2000000</v>
      </c>
      <c r="D303" s="139">
        <f t="shared" si="38"/>
        <v>12000000</v>
      </c>
    </row>
    <row r="304" spans="1:9" x14ac:dyDescent="0.2">
      <c r="A304" s="133" t="s">
        <v>122</v>
      </c>
      <c r="B304" s="138">
        <v>3</v>
      </c>
      <c r="C304" s="139">
        <v>2500000</v>
      </c>
      <c r="D304" s="139">
        <f t="shared" si="38"/>
        <v>7500000</v>
      </c>
      <c r="F304" s="27"/>
      <c r="G304" s="27"/>
    </row>
    <row r="305" spans="1:9" x14ac:dyDescent="0.2">
      <c r="A305" s="133" t="s">
        <v>123</v>
      </c>
      <c r="B305" s="138">
        <v>10</v>
      </c>
      <c r="C305" s="139">
        <v>400000</v>
      </c>
      <c r="D305" s="139">
        <f t="shared" si="38"/>
        <v>4000000</v>
      </c>
      <c r="G305" s="29"/>
    </row>
    <row r="306" spans="1:9" x14ac:dyDescent="0.2">
      <c r="A306" s="133" t="s">
        <v>124</v>
      </c>
      <c r="B306" s="138">
        <v>1</v>
      </c>
      <c r="C306" s="139">
        <v>5000000</v>
      </c>
      <c r="D306" s="139">
        <f t="shared" si="38"/>
        <v>5000000</v>
      </c>
      <c r="H306" s="30"/>
    </row>
    <row r="307" spans="1:9" x14ac:dyDescent="0.2">
      <c r="A307" s="133" t="s">
        <v>125</v>
      </c>
      <c r="B307" s="138">
        <v>2</v>
      </c>
      <c r="C307" s="139">
        <v>2000000</v>
      </c>
      <c r="D307" s="139">
        <f t="shared" si="38"/>
        <v>4000000</v>
      </c>
      <c r="H307" s="29"/>
    </row>
    <row r="308" spans="1:9" x14ac:dyDescent="0.2">
      <c r="A308" s="133" t="s">
        <v>126</v>
      </c>
      <c r="B308" s="138">
        <v>5</v>
      </c>
      <c r="C308" s="139">
        <v>400000</v>
      </c>
      <c r="D308" s="139">
        <f t="shared" si="38"/>
        <v>2000000</v>
      </c>
      <c r="H308" s="29"/>
    </row>
    <row r="309" spans="1:9" x14ac:dyDescent="0.2">
      <c r="A309" s="133" t="s">
        <v>127</v>
      </c>
      <c r="B309" s="138">
        <v>1</v>
      </c>
      <c r="C309" s="139">
        <v>10000000</v>
      </c>
      <c r="D309" s="139">
        <f t="shared" si="38"/>
        <v>10000000</v>
      </c>
      <c r="H309" s="29"/>
    </row>
    <row r="310" spans="1:9" ht="16" thickBot="1" x14ac:dyDescent="0.25">
      <c r="A310" s="135" t="s">
        <v>31</v>
      </c>
      <c r="B310" s="135"/>
      <c r="C310" s="135"/>
      <c r="D310" s="140">
        <f>SUM(D299:D309)</f>
        <v>109500000</v>
      </c>
      <c r="H310" s="29"/>
    </row>
    <row r="311" spans="1:9" x14ac:dyDescent="0.2">
      <c r="A311" s="130" t="s">
        <v>129</v>
      </c>
      <c r="B311" s="130"/>
      <c r="C311" s="130"/>
      <c r="D311" s="141">
        <f>D310/12</f>
        <v>9125000</v>
      </c>
      <c r="H311" s="29"/>
    </row>
    <row r="312" spans="1:9" x14ac:dyDescent="0.2">
      <c r="A312" s="130" t="s">
        <v>138</v>
      </c>
      <c r="B312" s="130"/>
      <c r="C312" s="130"/>
      <c r="D312" s="141">
        <f>D311/B3</f>
        <v>2281250</v>
      </c>
      <c r="H312" s="2"/>
      <c r="I312" s="30"/>
    </row>
    <row r="313" spans="1:9" x14ac:dyDescent="0.2">
      <c r="A313" s="130" t="s">
        <v>140</v>
      </c>
      <c r="B313" s="130"/>
      <c r="C313" s="130"/>
      <c r="D313" s="141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opLeftCell="A93" zoomScale="170" zoomScaleNormal="170" workbookViewId="0">
      <selection activeCell="A4" sqref="A4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149" t="s">
        <v>224</v>
      </c>
      <c r="E126" s="150"/>
      <c r="F126" s="150"/>
      <c r="G126" s="150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6688000</v>
      </c>
      <c r="C129" s="118">
        <f t="shared" si="13"/>
        <v>5573.333333333333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51" t="s">
        <v>225</v>
      </c>
      <c r="B155" s="151"/>
      <c r="C155" s="151"/>
      <c r="D155" s="151"/>
    </row>
    <row r="156" spans="1:4" s="75" customFormat="1" x14ac:dyDescent="0.2">
      <c r="A156" s="151"/>
      <c r="B156" s="151"/>
      <c r="C156" s="151"/>
      <c r="D156" s="151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29" t="s">
        <v>40</v>
      </c>
      <c r="B229" s="130"/>
      <c r="C229" s="130"/>
      <c r="D229" s="130"/>
    </row>
    <row r="230" spans="1:6" x14ac:dyDescent="0.2">
      <c r="A230" s="130"/>
      <c r="B230" s="130"/>
      <c r="C230" s="130"/>
      <c r="D230" s="130"/>
      <c r="F230" s="7"/>
    </row>
    <row r="231" spans="1:6" ht="16" customHeight="1" x14ac:dyDescent="0.2">
      <c r="A231" s="137" t="s">
        <v>12</v>
      </c>
      <c r="B231" s="137" t="s">
        <v>14</v>
      </c>
      <c r="C231" s="137" t="s">
        <v>33</v>
      </c>
      <c r="D231" s="137" t="s">
        <v>34</v>
      </c>
      <c r="F231" s="7"/>
    </row>
    <row r="232" spans="1:6" x14ac:dyDescent="0.2">
      <c r="A232" s="133" t="s">
        <v>41</v>
      </c>
      <c r="B232" s="138">
        <v>0</v>
      </c>
      <c r="C232" s="139">
        <v>9000</v>
      </c>
      <c r="D232" s="133">
        <f>C232*B232</f>
        <v>0</v>
      </c>
      <c r="F232" s="7"/>
    </row>
    <row r="233" spans="1:6" x14ac:dyDescent="0.2">
      <c r="A233" s="133" t="s">
        <v>42</v>
      </c>
      <c r="B233" s="138">
        <v>1</v>
      </c>
      <c r="C233" s="139">
        <v>1000</v>
      </c>
      <c r="D233" s="133">
        <f t="shared" ref="D233:D236" si="33">C233*B233</f>
        <v>1000</v>
      </c>
      <c r="F233" s="7"/>
    </row>
    <row r="234" spans="1:6" x14ac:dyDescent="0.2">
      <c r="A234" s="133" t="s">
        <v>43</v>
      </c>
      <c r="B234" s="138">
        <v>0</v>
      </c>
      <c r="C234" s="139">
        <v>1200</v>
      </c>
      <c r="D234" s="133">
        <f t="shared" si="33"/>
        <v>0</v>
      </c>
      <c r="F234" s="7"/>
    </row>
    <row r="235" spans="1:6" x14ac:dyDescent="0.2">
      <c r="A235" s="133" t="s">
        <v>44</v>
      </c>
      <c r="B235" s="138">
        <f>1/200</f>
        <v>5.0000000000000001E-3</v>
      </c>
      <c r="C235" s="139">
        <v>70479</v>
      </c>
      <c r="D235" s="133">
        <f t="shared" si="33"/>
        <v>352.39499999999998</v>
      </c>
      <c r="F235" s="7"/>
    </row>
    <row r="236" spans="1:6" x14ac:dyDescent="0.2">
      <c r="A236" s="133" t="s">
        <v>45</v>
      </c>
      <c r="B236" s="138">
        <f>1/200</f>
        <v>5.0000000000000001E-3</v>
      </c>
      <c r="C236" s="139">
        <v>55000</v>
      </c>
      <c r="D236" s="133">
        <f t="shared" si="33"/>
        <v>275</v>
      </c>
      <c r="F236" s="7"/>
    </row>
    <row r="237" spans="1:6" x14ac:dyDescent="0.2">
      <c r="A237" s="130"/>
      <c r="B237" s="142"/>
      <c r="C237" s="130"/>
      <c r="D237" s="130"/>
      <c r="F237" s="7"/>
    </row>
    <row r="238" spans="1:6" ht="16" thickBot="1" x14ac:dyDescent="0.25">
      <c r="A238" s="135" t="s">
        <v>31</v>
      </c>
      <c r="B238" s="145"/>
      <c r="C238" s="135"/>
      <c r="D238" s="145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29" t="s">
        <v>46</v>
      </c>
      <c r="B240" s="142"/>
      <c r="C240" s="130"/>
      <c r="D240" s="130"/>
      <c r="F240" s="7"/>
    </row>
    <row r="241" spans="1:6" x14ac:dyDescent="0.2">
      <c r="A241" s="129"/>
      <c r="B241" s="142"/>
      <c r="C241" s="130"/>
      <c r="D241" s="130"/>
      <c r="F241" s="7"/>
    </row>
    <row r="242" spans="1:6" x14ac:dyDescent="0.2">
      <c r="A242" s="137" t="s">
        <v>12</v>
      </c>
      <c r="B242" s="137" t="s">
        <v>14</v>
      </c>
      <c r="C242" s="137" t="s">
        <v>33</v>
      </c>
      <c r="D242" s="137" t="s">
        <v>34</v>
      </c>
      <c r="F242" s="7"/>
    </row>
    <row r="243" spans="1:6" x14ac:dyDescent="0.2">
      <c r="A243" s="133" t="s">
        <v>110</v>
      </c>
      <c r="B243" s="138">
        <v>1</v>
      </c>
      <c r="C243" s="139">
        <v>400</v>
      </c>
      <c r="D243" s="139">
        <f t="shared" ref="D243:D257" si="34">B243*C243</f>
        <v>400</v>
      </c>
      <c r="F243" s="7"/>
    </row>
    <row r="244" spans="1:6" x14ac:dyDescent="0.2">
      <c r="A244" s="133" t="s">
        <v>47</v>
      </c>
      <c r="B244" s="138">
        <v>1</v>
      </c>
      <c r="C244" s="139">
        <v>400</v>
      </c>
      <c r="D244" s="139">
        <f t="shared" si="34"/>
        <v>400</v>
      </c>
      <c r="F244" s="7"/>
    </row>
    <row r="245" spans="1:6" x14ac:dyDescent="0.2">
      <c r="A245" s="133" t="s">
        <v>48</v>
      </c>
      <c r="B245" s="138">
        <v>0</v>
      </c>
      <c r="C245" s="139">
        <v>400</v>
      </c>
      <c r="D245" s="139">
        <f t="shared" si="34"/>
        <v>0</v>
      </c>
      <c r="F245" s="7"/>
    </row>
    <row r="246" spans="1:6" x14ac:dyDescent="0.2">
      <c r="A246" s="133" t="s">
        <v>49</v>
      </c>
      <c r="B246" s="138">
        <v>0</v>
      </c>
      <c r="C246" s="139">
        <v>500</v>
      </c>
      <c r="D246" s="139">
        <f t="shared" si="34"/>
        <v>0</v>
      </c>
      <c r="F246" s="7"/>
    </row>
    <row r="247" spans="1:6" x14ac:dyDescent="0.2">
      <c r="A247" s="133" t="s">
        <v>113</v>
      </c>
      <c r="B247" s="138">
        <v>1</v>
      </c>
      <c r="C247" s="139">
        <v>2000</v>
      </c>
      <c r="D247" s="139">
        <f t="shared" si="34"/>
        <v>2000</v>
      </c>
      <c r="F247" s="7"/>
    </row>
    <row r="248" spans="1:6" x14ac:dyDescent="0.2">
      <c r="A248" s="133" t="s">
        <v>116</v>
      </c>
      <c r="B248" s="138">
        <v>2</v>
      </c>
      <c r="C248" s="139">
        <v>400</v>
      </c>
      <c r="D248" s="139">
        <f t="shared" si="34"/>
        <v>800</v>
      </c>
      <c r="F248" s="7"/>
    </row>
    <row r="249" spans="1:6" x14ac:dyDescent="0.2">
      <c r="A249" s="133" t="s">
        <v>112</v>
      </c>
      <c r="B249" s="138">
        <v>0</v>
      </c>
      <c r="C249" s="139">
        <v>2500</v>
      </c>
      <c r="D249" s="139">
        <f t="shared" si="34"/>
        <v>0</v>
      </c>
      <c r="F249" s="7"/>
    </row>
    <row r="250" spans="1:6" x14ac:dyDescent="0.2">
      <c r="A250" s="143" t="s">
        <v>111</v>
      </c>
      <c r="B250" s="138">
        <v>0</v>
      </c>
      <c r="C250" s="139">
        <v>2000</v>
      </c>
      <c r="D250" s="139">
        <f t="shared" si="34"/>
        <v>0</v>
      </c>
      <c r="F250" s="7"/>
    </row>
    <row r="251" spans="1:6" x14ac:dyDescent="0.2">
      <c r="A251" s="133" t="s">
        <v>50</v>
      </c>
      <c r="B251" s="138">
        <v>1</v>
      </c>
      <c r="C251" s="139">
        <v>5000</v>
      </c>
      <c r="D251" s="139">
        <f t="shared" si="34"/>
        <v>5000</v>
      </c>
      <c r="F251" s="7"/>
    </row>
    <row r="252" spans="1:6" x14ac:dyDescent="0.2">
      <c r="A252" s="133" t="s">
        <v>51</v>
      </c>
      <c r="B252" s="138">
        <v>1</v>
      </c>
      <c r="C252" s="139">
        <v>1000</v>
      </c>
      <c r="D252" s="139">
        <f t="shared" si="34"/>
        <v>1000</v>
      </c>
      <c r="F252" s="7"/>
    </row>
    <row r="253" spans="1:6" x14ac:dyDescent="0.2">
      <c r="A253" s="133" t="s">
        <v>52</v>
      </c>
      <c r="B253" s="138">
        <v>0.05</v>
      </c>
      <c r="C253" s="139">
        <v>8000</v>
      </c>
      <c r="D253" s="139">
        <f t="shared" si="34"/>
        <v>400</v>
      </c>
      <c r="F253" s="7"/>
    </row>
    <row r="254" spans="1:6" x14ac:dyDescent="0.2">
      <c r="A254" s="133" t="s">
        <v>53</v>
      </c>
      <c r="B254" s="138">
        <v>2</v>
      </c>
      <c r="C254" s="139">
        <v>400</v>
      </c>
      <c r="D254" s="139">
        <f t="shared" si="34"/>
        <v>800</v>
      </c>
      <c r="F254" s="7"/>
    </row>
    <row r="255" spans="1:6" x14ac:dyDescent="0.2">
      <c r="A255" s="133" t="s">
        <v>54</v>
      </c>
      <c r="B255" s="138">
        <v>0.1</v>
      </c>
      <c r="C255" s="139">
        <v>500</v>
      </c>
      <c r="D255" s="139">
        <f t="shared" si="34"/>
        <v>50</v>
      </c>
      <c r="F255" s="7"/>
    </row>
    <row r="256" spans="1:6" x14ac:dyDescent="0.2">
      <c r="A256" s="133" t="s">
        <v>55</v>
      </c>
      <c r="B256" s="138">
        <v>0.5</v>
      </c>
      <c r="C256" s="139">
        <v>500</v>
      </c>
      <c r="D256" s="139">
        <f t="shared" si="34"/>
        <v>250</v>
      </c>
      <c r="F256" s="7"/>
    </row>
    <row r="257" spans="1:20" x14ac:dyDescent="0.2">
      <c r="A257" s="133" t="s">
        <v>56</v>
      </c>
      <c r="B257" s="138">
        <f>1/60</f>
        <v>1.6666666666666666E-2</v>
      </c>
      <c r="C257" s="139">
        <v>1500</v>
      </c>
      <c r="D257" s="139">
        <f t="shared" si="34"/>
        <v>25</v>
      </c>
      <c r="F257" s="7"/>
    </row>
    <row r="258" spans="1:20" x14ac:dyDescent="0.2">
      <c r="A258" s="130"/>
      <c r="B258" s="130"/>
      <c r="C258" s="130"/>
      <c r="D258" s="144"/>
      <c r="F258" s="7"/>
    </row>
    <row r="259" spans="1:20" ht="16" thickBot="1" x14ac:dyDescent="0.25">
      <c r="A259" s="135" t="s">
        <v>31</v>
      </c>
      <c r="B259" s="145"/>
      <c r="C259" s="135"/>
      <c r="D259" s="145">
        <f>SUM(D243:D258)</f>
        <v>11125</v>
      </c>
      <c r="F259" s="7"/>
    </row>
    <row r="260" spans="1:20" x14ac:dyDescent="0.2">
      <c r="A260" s="130"/>
      <c r="B260" s="144"/>
      <c r="C260" s="134">
        <f>+$B$102*B270</f>
        <v>304000</v>
      </c>
      <c r="D260" s="144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29" t="s">
        <v>84</v>
      </c>
      <c r="B286" s="130"/>
      <c r="C286" s="130"/>
      <c r="F286" s="47"/>
      <c r="G286" s="15"/>
    </row>
    <row r="287" spans="1:20" x14ac:dyDescent="0.2">
      <c r="A287" s="131"/>
      <c r="B287" s="131"/>
      <c r="C287" s="130"/>
      <c r="F287" s="47"/>
      <c r="G287" s="15"/>
    </row>
    <row r="288" spans="1:20" x14ac:dyDescent="0.2">
      <c r="A288" s="132" t="s">
        <v>85</v>
      </c>
      <c r="B288" s="132" t="s">
        <v>86</v>
      </c>
      <c r="C288" s="132" t="s">
        <v>87</v>
      </c>
      <c r="F288" s="47"/>
      <c r="G288" s="15"/>
    </row>
    <row r="289" spans="1:9" x14ac:dyDescent="0.2">
      <c r="A289" s="133" t="s">
        <v>88</v>
      </c>
      <c r="B289" s="134">
        <v>2388262</v>
      </c>
      <c r="C289" s="134">
        <f>B289/$E$4/B$3</f>
        <v>1990.2183333333332</v>
      </c>
      <c r="F289" s="47"/>
      <c r="G289" s="15"/>
    </row>
    <row r="290" spans="1:9" x14ac:dyDescent="0.2">
      <c r="A290" s="133" t="s">
        <v>89</v>
      </c>
      <c r="B290" s="134">
        <v>6775276.5</v>
      </c>
      <c r="C290" s="134">
        <f t="shared" ref="C290:C293" si="37">B290/$E$4/B$3</f>
        <v>5646.0637500000003</v>
      </c>
      <c r="F290" s="47"/>
      <c r="G290" s="15"/>
    </row>
    <row r="291" spans="1:9" x14ac:dyDescent="0.2">
      <c r="A291" s="133" t="s">
        <v>90</v>
      </c>
      <c r="B291" s="134">
        <v>4783964.3999999994</v>
      </c>
      <c r="C291" s="134">
        <f t="shared" si="37"/>
        <v>3986.6369999999997</v>
      </c>
      <c r="G291" s="15"/>
    </row>
    <row r="292" spans="1:9" x14ac:dyDescent="0.2">
      <c r="A292" s="133" t="s">
        <v>91</v>
      </c>
      <c r="B292" s="134">
        <v>6688000</v>
      </c>
      <c r="C292" s="134">
        <f t="shared" si="37"/>
        <v>5573.333333333333</v>
      </c>
      <c r="D292" s="27"/>
      <c r="E292" s="27"/>
      <c r="G292" s="15"/>
    </row>
    <row r="293" spans="1:9" x14ac:dyDescent="0.2">
      <c r="A293" s="133" t="s">
        <v>92</v>
      </c>
      <c r="B293" s="134">
        <v>63000</v>
      </c>
      <c r="C293" s="134">
        <f t="shared" si="37"/>
        <v>52.5</v>
      </c>
      <c r="G293" s="15"/>
    </row>
    <row r="294" spans="1:9" ht="16" thickBot="1" x14ac:dyDescent="0.25">
      <c r="A294" s="135" t="s">
        <v>31</v>
      </c>
      <c r="B294" s="135"/>
      <c r="C294" s="136">
        <f>SUM(C289:C293)</f>
        <v>17248.752416666666</v>
      </c>
      <c r="G294" s="15"/>
    </row>
    <row r="296" spans="1:9" x14ac:dyDescent="0.2">
      <c r="A296" s="129" t="s">
        <v>128</v>
      </c>
      <c r="B296" s="130"/>
      <c r="C296" s="130"/>
      <c r="D296" s="130"/>
    </row>
    <row r="297" spans="1:9" x14ac:dyDescent="0.2">
      <c r="A297" s="130"/>
      <c r="B297" s="130"/>
      <c r="C297" s="130"/>
      <c r="D297" s="130"/>
      <c r="H297" s="37"/>
    </row>
    <row r="298" spans="1:9" x14ac:dyDescent="0.2">
      <c r="A298" s="130"/>
      <c r="B298" s="137" t="s">
        <v>14</v>
      </c>
      <c r="C298" s="137" t="s">
        <v>33</v>
      </c>
      <c r="D298" s="137" t="s">
        <v>34</v>
      </c>
    </row>
    <row r="299" spans="1:9" x14ac:dyDescent="0.2">
      <c r="A299" s="133" t="s">
        <v>117</v>
      </c>
      <c r="B299" s="138">
        <v>1</v>
      </c>
      <c r="C299" s="139">
        <v>10000000</v>
      </c>
      <c r="D299" s="139">
        <f t="shared" ref="D299:D309" si="38">B299*C299</f>
        <v>10000000</v>
      </c>
    </row>
    <row r="300" spans="1:9" x14ac:dyDescent="0.2">
      <c r="A300" s="133" t="s">
        <v>118</v>
      </c>
      <c r="B300" s="138">
        <v>12</v>
      </c>
      <c r="C300" s="139">
        <v>4000000</v>
      </c>
      <c r="D300" s="139">
        <f t="shared" si="38"/>
        <v>48000000</v>
      </c>
    </row>
    <row r="301" spans="1:9" x14ac:dyDescent="0.2">
      <c r="A301" s="133" t="s">
        <v>119</v>
      </c>
      <c r="B301" s="138">
        <v>6</v>
      </c>
      <c r="C301" s="139">
        <v>1000000</v>
      </c>
      <c r="D301" s="139">
        <f t="shared" si="38"/>
        <v>6000000</v>
      </c>
    </row>
    <row r="302" spans="1:9" x14ac:dyDescent="0.2">
      <c r="A302" s="133" t="s">
        <v>120</v>
      </c>
      <c r="B302" s="138">
        <v>1</v>
      </c>
      <c r="C302" s="139">
        <v>1000000</v>
      </c>
      <c r="D302" s="139">
        <f t="shared" si="38"/>
        <v>1000000</v>
      </c>
      <c r="I302" s="37"/>
    </row>
    <row r="303" spans="1:9" x14ac:dyDescent="0.2">
      <c r="A303" s="133" t="s">
        <v>121</v>
      </c>
      <c r="B303" s="138">
        <v>6</v>
      </c>
      <c r="C303" s="139">
        <v>2000000</v>
      </c>
      <c r="D303" s="139">
        <f t="shared" si="38"/>
        <v>12000000</v>
      </c>
    </row>
    <row r="304" spans="1:9" x14ac:dyDescent="0.2">
      <c r="A304" s="133" t="s">
        <v>122</v>
      </c>
      <c r="B304" s="138">
        <v>3</v>
      </c>
      <c r="C304" s="139">
        <v>2500000</v>
      </c>
      <c r="D304" s="139">
        <f t="shared" si="38"/>
        <v>7500000</v>
      </c>
      <c r="F304" s="27"/>
      <c r="G304" s="27"/>
    </row>
    <row r="305" spans="1:9" x14ac:dyDescent="0.2">
      <c r="A305" s="133" t="s">
        <v>123</v>
      </c>
      <c r="B305" s="138">
        <v>10</v>
      </c>
      <c r="C305" s="139">
        <v>400000</v>
      </c>
      <c r="D305" s="139">
        <f t="shared" si="38"/>
        <v>4000000</v>
      </c>
      <c r="G305" s="29"/>
    </row>
    <row r="306" spans="1:9" x14ac:dyDescent="0.2">
      <c r="A306" s="133" t="s">
        <v>124</v>
      </c>
      <c r="B306" s="138">
        <v>1</v>
      </c>
      <c r="C306" s="139">
        <v>5000000</v>
      </c>
      <c r="D306" s="139">
        <f t="shared" si="38"/>
        <v>5000000</v>
      </c>
      <c r="H306" s="30"/>
    </row>
    <row r="307" spans="1:9" x14ac:dyDescent="0.2">
      <c r="A307" s="133" t="s">
        <v>125</v>
      </c>
      <c r="B307" s="138">
        <v>2</v>
      </c>
      <c r="C307" s="139">
        <v>2000000</v>
      </c>
      <c r="D307" s="139">
        <f t="shared" si="38"/>
        <v>4000000</v>
      </c>
      <c r="H307" s="29"/>
    </row>
    <row r="308" spans="1:9" x14ac:dyDescent="0.2">
      <c r="A308" s="133" t="s">
        <v>126</v>
      </c>
      <c r="B308" s="138">
        <v>5</v>
      </c>
      <c r="C308" s="139">
        <v>400000</v>
      </c>
      <c r="D308" s="139">
        <f t="shared" si="38"/>
        <v>2000000</v>
      </c>
      <c r="H308" s="29"/>
    </row>
    <row r="309" spans="1:9" x14ac:dyDescent="0.2">
      <c r="A309" s="133" t="s">
        <v>127</v>
      </c>
      <c r="B309" s="138">
        <v>1</v>
      </c>
      <c r="C309" s="139">
        <v>10000000</v>
      </c>
      <c r="D309" s="139">
        <f t="shared" si="38"/>
        <v>10000000</v>
      </c>
      <c r="H309" s="29"/>
    </row>
    <row r="310" spans="1:9" ht="16" thickBot="1" x14ac:dyDescent="0.25">
      <c r="A310" s="135" t="s">
        <v>31</v>
      </c>
      <c r="B310" s="135"/>
      <c r="C310" s="135"/>
      <c r="D310" s="140">
        <f>SUM(D299:D309)</f>
        <v>109500000</v>
      </c>
      <c r="H310" s="29"/>
    </row>
    <row r="311" spans="1:9" x14ac:dyDescent="0.2">
      <c r="A311" s="130" t="s">
        <v>129</v>
      </c>
      <c r="B311" s="130"/>
      <c r="C311" s="130"/>
      <c r="D311" s="141">
        <f>D310/12</f>
        <v>9125000</v>
      </c>
      <c r="H311" s="29"/>
    </row>
    <row r="312" spans="1:9" x14ac:dyDescent="0.2">
      <c r="A312" s="130" t="s">
        <v>138</v>
      </c>
      <c r="B312" s="130"/>
      <c r="C312" s="130"/>
      <c r="D312" s="141">
        <f>D311/B3</f>
        <v>2281250</v>
      </c>
      <c r="H312" s="2"/>
      <c r="I312" s="30"/>
    </row>
    <row r="313" spans="1:9" x14ac:dyDescent="0.2">
      <c r="A313" s="130" t="s">
        <v>140</v>
      </c>
      <c r="B313" s="130"/>
      <c r="C313" s="130"/>
      <c r="D313" s="141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54" t="s">
        <v>209</v>
      </c>
      <c r="B2" s="154"/>
      <c r="C2" s="154"/>
      <c r="D2" s="154"/>
      <c r="E2" s="154"/>
    </row>
    <row r="4" spans="1:6" ht="21" x14ac:dyDescent="0.25">
      <c r="A4" s="152" t="s">
        <v>137</v>
      </c>
      <c r="B4" s="153"/>
      <c r="D4" s="152" t="s">
        <v>207</v>
      </c>
      <c r="E4" s="153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2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Metodo 1 (2)</vt:lpstr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2025-07-18T19:14:52Z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