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varela/Development/github/nutreconelalma_v2.2/docs/"/>
    </mc:Choice>
  </mc:AlternateContent>
  <xr:revisionPtr revIDLastSave="0" documentId="13_ncr:1_{DDDD4B32-4054-4B46-942C-8939E1F6C882}" xr6:coauthVersionLast="47" xr6:coauthVersionMax="47" xr10:uidLastSave="{00000000-0000-0000-0000-000000000000}"/>
  <bookViews>
    <workbookView xWindow="0" yWindow="500" windowWidth="51200" windowHeight="26900" activeTab="1" xr2:uid="{00000000-000D-0000-FFFF-FFFF00000000}"/>
  </bookViews>
  <sheets>
    <sheet name="Metodo 1 (2)" sheetId="7" r:id="rId1"/>
    <sheet name="ANALISIS" sheetId="8" r:id="rId2"/>
    <sheet name="Metodo 1" sheetId="1" r:id="rId3"/>
    <sheet name="Metodo 2" sheetId="2" r:id="rId4"/>
    <sheet name="Sheet1" sheetId="3" r:id="rId5"/>
    <sheet name="Hoja Resumen" sheetId="4" r:id="rId6"/>
    <sheet name="APEX" sheetId="5" r:id="rId7"/>
    <sheet name="NUTRIFLEX" sheetId="6" r:id="rId8"/>
  </sheets>
  <definedNames>
    <definedName name="_xlnm._FilterDatabase" localSheetId="1" hidden="1">ANALISIS!$A$1:$O$131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1" i="8" l="1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10" i="8"/>
  <c r="I105" i="8"/>
  <c r="I89" i="8"/>
  <c r="G89" i="8"/>
  <c r="I84" i="8"/>
  <c r="I85" i="8"/>
  <c r="I86" i="8"/>
  <c r="I87" i="8"/>
  <c r="I88" i="8"/>
  <c r="I83" i="8"/>
  <c r="I77" i="8"/>
  <c r="I78" i="8"/>
  <c r="I79" i="8"/>
  <c r="I80" i="8"/>
  <c r="I81" i="8"/>
  <c r="I82" i="8"/>
  <c r="I76" i="8"/>
  <c r="I75" i="8"/>
  <c r="I74" i="8"/>
  <c r="I73" i="8"/>
  <c r="I72" i="8"/>
  <c r="I71" i="8"/>
  <c r="I70" i="8"/>
  <c r="I69" i="8"/>
  <c r="I64" i="8"/>
  <c r="I65" i="8"/>
  <c r="I66" i="8"/>
  <c r="I67" i="8"/>
  <c r="I68" i="8"/>
  <c r="I59" i="8"/>
  <c r="I60" i="8"/>
  <c r="I61" i="8"/>
  <c r="I62" i="8"/>
  <c r="I63" i="8"/>
  <c r="I58" i="8"/>
  <c r="I55" i="8"/>
  <c r="I52" i="8"/>
  <c r="I53" i="8"/>
  <c r="I54" i="8"/>
  <c r="I56" i="8"/>
  <c r="I57" i="8"/>
  <c r="I47" i="8"/>
  <c r="I48" i="8"/>
  <c r="I49" i="8"/>
  <c r="I50" i="8"/>
  <c r="I51" i="8"/>
  <c r="I46" i="8"/>
  <c r="I42" i="8"/>
  <c r="I43" i="8"/>
  <c r="I44" i="8"/>
  <c r="I45" i="8"/>
  <c r="I41" i="8"/>
  <c r="I40" i="8"/>
  <c r="I33" i="8"/>
  <c r="I34" i="8"/>
  <c r="I35" i="8"/>
  <c r="I36" i="8"/>
  <c r="I37" i="8"/>
  <c r="I38" i="8"/>
  <c r="I39" i="8"/>
  <c r="I32" i="8"/>
  <c r="G33" i="8"/>
  <c r="G34" i="8"/>
  <c r="G35" i="8"/>
  <c r="G36" i="8"/>
  <c r="G37" i="8"/>
  <c r="G38" i="8"/>
  <c r="G39" i="8"/>
  <c r="G32" i="8"/>
  <c r="G28" i="8"/>
  <c r="G29" i="8"/>
  <c r="I28" i="8"/>
  <c r="I29" i="8"/>
  <c r="I31" i="8"/>
  <c r="I30" i="8"/>
  <c r="I3" i="8"/>
  <c r="G5" i="8"/>
  <c r="I93" i="8"/>
  <c r="G61" i="8"/>
  <c r="G85" i="8"/>
  <c r="G81" i="8"/>
  <c r="I107" i="8"/>
  <c r="G107" i="8"/>
  <c r="G49" i="8"/>
  <c r="G73" i="8"/>
  <c r="G43" i="8"/>
  <c r="I19" i="8"/>
  <c r="I27" i="8"/>
  <c r="I23" i="8"/>
  <c r="G15" i="8"/>
  <c r="I15" i="8" s="1"/>
  <c r="G4" i="8"/>
  <c r="G64" i="8"/>
  <c r="I92" i="8"/>
  <c r="G92" i="8"/>
  <c r="G60" i="8"/>
  <c r="G84" i="8"/>
  <c r="G80" i="8"/>
  <c r="I106" i="8"/>
  <c r="G106" i="8"/>
  <c r="G48" i="8"/>
  <c r="G72" i="8"/>
  <c r="G42" i="8"/>
  <c r="I18" i="8"/>
  <c r="G18" i="8"/>
  <c r="I26" i="8"/>
  <c r="G26" i="8"/>
  <c r="I22" i="8"/>
  <c r="G22" i="8"/>
  <c r="G14" i="8"/>
  <c r="I14" i="8" s="1"/>
  <c r="I7" i="8"/>
  <c r="G7" i="8"/>
  <c r="I101" i="8"/>
  <c r="I95" i="8"/>
  <c r="G63" i="8"/>
  <c r="G87" i="8"/>
  <c r="G83" i="8"/>
  <c r="I109" i="8"/>
  <c r="G109" i="8"/>
  <c r="G51" i="8"/>
  <c r="G75" i="8"/>
  <c r="G45" i="8"/>
  <c r="I21" i="8"/>
  <c r="G21" i="8"/>
  <c r="I25" i="8"/>
  <c r="G25" i="8"/>
  <c r="G17" i="8"/>
  <c r="I6" i="8"/>
  <c r="G6" i="8"/>
  <c r="G66" i="8"/>
  <c r="I94" i="8"/>
  <c r="G94" i="8"/>
  <c r="G62" i="8"/>
  <c r="G86" i="8"/>
  <c r="G82" i="8"/>
  <c r="I108" i="8"/>
  <c r="G108" i="8"/>
  <c r="G50" i="8"/>
  <c r="G74" i="8"/>
  <c r="G44" i="8"/>
  <c r="I20" i="8"/>
  <c r="G20" i="8"/>
  <c r="I24" i="8"/>
  <c r="G24" i="8"/>
  <c r="G16" i="8"/>
  <c r="G3" i="8"/>
  <c r="I98" i="8"/>
  <c r="I96" i="8"/>
  <c r="I102" i="8"/>
  <c r="I100" i="8"/>
  <c r="I91" i="8"/>
  <c r="G59" i="8"/>
  <c r="G79" i="8"/>
  <c r="G105" i="8"/>
  <c r="G47" i="8"/>
  <c r="G77" i="8"/>
  <c r="G71" i="8"/>
  <c r="G41" i="8"/>
  <c r="I9" i="8"/>
  <c r="G9" i="8"/>
  <c r="I11" i="8"/>
  <c r="G11" i="8"/>
  <c r="I13" i="8"/>
  <c r="G13" i="8"/>
  <c r="G31" i="8"/>
  <c r="I2" i="8"/>
  <c r="G2" i="8"/>
  <c r="I90" i="8"/>
  <c r="G58" i="8"/>
  <c r="G88" i="8"/>
  <c r="G78" i="8"/>
  <c r="I104" i="8"/>
  <c r="G104" i="8"/>
  <c r="G46" i="8"/>
  <c r="G76" i="8"/>
  <c r="G70" i="8"/>
  <c r="G40" i="8"/>
  <c r="I8" i="8"/>
  <c r="G8" i="8"/>
  <c r="I10" i="8"/>
  <c r="G10" i="8"/>
  <c r="I12" i="8"/>
  <c r="G12" i="8"/>
  <c r="G30" i="8"/>
  <c r="D309" i="7"/>
  <c r="D308" i="7"/>
  <c r="D307" i="7"/>
  <c r="D306" i="7"/>
  <c r="D305" i="7"/>
  <c r="D304" i="7"/>
  <c r="D303" i="7"/>
  <c r="D302" i="7"/>
  <c r="D301" i="7"/>
  <c r="D300" i="7"/>
  <c r="D299" i="7"/>
  <c r="D310" i="7" s="1"/>
  <c r="D311" i="7" s="1"/>
  <c r="D312" i="7" s="1"/>
  <c r="D313" i="7" s="1"/>
  <c r="B173" i="7" s="1"/>
  <c r="G279" i="7"/>
  <c r="C279" i="7"/>
  <c r="G278" i="7"/>
  <c r="C278" i="7"/>
  <c r="G277" i="7"/>
  <c r="C277" i="7"/>
  <c r="G276" i="7"/>
  <c r="C276" i="7"/>
  <c r="G275" i="7"/>
  <c r="C275" i="7"/>
  <c r="G274" i="7"/>
  <c r="C274" i="7"/>
  <c r="G273" i="7"/>
  <c r="C273" i="7"/>
  <c r="G272" i="7"/>
  <c r="C272" i="7"/>
  <c r="G271" i="7"/>
  <c r="C271" i="7"/>
  <c r="G270" i="7"/>
  <c r="G281" i="7" s="1"/>
  <c r="G282" i="7" s="1"/>
  <c r="G283" i="7" s="1"/>
  <c r="B178" i="7" s="1"/>
  <c r="C270" i="7"/>
  <c r="C280" i="7" s="1"/>
  <c r="C281" i="7" s="1"/>
  <c r="C283" i="7" s="1"/>
  <c r="B176" i="7" s="1"/>
  <c r="C260" i="7"/>
  <c r="B257" i="7"/>
  <c r="D257" i="7" s="1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B236" i="7"/>
  <c r="D236" i="7" s="1"/>
  <c r="D235" i="7"/>
  <c r="D238" i="7" s="1"/>
  <c r="B170" i="7" s="1"/>
  <c r="B235" i="7"/>
  <c r="D234" i="7"/>
  <c r="D233" i="7"/>
  <c r="D232" i="7"/>
  <c r="D225" i="7"/>
  <c r="D224" i="7"/>
  <c r="D223" i="7"/>
  <c r="D222" i="7"/>
  <c r="D221" i="7"/>
  <c r="D227" i="7" s="1"/>
  <c r="B169" i="7" s="1"/>
  <c r="D214" i="7"/>
  <c r="B214" i="7"/>
  <c r="D213" i="7"/>
  <c r="D212" i="7"/>
  <c r="D215" i="7" s="1"/>
  <c r="B168" i="7" s="1"/>
  <c r="X209" i="7"/>
  <c r="V209" i="7"/>
  <c r="X208" i="7"/>
  <c r="O208" i="7"/>
  <c r="M208" i="7"/>
  <c r="X207" i="7"/>
  <c r="X206" i="7"/>
  <c r="X205" i="7"/>
  <c r="G205" i="7"/>
  <c r="E205" i="7"/>
  <c r="X204" i="7"/>
  <c r="O204" i="7"/>
  <c r="X203" i="7"/>
  <c r="O203" i="7"/>
  <c r="E203" i="7"/>
  <c r="X202" i="7"/>
  <c r="O202" i="7"/>
  <c r="X201" i="7"/>
  <c r="O201" i="7"/>
  <c r="G201" i="7"/>
  <c r="X200" i="7"/>
  <c r="O200" i="7"/>
  <c r="G200" i="7"/>
  <c r="G199" i="7"/>
  <c r="V197" i="7"/>
  <c r="O197" i="7"/>
  <c r="V196" i="7"/>
  <c r="O196" i="7"/>
  <c r="M196" i="7"/>
  <c r="G196" i="7"/>
  <c r="E196" i="7"/>
  <c r="V195" i="7"/>
  <c r="O195" i="7"/>
  <c r="M195" i="7"/>
  <c r="E195" i="7"/>
  <c r="G195" i="7" s="1"/>
  <c r="X194" i="7"/>
  <c r="V194" i="7"/>
  <c r="O194" i="7"/>
  <c r="M194" i="7"/>
  <c r="E194" i="7"/>
  <c r="V193" i="7"/>
  <c r="O193" i="7"/>
  <c r="M193" i="7"/>
  <c r="G193" i="7"/>
  <c r="E193" i="7"/>
  <c r="X192" i="7"/>
  <c r="V192" i="7"/>
  <c r="O192" i="7"/>
  <c r="M192" i="7"/>
  <c r="G192" i="7"/>
  <c r="E192" i="7"/>
  <c r="X191" i="7"/>
  <c r="V191" i="7"/>
  <c r="O191" i="7"/>
  <c r="M191" i="7"/>
  <c r="G191" i="7"/>
  <c r="E191" i="7"/>
  <c r="X190" i="7"/>
  <c r="V190" i="7"/>
  <c r="O190" i="7"/>
  <c r="M190" i="7"/>
  <c r="G190" i="7"/>
  <c r="E190" i="7"/>
  <c r="X189" i="7"/>
  <c r="V189" i="7"/>
  <c r="O189" i="7"/>
  <c r="M189" i="7"/>
  <c r="G189" i="7"/>
  <c r="X188" i="7"/>
  <c r="V188" i="7"/>
  <c r="M188" i="7"/>
  <c r="O188" i="7" s="1"/>
  <c r="G188" i="7"/>
  <c r="X187" i="7"/>
  <c r="V187" i="7"/>
  <c r="O187" i="7"/>
  <c r="M187" i="7"/>
  <c r="G187" i="7"/>
  <c r="X186" i="7"/>
  <c r="V186" i="7"/>
  <c r="M186" i="7"/>
  <c r="E186" i="7"/>
  <c r="G186" i="7" s="1"/>
  <c r="G206" i="7" s="1"/>
  <c r="D161" i="7"/>
  <c r="D148" i="7"/>
  <c r="D147" i="7"/>
  <c r="D146" i="7"/>
  <c r="D145" i="7"/>
  <c r="D144" i="7"/>
  <c r="D143" i="7"/>
  <c r="D142" i="7"/>
  <c r="D141" i="7"/>
  <c r="D140" i="7"/>
  <c r="D139" i="7"/>
  <c r="D138" i="7"/>
  <c r="C129" i="7"/>
  <c r="C128" i="7"/>
  <c r="G115" i="7"/>
  <c r="C115" i="7"/>
  <c r="G114" i="7"/>
  <c r="C114" i="7"/>
  <c r="G113" i="7"/>
  <c r="C113" i="7"/>
  <c r="G112" i="7"/>
  <c r="C112" i="7"/>
  <c r="G111" i="7"/>
  <c r="C111" i="7"/>
  <c r="G110" i="7"/>
  <c r="C110" i="7"/>
  <c r="G109" i="7"/>
  <c r="C109" i="7"/>
  <c r="G108" i="7"/>
  <c r="C108" i="7"/>
  <c r="G107" i="7"/>
  <c r="C107" i="7"/>
  <c r="G106" i="7"/>
  <c r="C106" i="7"/>
  <c r="B93" i="7"/>
  <c r="D93" i="7" s="1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2" i="7"/>
  <c r="B72" i="7"/>
  <c r="B71" i="7"/>
  <c r="D71" i="7" s="1"/>
  <c r="D70" i="7"/>
  <c r="D69" i="7"/>
  <c r="D68" i="7"/>
  <c r="D61" i="7"/>
  <c r="D60" i="7"/>
  <c r="D59" i="7"/>
  <c r="D58" i="7"/>
  <c r="D57" i="7"/>
  <c r="D63" i="7" s="1"/>
  <c r="B11" i="7" s="1"/>
  <c r="X52" i="7"/>
  <c r="V52" i="7"/>
  <c r="X51" i="7"/>
  <c r="O51" i="7"/>
  <c r="M51" i="7"/>
  <c r="X50" i="7"/>
  <c r="M50" i="7"/>
  <c r="G50" i="7"/>
  <c r="E50" i="7"/>
  <c r="X49" i="7"/>
  <c r="O49" i="7"/>
  <c r="M49" i="7"/>
  <c r="E49" i="7"/>
  <c r="X48" i="7"/>
  <c r="O48" i="7"/>
  <c r="M48" i="7"/>
  <c r="E48" i="7"/>
  <c r="X47" i="7"/>
  <c r="O47" i="7"/>
  <c r="M47" i="7"/>
  <c r="E47" i="7"/>
  <c r="X46" i="7"/>
  <c r="O46" i="7"/>
  <c r="M46" i="7"/>
  <c r="G46" i="7"/>
  <c r="E46" i="7"/>
  <c r="X45" i="7"/>
  <c r="O45" i="7"/>
  <c r="M45" i="7"/>
  <c r="G45" i="7"/>
  <c r="E45" i="7"/>
  <c r="X44" i="7"/>
  <c r="M44" i="7"/>
  <c r="G44" i="7"/>
  <c r="E44" i="7"/>
  <c r="X43" i="7"/>
  <c r="M43" i="7"/>
  <c r="E43" i="7"/>
  <c r="X42" i="7"/>
  <c r="V42" i="7"/>
  <c r="O42" i="7"/>
  <c r="M42" i="7"/>
  <c r="E42" i="7"/>
  <c r="X41" i="7"/>
  <c r="V41" i="7"/>
  <c r="O41" i="7"/>
  <c r="M41" i="7"/>
  <c r="G41" i="7"/>
  <c r="E41" i="7"/>
  <c r="X40" i="7"/>
  <c r="V40" i="7"/>
  <c r="M40" i="7"/>
  <c r="O40" i="7" s="1"/>
  <c r="E40" i="7"/>
  <c r="G40" i="7" s="1"/>
  <c r="X39" i="7"/>
  <c r="V39" i="7"/>
  <c r="O39" i="7"/>
  <c r="M39" i="7"/>
  <c r="E39" i="7"/>
  <c r="X38" i="7"/>
  <c r="V38" i="7"/>
  <c r="O38" i="7"/>
  <c r="M38" i="7"/>
  <c r="G38" i="7"/>
  <c r="E38" i="7"/>
  <c r="X37" i="7"/>
  <c r="V37" i="7"/>
  <c r="O37" i="7"/>
  <c r="M37" i="7"/>
  <c r="G37" i="7"/>
  <c r="E37" i="7"/>
  <c r="X36" i="7"/>
  <c r="V36" i="7"/>
  <c r="O36" i="7"/>
  <c r="M36" i="7"/>
  <c r="G36" i="7"/>
  <c r="E36" i="7"/>
  <c r="X35" i="7"/>
  <c r="V35" i="7"/>
  <c r="O35" i="7"/>
  <c r="M35" i="7"/>
  <c r="G35" i="7"/>
  <c r="E35" i="7"/>
  <c r="X34" i="7"/>
  <c r="V34" i="7"/>
  <c r="O34" i="7"/>
  <c r="M34" i="7"/>
  <c r="G34" i="7"/>
  <c r="E34" i="7"/>
  <c r="X33" i="7"/>
  <c r="V33" i="7"/>
  <c r="M33" i="7"/>
  <c r="O33" i="7" s="1"/>
  <c r="G33" i="7"/>
  <c r="E33" i="7"/>
  <c r="X32" i="7"/>
  <c r="V32" i="7"/>
  <c r="O32" i="7"/>
  <c r="M32" i="7"/>
  <c r="G32" i="7"/>
  <c r="E32" i="7"/>
  <c r="X31" i="7"/>
  <c r="V31" i="7"/>
  <c r="M31" i="7"/>
  <c r="E31" i="7"/>
  <c r="G31" i="7" s="1"/>
  <c r="B17" i="7"/>
  <c r="E4" i="7"/>
  <c r="C293" i="7" s="1"/>
  <c r="D11" i="5"/>
  <c r="D12" i="5"/>
  <c r="D13" i="5"/>
  <c r="D14" i="5"/>
  <c r="D15" i="5"/>
  <c r="D10" i="5"/>
  <c r="D16" i="5" s="1"/>
  <c r="E26" i="4"/>
  <c r="E7" i="4"/>
  <c r="B7" i="4"/>
  <c r="B214" i="1"/>
  <c r="D214" i="1" s="1"/>
  <c r="X31" i="1"/>
  <c r="X186" i="1"/>
  <c r="X205" i="1"/>
  <c r="X206" i="1"/>
  <c r="X207" i="1"/>
  <c r="X208" i="1"/>
  <c r="X209" i="1"/>
  <c r="X204" i="1"/>
  <c r="B17" i="1"/>
  <c r="X45" i="1"/>
  <c r="C270" i="1"/>
  <c r="C280" i="1" s="1"/>
  <c r="C260" i="1"/>
  <c r="C271" i="1"/>
  <c r="D213" i="1"/>
  <c r="D212" i="1"/>
  <c r="D138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8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G107" i="1"/>
  <c r="G108" i="1"/>
  <c r="G109" i="1"/>
  <c r="G110" i="1"/>
  <c r="G111" i="1"/>
  <c r="G112" i="1"/>
  <c r="G113" i="1"/>
  <c r="G114" i="1"/>
  <c r="G115" i="1"/>
  <c r="G106" i="1"/>
  <c r="C107" i="1"/>
  <c r="C108" i="1"/>
  <c r="C109" i="1"/>
  <c r="C110" i="1"/>
  <c r="C111" i="1"/>
  <c r="C112" i="1"/>
  <c r="C113" i="1"/>
  <c r="C114" i="1"/>
  <c r="C115" i="1"/>
  <c r="C106" i="1"/>
  <c r="V210" i="7" l="1"/>
  <c r="C130" i="7"/>
  <c r="D149" i="7"/>
  <c r="D150" i="7" s="1"/>
  <c r="D151" i="7" s="1"/>
  <c r="D152" i="7" s="1"/>
  <c r="B13" i="7" s="1"/>
  <c r="C290" i="7"/>
  <c r="M209" i="7"/>
  <c r="O209" i="7"/>
  <c r="B166" i="7" s="1"/>
  <c r="F31" i="2"/>
  <c r="O52" i="7"/>
  <c r="X210" i="7"/>
  <c r="E177" i="7" s="1"/>
  <c r="E206" i="7"/>
  <c r="V53" i="7"/>
  <c r="X53" i="7"/>
  <c r="B8" i="7" s="1"/>
  <c r="C165" i="7" s="1"/>
  <c r="B165" i="7" s="1"/>
  <c r="B18" i="7"/>
  <c r="D74" i="7"/>
  <c r="B12" i="7" s="1"/>
  <c r="G51" i="7"/>
  <c r="F21" i="7" s="1"/>
  <c r="D259" i="7"/>
  <c r="B171" i="7" s="1"/>
  <c r="M52" i="7"/>
  <c r="C116" i="7"/>
  <c r="C117" i="7" s="1"/>
  <c r="C119" i="7" s="1"/>
  <c r="C50" i="2"/>
  <c r="C51" i="2" s="1"/>
  <c r="C52" i="2" s="1"/>
  <c r="G117" i="7"/>
  <c r="G118" i="7" s="1"/>
  <c r="G119" i="7" s="1"/>
  <c r="B20" i="7" s="1"/>
  <c r="H51" i="2"/>
  <c r="H52" i="2" s="1"/>
  <c r="H53" i="2" s="1"/>
  <c r="E178" i="7"/>
  <c r="E179" i="7"/>
  <c r="B167" i="7"/>
  <c r="F20" i="7"/>
  <c r="B9" i="7"/>
  <c r="C166" i="7" s="1"/>
  <c r="D95" i="7"/>
  <c r="B15" i="7" s="1"/>
  <c r="E180" i="7"/>
  <c r="E51" i="7"/>
  <c r="C126" i="7"/>
  <c r="C127" i="7"/>
  <c r="C289" i="7"/>
  <c r="C291" i="7"/>
  <c r="C292" i="7"/>
  <c r="C293" i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1" i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G117" i="1"/>
  <c r="G118" i="1" s="1"/>
  <c r="G119" i="1" s="1"/>
  <c r="B20" i="1" s="1"/>
  <c r="C116" i="1"/>
  <c r="C117" i="1" s="1"/>
  <c r="C119" i="1" s="1"/>
  <c r="B18" i="1" s="1"/>
  <c r="B10" i="7" l="1"/>
  <c r="C167" i="7" s="1"/>
  <c r="F19" i="7"/>
  <c r="C131" i="7"/>
  <c r="B14" i="7" s="1"/>
  <c r="B22" i="7" s="1"/>
  <c r="F22" i="7"/>
  <c r="C294" i="7"/>
  <c r="B172" i="7" s="1"/>
  <c r="B180" i="7" s="1"/>
  <c r="C165" i="1"/>
  <c r="B165" i="1" s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13" i="1"/>
  <c r="B22" i="1" s="1"/>
  <c r="B173" i="1"/>
  <c r="B170" i="1"/>
  <c r="B180" i="1" s="1"/>
  <c r="E180" i="1" l="1"/>
  <c r="F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Varela Badilla</author>
  </authors>
  <commentList>
    <comment ref="B8" authorId="0" shapeId="0" xr:uid="{5428ACF5-C60F-9344-AC51-74FCB86E9C97}">
      <text>
        <r>
          <rPr>
            <b/>
            <sz val="10"/>
            <color rgb="FF000000"/>
            <rFont val="Tahoma"/>
            <family val="2"/>
          </rPr>
          <t>Joseph Varela Badilla: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variable "cantidad" hace falta!!!</t>
        </r>
      </text>
    </comment>
  </commentList>
</comments>
</file>

<file path=xl/sharedStrings.xml><?xml version="1.0" encoding="utf-8"?>
<sst xmlns="http://schemas.openxmlformats.org/spreadsheetml/2006/main" count="2154" uniqueCount="248">
  <si>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</si>
  <si>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</si>
  <si>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</si>
  <si>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</si>
  <si>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</si>
  <si>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</si>
  <si>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</si>
  <si>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</si>
  <si>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</si>
  <si>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</si>
  <si>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</si>
  <si>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</si>
  <si>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</si>
  <si>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</si>
  <si>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</si>
  <si>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</si>
  <si>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</si>
  <si>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</si>
  <si>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</si>
  <si>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</si>
  <si>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</si>
  <si>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</si>
  <si>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</si>
  <si>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</si>
  <si>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</si>
  <si>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</si>
  <si>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</si>
  <si>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</si>
  <si>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</si>
  <si>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</si>
  <si>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</si>
  <si>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</si>
  <si>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</si>
  <si>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</si>
  <si>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</si>
  <si>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</si>
  <si>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r>
      <t>Bata estéril</t>
    </r>
    <r>
      <rPr>
        <sz val="11"/>
        <color theme="1"/>
        <rFont val="Calibri"/>
        <family val="2"/>
        <scheme val="minor"/>
      </rPr>
      <t xml:space="preserve"> de un solo uso</t>
    </r>
  </si>
  <si>
    <t>Gorro desechable</t>
  </si>
  <si>
    <t>Mascarilla quirúrgica</t>
  </si>
  <si>
    <t>Cubrezapatos desechables</t>
  </si>
  <si>
    <t>Materiales para Higiene y Limpieza</t>
  </si>
  <si>
    <r>
      <t>Solución antiséptica</t>
    </r>
    <r>
      <rPr>
        <sz val="11"/>
        <color theme="1"/>
        <rFont val="Calibri"/>
        <family val="2"/>
        <scheme val="minor"/>
      </rPr>
      <t xml:space="preserve"> para lavado de manos (clorhexidina o alcohol al 70%).</t>
    </r>
  </si>
  <si>
    <r>
      <t>Paños estériles</t>
    </r>
    <r>
      <rPr>
        <sz val="11"/>
        <color theme="1"/>
        <rFont val="Calibri"/>
        <family val="2"/>
        <scheme val="minor"/>
      </rPr>
      <t xml:space="preserve"> para limpieza de superficies.</t>
    </r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</si>
  <si>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</si>
  <si>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</si>
  <si>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</si>
  <si>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</si>
  <si>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</si>
  <si>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</si>
  <si>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</si>
  <si>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r>
      <t>Etiquetas estériles</t>
    </r>
    <r>
      <rPr>
        <sz val="11"/>
        <color theme="1"/>
        <rFont val="Calibri"/>
        <family val="2"/>
        <scheme val="minor"/>
      </rPr>
      <t xml:space="preserve"> para identificar cada bolsa.</t>
    </r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</si>
  <si>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</si>
  <si>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</si>
  <si>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</si>
  <si>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</si>
  <si>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</si>
  <si>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</si>
  <si>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</si>
  <si>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</si>
  <si>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</si>
  <si>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</si>
  <si>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</si>
  <si>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</si>
  <si>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</si>
  <si>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</si>
  <si>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</si>
  <si>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</si>
  <si>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</si>
  <si>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</si>
  <si>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</si>
  <si>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</si>
  <si>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</si>
  <si>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</si>
  <si>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</si>
  <si>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</si>
  <si>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</si>
  <si>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</si>
  <si>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</si>
  <si>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</si>
  <si>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</si>
  <si>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</si>
  <si>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</si>
  <si>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</si>
  <si>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</si>
  <si>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</si>
  <si>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</si>
  <si>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</si>
  <si>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</si>
  <si>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</si>
  <si>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</si>
  <si>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</si>
  <si>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</si>
  <si>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</si>
  <si>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</si>
  <si>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</si>
  <si>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</si>
  <si>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</si>
  <si>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</si>
  <si>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</si>
  <si>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</si>
  <si>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</si>
  <si>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</si>
  <si>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</si>
  <si>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</si>
  <si>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</si>
  <si>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</si>
  <si>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</si>
  <si>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</si>
  <si>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</si>
  <si>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</si>
  <si>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</si>
  <si>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</si>
  <si>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</si>
  <si>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</si>
  <si>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</si>
  <si>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</si>
  <si>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</si>
  <si>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</si>
  <si>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</si>
  <si>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</si>
  <si>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</si>
  <si>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</si>
  <si>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</si>
  <si>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</si>
  <si>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</si>
  <si>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</si>
  <si>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</si>
  <si>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</si>
  <si>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</si>
  <si>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</si>
  <si>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</si>
  <si>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</si>
  <si>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</si>
  <si>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</si>
  <si>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</si>
  <si>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</si>
  <si>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</si>
  <si>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</si>
  <si>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</si>
  <si>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</si>
  <si>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</si>
  <si>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</si>
  <si>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</si>
  <si>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</si>
  <si>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</si>
  <si>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</si>
  <si>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</si>
  <si>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</si>
  <si>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</si>
  <si>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</si>
  <si>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</si>
  <si>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</si>
  <si>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</si>
  <si>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</si>
  <si>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</si>
  <si>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</si>
  <si>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</si>
  <si>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</si>
  <si>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</si>
  <si>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</si>
  <si>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</si>
  <si>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</si>
  <si>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</si>
  <si>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</si>
  <si>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</si>
  <si>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</si>
  <si>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</si>
  <si>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</si>
  <si>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</si>
  <si>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</si>
  <si>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</si>
  <si>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</si>
  <si>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</si>
  <si>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</si>
  <si>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</si>
  <si>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</si>
  <si>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</si>
  <si>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</si>
  <si>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</si>
  <si>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</si>
  <si>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</si>
  <si>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</si>
  <si>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</si>
  <si>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</si>
  <si>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</si>
  <si>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</si>
  <si>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</si>
  <si>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</si>
  <si>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</si>
  <si>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</si>
  <si>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</si>
  <si>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</si>
  <si>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</si>
  <si>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</si>
  <si>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</si>
  <si>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</si>
  <si>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</si>
  <si>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</si>
  <si>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</si>
  <si>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</si>
  <si>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</si>
  <si>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</si>
  <si>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</si>
  <si>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</si>
  <si>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</si>
  <si>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</si>
  <si>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</si>
  <si>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</si>
  <si>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</si>
  <si>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</si>
  <si>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</si>
  <si>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</si>
  <si>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</si>
  <si>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</si>
  <si>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</si>
  <si>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</si>
  <si>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</si>
  <si>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</si>
  <si>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</si>
  <si>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</si>
  <si>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</si>
  <si>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</si>
  <si>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</si>
  <si>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</si>
  <si>
    <t>Valor Estimado / Capacidad produccion mensual / Lineas de Producción de la central</t>
  </si>
  <si>
    <t>LA CONFIGURACIO DE LOS PORCENTAJES ESTA SOBRE CUALQUIER CENTRAL, PORQUE LA IDEA ES COMPARAR LA MANUAL CONTRA CUALQUIER AUTOMATIZADA</t>
  </si>
  <si>
    <t>CENTRAL</t>
  </si>
  <si>
    <t>POBLACION</t>
  </si>
  <si>
    <t>ADULTO</t>
  </si>
  <si>
    <t>MANUAL</t>
  </si>
  <si>
    <t>AUTOMATIC</t>
  </si>
  <si>
    <t>PEDIATRICO</t>
  </si>
  <si>
    <t>NEONATAL</t>
  </si>
  <si>
    <t>ESTADO</t>
  </si>
  <si>
    <t>REVISAR</t>
  </si>
  <si>
    <t>HAY FORMULA?</t>
  </si>
  <si>
    <t>NO</t>
  </si>
  <si>
    <t>ES LA MISMA FORMULA ?</t>
  </si>
  <si>
    <t>SI</t>
  </si>
  <si>
    <t>SOLAMENTE EN CENTRAL MANUAL</t>
  </si>
  <si>
    <t>NOTAS</t>
  </si>
  <si>
    <t>SOLAMENTE EN CENTRAL AUTOMATICA</t>
  </si>
  <si>
    <t>(costoXunidad/PresentacionMl)*CantidadMl</t>
  </si>
  <si>
    <t>Posibles Formulas Inconsistentes x materia prima</t>
  </si>
  <si>
    <t>FORMULA</t>
  </si>
  <si>
    <t>NO HAY FORMULA PARA EL MISMO TIPO DE MATERIA PRIMA</t>
  </si>
  <si>
    <t>SOBRE "COSTO TOTAL X UNIDAD", SE NECESITA UNA FORMULA DISTINTA PARA EL MISMO TIPO DE MATERIA PRIMA ?</t>
  </si>
  <si>
    <t>SOBRE "COSTO TOTAL X UNIDAD", SE NECESITA QUE SEA UNA COPIA DE "COSTO X ML"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</si>
</sst>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_-&quot;$&quot;\ * #,##0.00_-;\-&quot;$&quot;\ * #,##0.00_-;_-&quot;$&quot;\ * &quot;-&quot;??_-;_-@_-"/>
    <numFmt numFmtId="166" formatCode="&quot;$&quot;#,##0;[Red]\-&quot;$&quot;#,##0"/>
    <numFmt numFmtId="167" formatCode="0.0"/>
    <numFmt numFmtId="168" formatCode="_-* #,##0.0\ [$COP]_-;\-* #,##0.0\ [$COP]_-;_-* &quot;-&quot;??\ [$COP]_-;_-@_-"/>
    <numFmt numFmtId="169" formatCode="_-* #,##0\ [$COP]_-;\-* #,##0\ [$COP]_-;_-* &quot;-&quot;??\ [$COP]_-;_-@_-"/>
    <numFmt numFmtId="170" formatCode="_-&quot;$&quot;\ * #,##0_-;\-&quot;$&quot;\ * #,##0_-;_-&quot;$&quot;\ * &quot;-&quot;??_-;_-@_-"/>
    <numFmt numFmtId="171" formatCode="_-[$COP]\ * #,##0.0_-;\-[$COP]\ * #,##0.0_-;_-[$COP]\ * &quot;-&quot;?_-;_-@_-"/>
    <numFmt numFmtId="172" formatCode="0.0000000"/>
    <numFmt numFmtId="173" formatCode="_-* #,##0.00\ [$COP]_-;\-* #,##0.00\ [$COP]_-;_-* &quot;-&quot;??\ [$COP]_-;_-@_-"/>
    <numFmt numFmtId="174" formatCode="&quot;$&quot;#,##0.00;[Red]\-&quot;$&quot;#,##0.00"/>
    <numFmt numFmtId="175" formatCode="_([$$-409]* #,##0.00_);_([$$-409]* \(#,##0.00\);_([$$-409]* &quot;-&quot;??_);_(@_)"/>
  </numFmts>
  <fonts count="4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onsolas"/>
      <family val="2"/>
    </font>
    <font>
      <b/>
      <sz val="12"/>
      <color rgb="FF000000"/>
      <name val="Consolas"/>
      <family val="2"/>
    </font>
    <font>
      <sz val="12"/>
      <color rgb="FF000000"/>
      <name val="Consolas"/>
      <family val="2"/>
    </font>
    <font>
      <sz val="12"/>
      <color rgb="FFFF0000"/>
      <name val="Consolas"/>
      <family val="2"/>
    </font>
    <font>
      <b/>
      <sz val="12"/>
      <color theme="1"/>
      <name val="Consolas"/>
      <family val="2"/>
    </font>
    <font>
      <b/>
      <sz val="12"/>
      <color rgb="FFFF0000"/>
      <name val="Consolas"/>
      <family val="2"/>
    </font>
    <font>
      <b/>
      <sz val="12"/>
      <name val="Consolas"/>
      <family val="2"/>
    </font>
    <font>
      <sz val="12"/>
      <name val="Consolas"/>
      <family val="2"/>
    </font>
    <font>
      <sz val="12"/>
      <color rgb="FFC00000"/>
      <name val="Consolas"/>
      <family val="2"/>
    </font>
    <font>
      <b/>
      <sz val="12"/>
      <color rgb="FFC00000"/>
      <name val="Consolas"/>
      <family val="2"/>
    </font>
    <font>
      <u val="singleAccounting"/>
      <sz val="12"/>
      <color rgb="FFC00000"/>
      <name val="Consolas"/>
      <family val="2"/>
    </font>
    <font>
      <b/>
      <u val="singleAccounting"/>
      <sz val="12"/>
      <color rgb="FFC00000"/>
      <name val="Consolas"/>
      <family val="2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4" borderId="0" applyNumberForma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3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4" fillId="0" borderId="0" xfId="2"/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0" borderId="3" xfId="0" applyBorder="1"/>
    <xf numFmtId="168" fontId="0" fillId="0" borderId="3" xfId="0" applyNumberFormat="1" applyBorder="1"/>
    <xf numFmtId="169" fontId="0" fillId="0" borderId="1" xfId="0" applyNumberFormat="1" applyBorder="1"/>
    <xf numFmtId="9" fontId="8" fillId="0" borderId="1" xfId="1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169" fontId="0" fillId="0" borderId="0" xfId="0" applyNumberFormat="1"/>
    <xf numFmtId="0" fontId="5" fillId="2" borderId="0" xfId="3"/>
    <xf numFmtId="169" fontId="5" fillId="2" borderId="0" xfId="3" applyNumberFormat="1"/>
    <xf numFmtId="9" fontId="0" fillId="0" borderId="0" xfId="1" applyFont="1"/>
    <xf numFmtId="0" fontId="2" fillId="0" borderId="0" xfId="0" applyFont="1" applyAlignment="1">
      <alignment horizontal="center" vertical="top"/>
    </xf>
    <xf numFmtId="0" fontId="9" fillId="0" borderId="5" xfId="0" applyFont="1" applyBorder="1"/>
    <xf numFmtId="169" fontId="0" fillId="0" borderId="3" xfId="0" applyNumberFormat="1" applyBorder="1"/>
    <xf numFmtId="0" fontId="9" fillId="0" borderId="6" xfId="0" applyFont="1" applyBorder="1"/>
    <xf numFmtId="167" fontId="0" fillId="0" borderId="0" xfId="0" applyNumberFormat="1"/>
    <xf numFmtId="0" fontId="9" fillId="0" borderId="1" xfId="0" applyFont="1" applyBorder="1"/>
    <xf numFmtId="0" fontId="14" fillId="0" borderId="0" xfId="0" applyFont="1"/>
    <xf numFmtId="168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70" fontId="0" fillId="0" borderId="0" xfId="6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"/>
    </xf>
    <xf numFmtId="170" fontId="13" fillId="0" borderId="0" xfId="0" applyNumberFormat="1" applyFont="1"/>
    <xf numFmtId="168" fontId="0" fillId="0" borderId="7" xfId="0" applyNumberFormat="1" applyBorder="1"/>
    <xf numFmtId="171" fontId="0" fillId="0" borderId="0" xfId="0" applyNumberFormat="1"/>
    <xf numFmtId="170" fontId="12" fillId="0" borderId="0" xfId="0" applyNumberFormat="1" applyFont="1"/>
    <xf numFmtId="170" fontId="2" fillId="0" borderId="0" xfId="0" applyNumberFormat="1" applyFont="1"/>
    <xf numFmtId="0" fontId="0" fillId="0" borderId="0" xfId="0" applyAlignment="1">
      <alignment horizontal="center" wrapText="1"/>
    </xf>
    <xf numFmtId="0" fontId="15" fillId="0" borderId="0" xfId="0" applyFont="1"/>
    <xf numFmtId="168" fontId="2" fillId="0" borderId="0" xfId="0" applyNumberFormat="1" applyFont="1"/>
    <xf numFmtId="0" fontId="16" fillId="0" borderId="0" xfId="0" applyFont="1"/>
    <xf numFmtId="168" fontId="16" fillId="0" borderId="0" xfId="0" applyNumberFormat="1" applyFont="1"/>
    <xf numFmtId="166" fontId="9" fillId="0" borderId="1" xfId="0" applyNumberFormat="1" applyFont="1" applyBorder="1"/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166" fontId="9" fillId="0" borderId="0" xfId="0" applyNumberFormat="1" applyFont="1"/>
    <xf numFmtId="0" fontId="4" fillId="0" borderId="0" xfId="2" applyBorder="1"/>
    <xf numFmtId="9" fontId="8" fillId="0" borderId="0" xfId="1" applyFont="1" applyBorder="1"/>
    <xf numFmtId="0" fontId="10" fillId="0" borderId="0" xfId="0" applyFont="1" applyAlignment="1">
      <alignment horizontal="center" vertical="top"/>
    </xf>
    <xf numFmtId="169" fontId="9" fillId="0" borderId="0" xfId="0" applyNumberFormat="1" applyFont="1"/>
    <xf numFmtId="9" fontId="8" fillId="0" borderId="0" xfId="0" applyNumberFormat="1" applyFont="1"/>
    <xf numFmtId="0" fontId="10" fillId="0" borderId="0" xfId="0" applyFont="1"/>
    <xf numFmtId="168" fontId="0" fillId="0" borderId="1" xfId="0" applyNumberFormat="1" applyBorder="1" applyAlignment="1">
      <alignment horizontal="center" vertical="top"/>
    </xf>
    <xf numFmtId="168" fontId="10" fillId="0" borderId="1" xfId="0" applyNumberFormat="1" applyFont="1" applyBorder="1"/>
    <xf numFmtId="168" fontId="2" fillId="0" borderId="1" xfId="0" applyNumberFormat="1" applyFont="1" applyBorder="1"/>
    <xf numFmtId="169" fontId="14" fillId="0" borderId="0" xfId="0" applyNumberFormat="1" applyFont="1"/>
    <xf numFmtId="0" fontId="17" fillId="0" borderId="0" xfId="4" applyFont="1" applyFill="1" applyBorder="1"/>
    <xf numFmtId="169" fontId="17" fillId="0" borderId="0" xfId="5" applyNumberFormat="1" applyFont="1" applyFill="1" applyBorder="1"/>
    <xf numFmtId="0" fontId="18" fillId="0" borderId="0" xfId="0" applyFont="1"/>
    <xf numFmtId="0" fontId="2" fillId="6" borderId="0" xfId="0" applyFont="1" applyFill="1"/>
    <xf numFmtId="164" fontId="12" fillId="6" borderId="0" xfId="7" applyFont="1" applyFill="1"/>
    <xf numFmtId="0" fontId="0" fillId="7" borderId="0" xfId="0" applyFill="1"/>
    <xf numFmtId="0" fontId="0" fillId="0" borderId="7" xfId="0" applyBorder="1"/>
    <xf numFmtId="0" fontId="9" fillId="0" borderId="7" xfId="0" applyFont="1" applyBorder="1"/>
    <xf numFmtId="0" fontId="2" fillId="5" borderId="0" xfId="0" applyFont="1" applyFill="1"/>
    <xf numFmtId="168" fontId="0" fillId="0" borderId="0" xfId="0" applyNumberFormat="1" applyAlignment="1">
      <alignment horizontal="center" vertical="top"/>
    </xf>
    <xf numFmtId="168" fontId="10" fillId="0" borderId="0" xfId="0" applyNumberFormat="1" applyFont="1"/>
    <xf numFmtId="167" fontId="0" fillId="0" borderId="3" xfId="0" applyNumberFormat="1" applyBorder="1"/>
    <xf numFmtId="168" fontId="0" fillId="0" borderId="3" xfId="0" applyNumberFormat="1" applyBorder="1" applyAlignment="1">
      <alignment horizontal="center" vertical="top"/>
    </xf>
    <xf numFmtId="168" fontId="9" fillId="0" borderId="0" xfId="0" applyNumberFormat="1" applyFont="1"/>
    <xf numFmtId="171" fontId="0" fillId="8" borderId="0" xfId="0" applyNumberFormat="1" applyFill="1"/>
    <xf numFmtId="0" fontId="0" fillId="8" borderId="0" xfId="0" applyFill="1"/>
    <xf numFmtId="0" fontId="2" fillId="8" borderId="0" xfId="0" applyFont="1" applyFill="1"/>
    <xf numFmtId="168" fontId="10" fillId="8" borderId="0" xfId="0" applyNumberFormat="1" applyFont="1" applyFill="1"/>
    <xf numFmtId="168" fontId="0" fillId="8" borderId="0" xfId="0" applyNumberFormat="1" applyFill="1"/>
    <xf numFmtId="0" fontId="18" fillId="9" borderId="0" xfId="0" applyFont="1" applyFill="1"/>
    <xf numFmtId="0" fontId="2" fillId="10" borderId="0" xfId="0" applyFont="1" applyFill="1"/>
    <xf numFmtId="0" fontId="0" fillId="10" borderId="0" xfId="0" applyFill="1"/>
    <xf numFmtId="0" fontId="19" fillId="10" borderId="0" xfId="0" applyFont="1" applyFill="1"/>
    <xf numFmtId="0" fontId="0" fillId="6" borderId="0" xfId="0" applyFill="1"/>
    <xf numFmtId="164" fontId="1" fillId="6" borderId="0" xfId="7" applyFont="1" applyFill="1"/>
    <xf numFmtId="0" fontId="2" fillId="0" borderId="1" xfId="0" applyFont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167" fontId="0" fillId="12" borderId="1" xfId="0" applyNumberFormat="1" applyFill="1" applyBorder="1"/>
    <xf numFmtId="0" fontId="0" fillId="12" borderId="1" xfId="0" applyFill="1" applyBorder="1"/>
    <xf numFmtId="168" fontId="0" fillId="12" borderId="1" xfId="0" applyNumberFormat="1" applyFill="1" applyBorder="1"/>
    <xf numFmtId="0" fontId="10" fillId="10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top"/>
    </xf>
    <xf numFmtId="0" fontId="20" fillId="10" borderId="0" xfId="2" applyFont="1" applyFill="1"/>
    <xf numFmtId="0" fontId="20" fillId="0" borderId="0" xfId="0" applyFont="1"/>
    <xf numFmtId="168" fontId="21" fillId="0" borderId="7" xfId="0" applyNumberFormat="1" applyFont="1" applyBorder="1"/>
    <xf numFmtId="169" fontId="22" fillId="2" borderId="0" xfId="3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8" fontId="24" fillId="0" borderId="0" xfId="0" applyNumberFormat="1" applyFont="1"/>
    <xf numFmtId="0" fontId="2" fillId="13" borderId="10" xfId="0" applyFont="1" applyFill="1" applyBorder="1"/>
    <xf numFmtId="164" fontId="12" fillId="13" borderId="11" xfId="7" applyFont="1" applyFill="1" applyBorder="1"/>
    <xf numFmtId="0" fontId="2" fillId="13" borderId="12" xfId="0" applyFont="1" applyFill="1" applyBorder="1"/>
    <xf numFmtId="0" fontId="2" fillId="13" borderId="13" xfId="0" applyFont="1" applyFill="1" applyBorder="1"/>
    <xf numFmtId="0" fontId="0" fillId="0" borderId="14" xfId="0" applyBorder="1"/>
    <xf numFmtId="0" fontId="0" fillId="0" borderId="15" xfId="0" applyBorder="1"/>
    <xf numFmtId="0" fontId="2" fillId="13" borderId="14" xfId="0" applyFont="1" applyFill="1" applyBorder="1"/>
    <xf numFmtId="0" fontId="2" fillId="13" borderId="15" xfId="0" applyFont="1" applyFill="1" applyBorder="1"/>
    <xf numFmtId="0" fontId="0" fillId="14" borderId="0" xfId="0" applyFill="1"/>
    <xf numFmtId="0" fontId="2" fillId="14" borderId="0" xfId="0" applyFont="1" applyFill="1"/>
    <xf numFmtId="169" fontId="23" fillId="14" borderId="0" xfId="0" applyNumberFormat="1" applyFont="1" applyFill="1"/>
    <xf numFmtId="169" fontId="0" fillId="14" borderId="0" xfId="0" applyNumberFormat="1" applyFill="1"/>
    <xf numFmtId="9" fontId="0" fillId="14" borderId="0" xfId="1" applyFont="1" applyFill="1"/>
    <xf numFmtId="169" fontId="5" fillId="0" borderId="0" xfId="3" applyNumberFormat="1" applyFill="1"/>
    <xf numFmtId="169" fontId="25" fillId="2" borderId="0" xfId="3" applyNumberFormat="1" applyFont="1"/>
    <xf numFmtId="0" fontId="12" fillId="11" borderId="0" xfId="0" applyFont="1" applyFill="1"/>
    <xf numFmtId="169" fontId="12" fillId="11" borderId="0" xfId="0" applyNumberFormat="1" applyFont="1" applyFill="1"/>
    <xf numFmtId="0" fontId="0" fillId="0" borderId="16" xfId="0" applyBorder="1"/>
    <xf numFmtId="167" fontId="0" fillId="12" borderId="16" xfId="0" applyNumberFormat="1" applyFill="1" applyBorder="1"/>
    <xf numFmtId="168" fontId="0" fillId="12" borderId="16" xfId="0" applyNumberFormat="1" applyFill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169" fontId="0" fillId="7" borderId="1" xfId="0" applyNumberFormat="1" applyFill="1" applyBorder="1"/>
    <xf numFmtId="9" fontId="8" fillId="7" borderId="1" xfId="1" applyFont="1" applyFill="1" applyBorder="1"/>
    <xf numFmtId="0" fontId="0" fillId="7" borderId="4" xfId="0" applyFill="1" applyBorder="1"/>
    <xf numFmtId="0" fontId="2" fillId="7" borderId="1" xfId="0" applyFont="1" applyFill="1" applyBorder="1"/>
    <xf numFmtId="0" fontId="4" fillId="11" borderId="0" xfId="2" applyFill="1"/>
    <xf numFmtId="0" fontId="0" fillId="11" borderId="1" xfId="0" applyFill="1" applyBorder="1"/>
    <xf numFmtId="9" fontId="8" fillId="11" borderId="1" xfId="1" applyFont="1" applyFill="1" applyBorder="1"/>
    <xf numFmtId="169" fontId="0" fillId="11" borderId="1" xfId="0" applyNumberFormat="1" applyFill="1" applyBorder="1"/>
    <xf numFmtId="0" fontId="0" fillId="11" borderId="3" xfId="0" applyFill="1" applyBorder="1"/>
    <xf numFmtId="2" fontId="0" fillId="7" borderId="1" xfId="0" applyNumberFormat="1" applyFill="1" applyBorder="1"/>
    <xf numFmtId="172" fontId="0" fillId="7" borderId="1" xfId="0" applyNumberFormat="1" applyFill="1" applyBorder="1"/>
    <xf numFmtId="0" fontId="4" fillId="16" borderId="0" xfId="2" applyFill="1"/>
    <xf numFmtId="0" fontId="0" fillId="16" borderId="0" xfId="0" applyFill="1"/>
    <xf numFmtId="0" fontId="0" fillId="16" borderId="5" xfId="0" applyFill="1" applyBorder="1"/>
    <xf numFmtId="0" fontId="2" fillId="16" borderId="1" xfId="0" applyFont="1" applyFill="1" applyBorder="1"/>
    <xf numFmtId="0" fontId="0" fillId="16" borderId="1" xfId="0" applyFill="1" applyBorder="1"/>
    <xf numFmtId="169" fontId="0" fillId="16" borderId="1" xfId="0" applyNumberFormat="1" applyFill="1" applyBorder="1"/>
    <xf numFmtId="0" fontId="0" fillId="16" borderId="3" xfId="0" applyFill="1" applyBorder="1"/>
    <xf numFmtId="169" fontId="0" fillId="16" borderId="3" xfId="0" applyNumberFormat="1" applyFill="1" applyBorder="1"/>
    <xf numFmtId="0" fontId="2" fillId="16" borderId="1" xfId="0" applyFont="1" applyFill="1" applyBorder="1" applyAlignment="1">
      <alignment horizontal="center" vertical="top"/>
    </xf>
    <xf numFmtId="167" fontId="0" fillId="16" borderId="1" xfId="0" applyNumberFormat="1" applyFill="1" applyBorder="1"/>
    <xf numFmtId="168" fontId="0" fillId="16" borderId="1" xfId="0" applyNumberFormat="1" applyFill="1" applyBorder="1"/>
    <xf numFmtId="168" fontId="21" fillId="16" borderId="7" xfId="0" applyNumberFormat="1" applyFont="1" applyFill="1" applyBorder="1"/>
    <xf numFmtId="171" fontId="0" fillId="16" borderId="0" xfId="0" applyNumberFormat="1" applyFill="1"/>
    <xf numFmtId="167" fontId="0" fillId="16" borderId="0" xfId="0" applyNumberFormat="1" applyFill="1"/>
    <xf numFmtId="0" fontId="9" fillId="16" borderId="1" xfId="0" applyFont="1" applyFill="1" applyBorder="1"/>
    <xf numFmtId="168" fontId="0" fillId="16" borderId="0" xfId="0" applyNumberFormat="1" applyFill="1"/>
    <xf numFmtId="168" fontId="0" fillId="16" borderId="3" xfId="0" applyNumberFormat="1" applyFill="1" applyBorder="1"/>
    <xf numFmtId="173" fontId="0" fillId="7" borderId="1" xfId="0" applyNumberFormat="1" applyFill="1" applyBorder="1"/>
    <xf numFmtId="173" fontId="0" fillId="0" borderId="3" xfId="0" applyNumberFormat="1" applyBorder="1"/>
    <xf numFmtId="173" fontId="0" fillId="0" borderId="0" xfId="0" applyNumberFormat="1"/>
    <xf numFmtId="0" fontId="0" fillId="17" borderId="0" xfId="0" applyFill="1"/>
    <xf numFmtId="0" fontId="2" fillId="17" borderId="1" xfId="0" applyFont="1" applyFill="1" applyBorder="1" applyAlignment="1">
      <alignment horizontal="center" vertical="top"/>
    </xf>
    <xf numFmtId="0" fontId="0" fillId="17" borderId="1" xfId="0" applyFill="1" applyBorder="1"/>
    <xf numFmtId="167" fontId="0" fillId="17" borderId="1" xfId="0" applyNumberFormat="1" applyFill="1" applyBorder="1"/>
    <xf numFmtId="168" fontId="0" fillId="17" borderId="1" xfId="0" applyNumberFormat="1" applyFill="1" applyBorder="1"/>
    <xf numFmtId="0" fontId="0" fillId="17" borderId="3" xfId="0" applyFill="1" applyBorder="1"/>
    <xf numFmtId="173" fontId="21" fillId="17" borderId="7" xfId="0" applyNumberFormat="1" applyFont="1" applyFill="1" applyBorder="1"/>
    <xf numFmtId="173" fontId="0" fillId="17" borderId="0" xfId="0" applyNumberFormat="1" applyFill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173" fontId="0" fillId="17" borderId="0" xfId="0" applyNumberFormat="1" applyFill="1" applyAlignment="1">
      <alignment vertical="center"/>
    </xf>
    <xf numFmtId="168" fontId="0" fillId="0" borderId="0" xfId="0" applyNumberFormat="1" applyAlignment="1">
      <alignment vertical="center"/>
    </xf>
    <xf numFmtId="173" fontId="24" fillId="0" borderId="0" xfId="0" applyNumberFormat="1" applyFont="1" applyAlignment="1">
      <alignment vertical="center"/>
    </xf>
    <xf numFmtId="173" fontId="22" fillId="17" borderId="0" xfId="3" applyNumberFormat="1" applyFont="1" applyFill="1" applyAlignment="1">
      <alignment vertical="center"/>
    </xf>
    <xf numFmtId="173" fontId="10" fillId="8" borderId="0" xfId="0" applyNumberFormat="1" applyFont="1" applyFill="1"/>
    <xf numFmtId="173" fontId="0" fillId="8" borderId="0" xfId="0" applyNumberFormat="1" applyFill="1"/>
    <xf numFmtId="168" fontId="0" fillId="17" borderId="1" xfId="0" applyNumberFormat="1" applyFill="1" applyBorder="1" applyAlignment="1">
      <alignment horizontal="center" vertical="top"/>
    </xf>
    <xf numFmtId="0" fontId="23" fillId="0" borderId="1" xfId="0" applyFont="1" applyBorder="1"/>
    <xf numFmtId="167" fontId="23" fillId="12" borderId="1" xfId="0" applyNumberFormat="1" applyFont="1" applyFill="1" applyBorder="1"/>
    <xf numFmtId="168" fontId="23" fillId="0" borderId="1" xfId="0" applyNumberFormat="1" applyFont="1" applyBorder="1"/>
    <xf numFmtId="168" fontId="23" fillId="12" borderId="1" xfId="0" applyNumberFormat="1" applyFont="1" applyFill="1" applyBorder="1"/>
    <xf numFmtId="173" fontId="10" fillId="0" borderId="1" xfId="0" applyNumberFormat="1" applyFont="1" applyBorder="1"/>
    <xf numFmtId="0" fontId="9" fillId="17" borderId="1" xfId="0" applyFont="1" applyFill="1" applyBorder="1"/>
    <xf numFmtId="168" fontId="2" fillId="17" borderId="1" xfId="0" applyNumberFormat="1" applyFont="1" applyFill="1" applyBorder="1" applyAlignment="1">
      <alignment horizontal="center" vertical="top"/>
    </xf>
    <xf numFmtId="174" fontId="9" fillId="17" borderId="1" xfId="0" applyNumberFormat="1" applyFont="1" applyFill="1" applyBorder="1"/>
    <xf numFmtId="0" fontId="33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vertical="center"/>
    </xf>
    <xf numFmtId="175" fontId="29" fillId="0" borderId="0" xfId="0" applyNumberFormat="1" applyFont="1" applyAlignment="1">
      <alignment horizontal="right" vertical="center"/>
    </xf>
    <xf numFmtId="0" fontId="31" fillId="18" borderId="0" xfId="0" applyFont="1" applyFill="1" applyAlignment="1">
      <alignment vertical="center"/>
    </xf>
    <xf numFmtId="0" fontId="31" fillId="14" borderId="0" xfId="0" applyFont="1" applyFill="1" applyAlignment="1">
      <alignment vertical="center"/>
    </xf>
    <xf numFmtId="0" fontId="29" fillId="14" borderId="0" xfId="0" applyFont="1" applyFill="1" applyAlignment="1">
      <alignment vertical="center"/>
    </xf>
    <xf numFmtId="0" fontId="31" fillId="19" borderId="0" xfId="0" applyFont="1" applyFill="1" applyAlignment="1">
      <alignment vertical="center"/>
    </xf>
    <xf numFmtId="0" fontId="29" fillId="19" borderId="0" xfId="0" applyFont="1" applyFill="1" applyAlignment="1">
      <alignment vertical="center"/>
    </xf>
    <xf numFmtId="0" fontId="31" fillId="7" borderId="0" xfId="0" applyFont="1" applyFill="1" applyAlignment="1">
      <alignment vertical="center"/>
    </xf>
    <xf numFmtId="0" fontId="29" fillId="7" borderId="0" xfId="0" applyFont="1" applyFill="1" applyAlignment="1">
      <alignment vertical="center"/>
    </xf>
    <xf numFmtId="0" fontId="31" fillId="5" borderId="0" xfId="0" applyFont="1" applyFill="1" applyAlignment="1">
      <alignment vertical="center"/>
    </xf>
    <xf numFmtId="2" fontId="29" fillId="18" borderId="0" xfId="0" applyNumberFormat="1" applyFont="1" applyFill="1" applyAlignment="1">
      <alignment vertical="center"/>
    </xf>
    <xf numFmtId="175" fontId="29" fillId="18" borderId="0" xfId="0" applyNumberFormat="1" applyFont="1" applyFill="1" applyAlignment="1">
      <alignment horizontal="right" vertical="center"/>
    </xf>
    <xf numFmtId="2" fontId="31" fillId="18" borderId="0" xfId="0" applyNumberFormat="1" applyFont="1" applyFill="1" applyAlignment="1">
      <alignment vertical="center"/>
    </xf>
    <xf numFmtId="175" fontId="31" fillId="18" borderId="0" xfId="0" applyNumberFormat="1" applyFont="1" applyFill="1" applyAlignment="1">
      <alignment horizontal="right" vertical="center"/>
    </xf>
    <xf numFmtId="2" fontId="29" fillId="14" borderId="0" xfId="0" applyNumberFormat="1" applyFont="1" applyFill="1" applyAlignment="1">
      <alignment vertical="center"/>
    </xf>
    <xf numFmtId="175" fontId="29" fillId="14" borderId="0" xfId="0" applyNumberFormat="1" applyFont="1" applyFill="1" applyAlignment="1">
      <alignment horizontal="right" vertical="center"/>
    </xf>
    <xf numFmtId="2" fontId="29" fillId="19" borderId="0" xfId="0" applyNumberFormat="1" applyFont="1" applyFill="1" applyAlignment="1">
      <alignment vertical="center"/>
    </xf>
    <xf numFmtId="175" fontId="29" fillId="19" borderId="0" xfId="0" applyNumberFormat="1" applyFont="1" applyFill="1" applyAlignment="1">
      <alignment horizontal="right" vertical="center"/>
    </xf>
    <xf numFmtId="2" fontId="31" fillId="7" borderId="0" xfId="0" applyNumberFormat="1" applyFont="1" applyFill="1" applyAlignment="1">
      <alignment vertical="center"/>
    </xf>
    <xf numFmtId="175" fontId="31" fillId="7" borderId="0" xfId="0" applyNumberFormat="1" applyFont="1" applyFill="1" applyAlignment="1">
      <alignment horizontal="right" vertical="center"/>
    </xf>
    <xf numFmtId="2" fontId="29" fillId="7" borderId="0" xfId="0" applyNumberFormat="1" applyFont="1" applyFill="1" applyAlignment="1">
      <alignment vertical="center"/>
    </xf>
    <xf numFmtId="175" fontId="29" fillId="7" borderId="0" xfId="0" applyNumberFormat="1" applyFont="1" applyFill="1" applyAlignment="1">
      <alignment horizontal="right" vertical="center"/>
    </xf>
    <xf numFmtId="2" fontId="31" fillId="5" borderId="0" xfId="0" applyNumberFormat="1" applyFont="1" applyFill="1" applyAlignment="1">
      <alignment vertical="center"/>
    </xf>
    <xf numFmtId="175" fontId="31" fillId="5" borderId="0" xfId="0" applyNumberFormat="1" applyFont="1" applyFill="1" applyAlignment="1">
      <alignment horizontal="right" vertical="center"/>
    </xf>
    <xf numFmtId="0" fontId="31" fillId="20" borderId="0" xfId="0" applyFont="1" applyFill="1" applyAlignment="1">
      <alignment vertical="center"/>
    </xf>
    <xf numFmtId="2" fontId="31" fillId="20" borderId="0" xfId="0" applyNumberFormat="1" applyFont="1" applyFill="1" applyAlignment="1">
      <alignment vertical="center"/>
    </xf>
    <xf numFmtId="175" fontId="31" fillId="20" borderId="0" xfId="0" applyNumberFormat="1" applyFont="1" applyFill="1" applyAlignment="1">
      <alignment horizontal="right" vertical="center"/>
    </xf>
    <xf numFmtId="2" fontId="31" fillId="14" borderId="0" xfId="0" applyNumberFormat="1" applyFont="1" applyFill="1" applyAlignment="1">
      <alignment vertical="center"/>
    </xf>
    <xf numFmtId="175" fontId="31" fillId="14" borderId="0" xfId="0" applyNumberFormat="1" applyFont="1" applyFill="1" applyAlignment="1">
      <alignment horizontal="right" vertical="center"/>
    </xf>
    <xf numFmtId="175" fontId="31" fillId="19" borderId="0" xfId="0" applyNumberFormat="1" applyFont="1" applyFill="1" applyAlignment="1">
      <alignment horizontal="right" vertical="center"/>
    </xf>
    <xf numFmtId="0" fontId="29" fillId="5" borderId="0" xfId="0" applyFont="1" applyFill="1" applyAlignment="1">
      <alignment vertical="center"/>
    </xf>
    <xf numFmtId="2" fontId="29" fillId="5" borderId="0" xfId="0" applyNumberFormat="1" applyFont="1" applyFill="1" applyAlignment="1">
      <alignment vertical="center"/>
    </xf>
    <xf numFmtId="175" fontId="29" fillId="5" borderId="0" xfId="0" applyNumberFormat="1" applyFont="1" applyFill="1" applyAlignment="1">
      <alignment horizontal="right" vertical="center"/>
    </xf>
    <xf numFmtId="2" fontId="29" fillId="20" borderId="0" xfId="0" applyNumberFormat="1" applyFont="1" applyFill="1" applyAlignment="1">
      <alignment vertical="center"/>
    </xf>
    <xf numFmtId="175" fontId="29" fillId="20" borderId="0" xfId="0" applyNumberFormat="1" applyFont="1" applyFill="1" applyAlignment="1">
      <alignment horizontal="right" vertical="center"/>
    </xf>
    <xf numFmtId="0" fontId="29" fillId="20" borderId="0" xfId="0" applyFont="1" applyFill="1" applyAlignment="1">
      <alignment vertical="center"/>
    </xf>
    <xf numFmtId="0" fontId="31" fillId="22" borderId="0" xfId="0" applyFont="1" applyFill="1" applyAlignment="1">
      <alignment vertical="center"/>
    </xf>
    <xf numFmtId="2" fontId="31" fillId="22" borderId="0" xfId="0" applyNumberFormat="1" applyFont="1" applyFill="1" applyAlignment="1">
      <alignment vertical="center"/>
    </xf>
    <xf numFmtId="175" fontId="31" fillId="22" borderId="0" xfId="0" applyNumberFormat="1" applyFont="1" applyFill="1" applyAlignment="1">
      <alignment horizontal="right" vertical="center"/>
    </xf>
    <xf numFmtId="0" fontId="31" fillId="21" borderId="0" xfId="0" applyFont="1" applyFill="1" applyAlignment="1">
      <alignment vertical="center"/>
    </xf>
    <xf numFmtId="2" fontId="31" fillId="21" borderId="0" xfId="0" applyNumberFormat="1" applyFont="1" applyFill="1" applyAlignment="1">
      <alignment vertical="center"/>
    </xf>
    <xf numFmtId="175" fontId="31" fillId="21" borderId="0" xfId="0" applyNumberFormat="1" applyFont="1" applyFill="1" applyAlignment="1">
      <alignment horizontal="right" vertical="center"/>
    </xf>
    <xf numFmtId="0" fontId="34" fillId="20" borderId="0" xfId="0" applyFont="1" applyFill="1" applyAlignment="1">
      <alignment vertical="center"/>
    </xf>
    <xf numFmtId="0" fontId="32" fillId="0" borderId="0" xfId="0" applyFont="1" applyAlignment="1">
      <alignment horizontal="center" vertical="center"/>
    </xf>
    <xf numFmtId="2" fontId="29" fillId="14" borderId="0" xfId="0" applyNumberFormat="1" applyFont="1" applyFill="1" applyAlignment="1">
      <alignment horizontal="right" vertical="center"/>
    </xf>
    <xf numFmtId="2" fontId="29" fillId="19" borderId="0" xfId="0" applyNumberFormat="1" applyFont="1" applyFill="1" applyAlignment="1">
      <alignment horizontal="right" vertical="center"/>
    </xf>
    <xf numFmtId="2" fontId="29" fillId="7" borderId="0" xfId="0" applyNumberFormat="1" applyFont="1" applyFill="1" applyAlignment="1">
      <alignment horizontal="right" vertical="center"/>
    </xf>
    <xf numFmtId="2" fontId="31" fillId="7" borderId="0" xfId="0" applyNumberFormat="1" applyFont="1" applyFill="1" applyAlignment="1">
      <alignment horizontal="right" vertical="center"/>
    </xf>
    <xf numFmtId="2" fontId="31" fillId="5" borderId="0" xfId="0" applyNumberFormat="1" applyFont="1" applyFill="1" applyAlignment="1">
      <alignment horizontal="right" vertical="center"/>
    </xf>
    <xf numFmtId="2" fontId="31" fillId="20" borderId="0" xfId="0" applyNumberFormat="1" applyFont="1" applyFill="1" applyAlignment="1">
      <alignment horizontal="right" vertical="center"/>
    </xf>
    <xf numFmtId="2" fontId="29" fillId="18" borderId="0" xfId="0" applyNumberFormat="1" applyFont="1" applyFill="1" applyAlignment="1">
      <alignment horizontal="right" vertical="center"/>
    </xf>
    <xf numFmtId="2" fontId="29" fillId="5" borderId="0" xfId="0" applyNumberFormat="1" applyFont="1" applyFill="1" applyAlignment="1">
      <alignment horizontal="right" vertical="center"/>
    </xf>
    <xf numFmtId="175" fontId="32" fillId="11" borderId="0" xfId="0" applyNumberFormat="1" applyFont="1" applyFill="1" applyAlignment="1">
      <alignment horizontal="right" vertical="center"/>
    </xf>
    <xf numFmtId="0" fontId="32" fillId="13" borderId="0" xfId="0" applyFont="1" applyFill="1" applyAlignment="1">
      <alignment horizontal="center" vertical="center"/>
    </xf>
    <xf numFmtId="2" fontId="30" fillId="13" borderId="0" xfId="0" applyNumberFormat="1" applyFont="1" applyFill="1" applyAlignment="1">
      <alignment horizontal="center" vertical="center" wrapText="1"/>
    </xf>
    <xf numFmtId="175" fontId="30" fillId="13" borderId="0" xfId="0" applyNumberFormat="1" applyFont="1" applyFill="1" applyAlignment="1">
      <alignment horizontal="center" vertical="center" wrapText="1"/>
    </xf>
    <xf numFmtId="0" fontId="29" fillId="11" borderId="0" xfId="0" applyFont="1" applyFill="1" applyAlignment="1">
      <alignment horizontal="center" vertical="center"/>
    </xf>
    <xf numFmtId="0" fontId="31" fillId="23" borderId="0" xfId="0" applyFont="1" applyFill="1" applyAlignment="1">
      <alignment vertical="center"/>
    </xf>
    <xf numFmtId="2" fontId="31" fillId="23" borderId="0" xfId="0" applyNumberFormat="1" applyFont="1" applyFill="1" applyAlignment="1">
      <alignment vertical="center"/>
    </xf>
    <xf numFmtId="175" fontId="31" fillId="23" borderId="0" xfId="0" applyNumberFormat="1" applyFont="1" applyFill="1" applyAlignment="1">
      <alignment horizontal="right" vertical="center"/>
    </xf>
    <xf numFmtId="0" fontId="34" fillId="18" borderId="0" xfId="0" applyFont="1" applyFill="1" applyAlignment="1">
      <alignment vertical="center"/>
    </xf>
    <xf numFmtId="0" fontId="31" fillId="24" borderId="0" xfId="0" applyFont="1" applyFill="1" applyAlignment="1">
      <alignment vertical="center"/>
    </xf>
    <xf numFmtId="2" fontId="32" fillId="24" borderId="0" xfId="0" applyNumberFormat="1" applyFont="1" applyFill="1" applyAlignment="1">
      <alignment vertical="center"/>
    </xf>
    <xf numFmtId="175" fontId="32" fillId="24" borderId="0" xfId="0" applyNumberFormat="1" applyFont="1" applyFill="1" applyAlignment="1">
      <alignment horizontal="right" vertical="center"/>
    </xf>
    <xf numFmtId="2" fontId="31" fillId="24" borderId="0" xfId="0" applyNumberFormat="1" applyFont="1" applyFill="1" applyAlignment="1">
      <alignment vertical="center"/>
    </xf>
    <xf numFmtId="175" fontId="31" fillId="24" borderId="0" xfId="0" applyNumberFormat="1" applyFont="1" applyFill="1" applyAlignment="1">
      <alignment horizontal="right" vertical="center"/>
    </xf>
    <xf numFmtId="2" fontId="31" fillId="24" borderId="0" xfId="0" applyNumberFormat="1" applyFont="1" applyFill="1" applyAlignment="1">
      <alignment horizontal="right" vertical="center"/>
    </xf>
    <xf numFmtId="0" fontId="29" fillId="24" borderId="0" xfId="0" applyFont="1" applyFill="1" applyAlignment="1">
      <alignment vertical="center"/>
    </xf>
    <xf numFmtId="2" fontId="29" fillId="24" borderId="0" xfId="0" applyNumberFormat="1" applyFont="1" applyFill="1" applyAlignment="1">
      <alignment horizontal="right" vertical="center"/>
    </xf>
    <xf numFmtId="175" fontId="29" fillId="24" borderId="0" xfId="0" applyNumberFormat="1" applyFont="1" applyFill="1" applyAlignment="1">
      <alignment horizontal="right" vertical="center"/>
    </xf>
    <xf numFmtId="0" fontId="31" fillId="25" borderId="0" xfId="0" applyFont="1" applyFill="1" applyAlignment="1">
      <alignment vertical="center"/>
    </xf>
    <xf numFmtId="175" fontId="29" fillId="25" borderId="0" xfId="0" applyNumberFormat="1" applyFont="1" applyFill="1" applyAlignment="1">
      <alignment horizontal="right" vertical="center"/>
    </xf>
    <xf numFmtId="0" fontId="29" fillId="25" borderId="0" xfId="0" applyFont="1" applyFill="1" applyAlignment="1">
      <alignment vertical="center"/>
    </xf>
    <xf numFmtId="175" fontId="31" fillId="25" borderId="0" xfId="0" applyNumberFormat="1" applyFont="1" applyFill="1" applyAlignment="1">
      <alignment horizontal="right" vertical="center"/>
    </xf>
    <xf numFmtId="0" fontId="29" fillId="8" borderId="0" xfId="0" applyFont="1" applyFill="1" applyAlignment="1">
      <alignment vertical="center"/>
    </xf>
    <xf numFmtId="2" fontId="29" fillId="8" borderId="0" xfId="0" applyNumberFormat="1" applyFont="1" applyFill="1" applyAlignment="1">
      <alignment vertical="center"/>
    </xf>
    <xf numFmtId="175" fontId="29" fillId="8" borderId="0" xfId="0" applyNumberFormat="1" applyFont="1" applyFill="1" applyAlignment="1">
      <alignment horizontal="right" vertical="center"/>
    </xf>
    <xf numFmtId="0" fontId="31" fillId="8" borderId="0" xfId="0" applyFont="1" applyFill="1" applyAlignment="1">
      <alignment vertical="center"/>
    </xf>
    <xf numFmtId="2" fontId="29" fillId="8" borderId="0" xfId="0" applyNumberFormat="1" applyFont="1" applyFill="1" applyAlignment="1">
      <alignment horizontal="right" vertical="center"/>
    </xf>
    <xf numFmtId="2" fontId="31" fillId="8" borderId="0" xfId="0" applyNumberFormat="1" applyFont="1" applyFill="1" applyAlignment="1">
      <alignment horizontal="right" vertical="center"/>
    </xf>
    <xf numFmtId="175" fontId="31" fillId="8" borderId="0" xfId="0" applyNumberFormat="1" applyFont="1" applyFill="1" applyAlignment="1">
      <alignment horizontal="right" vertical="center"/>
    </xf>
    <xf numFmtId="0" fontId="31" fillId="26" borderId="0" xfId="0" applyFont="1" applyFill="1" applyAlignment="1">
      <alignment vertical="center"/>
    </xf>
    <xf numFmtId="175" fontId="31" fillId="26" borderId="0" xfId="0" applyNumberFormat="1" applyFont="1" applyFill="1" applyAlignment="1">
      <alignment horizontal="right" vertical="center"/>
    </xf>
    <xf numFmtId="175" fontId="29" fillId="26" borderId="0" xfId="0" applyNumberFormat="1" applyFont="1" applyFill="1" applyAlignment="1">
      <alignment horizontal="right" vertical="center"/>
    </xf>
    <xf numFmtId="0" fontId="29" fillId="26" borderId="0" xfId="0" applyFont="1" applyFill="1" applyAlignment="1">
      <alignment vertical="center"/>
    </xf>
    <xf numFmtId="0" fontId="31" fillId="27" borderId="0" xfId="0" applyFont="1" applyFill="1" applyAlignment="1">
      <alignment vertical="center"/>
    </xf>
    <xf numFmtId="175" fontId="31" fillId="27" borderId="0" xfId="0" applyNumberFormat="1" applyFont="1" applyFill="1" applyAlignment="1">
      <alignment horizontal="right" vertical="center"/>
    </xf>
    <xf numFmtId="175" fontId="29" fillId="27" borderId="0" xfId="0" applyNumberFormat="1" applyFont="1" applyFill="1" applyAlignment="1">
      <alignment horizontal="right" vertical="center"/>
    </xf>
    <xf numFmtId="0" fontId="29" fillId="27" borderId="0" xfId="0" applyFont="1" applyFill="1" applyAlignment="1">
      <alignment vertical="center"/>
    </xf>
    <xf numFmtId="0" fontId="29" fillId="28" borderId="0" xfId="0" applyFont="1" applyFill="1" applyAlignment="1">
      <alignment vertical="center"/>
    </xf>
    <xf numFmtId="2" fontId="29" fillId="28" borderId="0" xfId="0" applyNumberFormat="1" applyFont="1" applyFill="1" applyAlignment="1">
      <alignment vertical="center"/>
    </xf>
    <xf numFmtId="175" fontId="29" fillId="28" borderId="0" xfId="0" applyNumberFormat="1" applyFont="1" applyFill="1" applyAlignment="1">
      <alignment horizontal="right" vertical="center"/>
    </xf>
    <xf numFmtId="0" fontId="31" fillId="28" borderId="0" xfId="0" applyFont="1" applyFill="1" applyAlignment="1">
      <alignment vertical="center"/>
    </xf>
    <xf numFmtId="175" fontId="31" fillId="28" borderId="0" xfId="0" applyNumberFormat="1" applyFont="1" applyFill="1" applyAlignment="1">
      <alignment horizontal="right" vertical="center"/>
    </xf>
    <xf numFmtId="0" fontId="33" fillId="0" borderId="0" xfId="0" applyFont="1" applyAlignment="1">
      <alignment horizontal="center" vertical="center"/>
    </xf>
    <xf numFmtId="175" fontId="29" fillId="0" borderId="0" xfId="0" applyNumberFormat="1" applyFont="1" applyAlignment="1">
      <alignment horizontal="center" vertical="center"/>
    </xf>
    <xf numFmtId="175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75" fontId="35" fillId="0" borderId="0" xfId="0" applyNumberFormat="1" applyFont="1" applyAlignment="1">
      <alignment horizontal="center" vertical="center" wrapText="1"/>
    </xf>
    <xf numFmtId="175" fontId="36" fillId="18" borderId="0" xfId="0" applyNumberFormat="1" applyFont="1" applyFill="1" applyAlignment="1">
      <alignment horizontal="right" vertical="center"/>
    </xf>
    <xf numFmtId="175" fontId="36" fillId="14" borderId="0" xfId="0" applyNumberFormat="1" applyFont="1" applyFill="1" applyAlignment="1">
      <alignment horizontal="right" vertical="center"/>
    </xf>
    <xf numFmtId="175" fontId="36" fillId="19" borderId="0" xfId="0" applyNumberFormat="1" applyFont="1" applyFill="1" applyAlignment="1">
      <alignment horizontal="right" vertical="center"/>
    </xf>
    <xf numFmtId="175" fontId="36" fillId="7" borderId="0" xfId="0" applyNumberFormat="1" applyFont="1" applyFill="1" applyAlignment="1">
      <alignment horizontal="right" vertical="center"/>
    </xf>
    <xf numFmtId="175" fontId="36" fillId="5" borderId="0" xfId="0" applyNumberFormat="1" applyFont="1" applyFill="1" applyAlignment="1">
      <alignment horizontal="right" vertical="center"/>
    </xf>
    <xf numFmtId="175" fontId="36" fillId="25" borderId="0" xfId="0" applyNumberFormat="1" applyFont="1" applyFill="1" applyAlignment="1">
      <alignment horizontal="right" vertical="center"/>
    </xf>
    <xf numFmtId="175" fontId="36" fillId="26" borderId="0" xfId="0" applyNumberFormat="1" applyFont="1" applyFill="1" applyAlignment="1">
      <alignment horizontal="right" vertical="center"/>
    </xf>
    <xf numFmtId="175" fontId="36" fillId="27" borderId="0" xfId="0" applyNumberFormat="1" applyFont="1" applyFill="1" applyAlignment="1">
      <alignment horizontal="right" vertical="center"/>
    </xf>
    <xf numFmtId="175" fontId="36" fillId="0" borderId="0" xfId="0" applyNumberFormat="1" applyFont="1" applyAlignment="1">
      <alignment horizontal="right" vertical="center"/>
    </xf>
    <xf numFmtId="2" fontId="29" fillId="18" borderId="0" xfId="0" applyNumberFormat="1" applyFont="1" applyFill="1" applyAlignment="1">
      <alignment horizontal="center" vertical="center"/>
    </xf>
    <xf numFmtId="2" fontId="31" fillId="18" borderId="0" xfId="0" applyNumberFormat="1" applyFont="1" applyFill="1" applyAlignment="1">
      <alignment horizontal="center" vertical="center"/>
    </xf>
    <xf numFmtId="2" fontId="29" fillId="14" borderId="0" xfId="0" applyNumberFormat="1" applyFont="1" applyFill="1" applyAlignment="1">
      <alignment horizontal="center" vertical="center"/>
    </xf>
    <xf numFmtId="2" fontId="29" fillId="19" borderId="0" xfId="0" applyNumberFormat="1" applyFont="1" applyFill="1" applyAlignment="1">
      <alignment horizontal="center" vertical="center"/>
    </xf>
    <xf numFmtId="2" fontId="31" fillId="7" borderId="0" xfId="0" applyNumberFormat="1" applyFont="1" applyFill="1" applyAlignment="1">
      <alignment horizontal="center" vertical="center"/>
    </xf>
    <xf numFmtId="2" fontId="29" fillId="7" borderId="0" xfId="0" applyNumberFormat="1" applyFont="1" applyFill="1" applyAlignment="1">
      <alignment horizontal="center" vertical="center"/>
    </xf>
    <xf numFmtId="2" fontId="31" fillId="14" borderId="0" xfId="0" applyNumberFormat="1" applyFont="1" applyFill="1" applyAlignment="1">
      <alignment horizontal="center" vertical="center"/>
    </xf>
    <xf numFmtId="2" fontId="31" fillId="5" borderId="0" xfId="0" applyNumberFormat="1" applyFont="1" applyFill="1" applyAlignment="1">
      <alignment horizontal="center" vertical="center"/>
    </xf>
    <xf numFmtId="2" fontId="29" fillId="5" borderId="0" xfId="0" applyNumberFormat="1" applyFont="1" applyFill="1" applyAlignment="1">
      <alignment horizontal="center" vertical="center"/>
    </xf>
    <xf numFmtId="2" fontId="29" fillId="25" borderId="0" xfId="0" applyNumberFormat="1" applyFont="1" applyFill="1" applyAlignment="1">
      <alignment horizontal="center" vertical="center"/>
    </xf>
    <xf numFmtId="2" fontId="31" fillId="25" borderId="0" xfId="0" applyNumberFormat="1" applyFont="1" applyFill="1" applyAlignment="1">
      <alignment horizontal="center" vertical="center"/>
    </xf>
    <xf numFmtId="2" fontId="31" fillId="26" borderId="0" xfId="0" applyNumberFormat="1" applyFont="1" applyFill="1" applyAlignment="1">
      <alignment horizontal="center" vertical="center"/>
    </xf>
    <xf numFmtId="2" fontId="29" fillId="26" borderId="0" xfId="0" applyNumberFormat="1" applyFont="1" applyFill="1" applyAlignment="1">
      <alignment horizontal="center" vertical="center"/>
    </xf>
    <xf numFmtId="2" fontId="31" fillId="27" borderId="0" xfId="0" applyNumberFormat="1" applyFont="1" applyFill="1" applyAlignment="1">
      <alignment horizontal="center" vertical="center"/>
    </xf>
    <xf numFmtId="2" fontId="29" fillId="27" borderId="0" xfId="0" applyNumberFormat="1" applyFont="1" applyFill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175" fontId="36" fillId="23" borderId="0" xfId="0" applyNumberFormat="1" applyFont="1" applyFill="1" applyAlignment="1">
      <alignment horizontal="right" vertical="center"/>
    </xf>
    <xf numFmtId="175" fontId="36" fillId="21" borderId="0" xfId="0" applyNumberFormat="1" applyFont="1" applyFill="1" applyAlignment="1">
      <alignment horizontal="right" vertical="center"/>
    </xf>
    <xf numFmtId="175" fontId="36" fillId="20" borderId="0" xfId="0" applyNumberFormat="1" applyFont="1" applyFill="1" applyAlignment="1">
      <alignment horizontal="right" vertical="center"/>
    </xf>
    <xf numFmtId="175" fontId="36" fillId="24" borderId="0" xfId="0" applyNumberFormat="1" applyFont="1" applyFill="1" applyAlignment="1">
      <alignment horizontal="right" vertical="center"/>
    </xf>
    <xf numFmtId="175" fontId="36" fillId="22" borderId="0" xfId="0" applyNumberFormat="1" applyFont="1" applyFill="1" applyAlignment="1">
      <alignment horizontal="right" vertical="center"/>
    </xf>
    <xf numFmtId="175" fontId="36" fillId="8" borderId="0" xfId="0" applyNumberFormat="1" applyFont="1" applyFill="1" applyAlignment="1">
      <alignment horizontal="right" vertical="center"/>
    </xf>
    <xf numFmtId="175" fontId="36" fillId="28" borderId="0" xfId="0" applyNumberFormat="1" applyFont="1" applyFill="1" applyAlignment="1">
      <alignment horizontal="right" vertical="center"/>
    </xf>
    <xf numFmtId="0" fontId="31" fillId="11" borderId="0" xfId="0" applyFont="1" applyFill="1" applyAlignment="1">
      <alignment horizontal="center" vertical="center"/>
    </xf>
    <xf numFmtId="175" fontId="31" fillId="11" borderId="0" xfId="0" applyNumberFormat="1" applyFont="1" applyFill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175" fontId="29" fillId="11" borderId="0" xfId="0" applyNumberFormat="1" applyFont="1" applyFill="1" applyAlignment="1">
      <alignment horizontal="center" vertical="center"/>
    </xf>
    <xf numFmtId="175" fontId="29" fillId="0" borderId="17" xfId="0" applyNumberFormat="1" applyFont="1" applyBorder="1" applyAlignment="1">
      <alignment horizontal="right" vertical="center"/>
    </xf>
    <xf numFmtId="175" fontId="31" fillId="0" borderId="19" xfId="0" applyNumberFormat="1" applyFont="1" applyBorder="1" applyAlignment="1">
      <alignment horizontal="right" vertical="center"/>
    </xf>
    <xf numFmtId="175" fontId="29" fillId="0" borderId="20" xfId="0" applyNumberFormat="1" applyFont="1" applyBorder="1" applyAlignment="1">
      <alignment horizontal="right" vertical="center"/>
    </xf>
    <xf numFmtId="175" fontId="29" fillId="0" borderId="18" xfId="0" applyNumberFormat="1" applyFont="1" applyBorder="1" applyAlignment="1">
      <alignment horizontal="right" vertical="center"/>
    </xf>
    <xf numFmtId="175" fontId="31" fillId="0" borderId="18" xfId="0" applyNumberFormat="1" applyFont="1" applyBorder="1" applyAlignment="1">
      <alignment horizontal="right" vertical="center"/>
    </xf>
    <xf numFmtId="175" fontId="37" fillId="0" borderId="17" xfId="0" applyNumberFormat="1" applyFont="1" applyBorder="1" applyAlignment="1">
      <alignment horizontal="right" vertical="center"/>
    </xf>
    <xf numFmtId="175" fontId="37" fillId="0" borderId="18" xfId="0" applyNumberFormat="1" applyFont="1" applyBorder="1" applyAlignment="1">
      <alignment horizontal="right" vertical="center"/>
    </xf>
    <xf numFmtId="175" fontId="37" fillId="0" borderId="19" xfId="0" applyNumberFormat="1" applyFont="1" applyBorder="1" applyAlignment="1">
      <alignment horizontal="right" vertical="center"/>
    </xf>
    <xf numFmtId="175" fontId="38" fillId="0" borderId="18" xfId="0" applyNumberFormat="1" applyFont="1" applyBorder="1" applyAlignment="1">
      <alignment horizontal="right" vertical="center"/>
    </xf>
    <xf numFmtId="175" fontId="39" fillId="0" borderId="19" xfId="0" applyNumberFormat="1" applyFont="1" applyBorder="1" applyAlignment="1">
      <alignment horizontal="right" vertical="center"/>
    </xf>
    <xf numFmtId="175" fontId="39" fillId="0" borderId="17" xfId="0" applyNumberFormat="1" applyFont="1" applyBorder="1" applyAlignment="1">
      <alignment horizontal="right" vertical="center"/>
    </xf>
    <xf numFmtId="175" fontId="40" fillId="0" borderId="17" xfId="0" applyNumberFormat="1" applyFont="1" applyBorder="1" applyAlignment="1">
      <alignment horizontal="right" vertical="center"/>
    </xf>
    <xf numFmtId="175" fontId="37" fillId="0" borderId="20" xfId="0" applyNumberFormat="1" applyFont="1" applyBorder="1" applyAlignment="1">
      <alignment horizontal="right" vertical="center"/>
    </xf>
    <xf numFmtId="175" fontId="38" fillId="0" borderId="17" xfId="0" applyNumberFormat="1" applyFont="1" applyBorder="1" applyAlignment="1">
      <alignment horizontal="right" vertical="center"/>
    </xf>
    <xf numFmtId="0" fontId="33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0" fillId="11" borderId="1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8" fillId="9" borderId="0" xfId="0" applyFont="1" applyFill="1" applyAlignment="1">
      <alignment horizontal="center" wrapText="1"/>
    </xf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</cellXfs>
  <cellStyles count="8">
    <cellStyle name="Accent5" xfId="5" builtinId="45"/>
    <cellStyle name="Comma [0]" xfId="7" builtinId="6"/>
    <cellStyle name="Currency" xfId="6" builtinId="4"/>
    <cellStyle name="Good" xfId="3" builtinId="26"/>
    <cellStyle name="Heading 4" xfId="2" builtinId="19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3DEE-FEFC-AE44-A2DE-BE929C614C50}">
  <dimension ref="A2:X325"/>
  <sheetViews>
    <sheetView topLeftCell="A269" zoomScale="120" zoomScaleNormal="120" workbookViewId="0">
      <selection activeCell="D189" sqref="D189"/>
    </sheetView>
  </sheetViews>
  <sheetFormatPr baseColWidth="10" defaultColWidth="8.83203125" defaultRowHeight="15" x14ac:dyDescent="0.2"/>
  <cols>
    <col min="1" max="1" width="35.83203125" customWidth="1"/>
    <col min="2" max="2" width="17.5" customWidth="1"/>
    <col min="3" max="3" width="19.5" customWidth="1"/>
    <col min="4" max="4" width="17.6640625" customWidth="1"/>
    <col min="5" max="5" width="24" customWidth="1"/>
    <col min="6" max="6" width="28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8" t="s">
        <v>137</v>
      </c>
      <c r="B2" s="77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89">
        <f>B4*30</f>
        <v>300</v>
      </c>
    </row>
    <row r="7" spans="1:8" s="158" customFormat="1" ht="21" customHeight="1" x14ac:dyDescent="0.2">
      <c r="A7" s="157" t="s">
        <v>0</v>
      </c>
    </row>
    <row r="8" spans="1:8" s="158" customFormat="1" ht="21" customHeight="1" x14ac:dyDescent="0.2">
      <c r="A8" s="159" t="s">
        <v>175</v>
      </c>
      <c r="B8" s="161">
        <f>X53*T29</f>
        <v>184607</v>
      </c>
    </row>
    <row r="9" spans="1:8" s="158" customFormat="1" ht="21" customHeight="1" x14ac:dyDescent="0.2">
      <c r="A9" s="159" t="s">
        <v>171</v>
      </c>
      <c r="B9" s="163">
        <f>O52*K29</f>
        <v>86200</v>
      </c>
    </row>
    <row r="10" spans="1:8" s="158" customFormat="1" ht="21" customHeight="1" x14ac:dyDescent="0.2">
      <c r="A10" s="159" t="s">
        <v>170</v>
      </c>
      <c r="B10" s="163">
        <f>G51*C29</f>
        <v>0</v>
      </c>
    </row>
    <row r="11" spans="1:8" s="158" customFormat="1" ht="21" customHeight="1" x14ac:dyDescent="0.2">
      <c r="A11" s="159" t="s">
        <v>1</v>
      </c>
      <c r="B11" s="161">
        <f>D63</f>
        <v>13400</v>
      </c>
    </row>
    <row r="12" spans="1:8" s="158" customFormat="1" ht="21" customHeight="1" x14ac:dyDescent="0.2">
      <c r="A12" s="159" t="s">
        <v>2</v>
      </c>
      <c r="B12" s="161">
        <f>D74</f>
        <v>1627.395</v>
      </c>
      <c r="F12" s="160" t="s">
        <v>185</v>
      </c>
      <c r="G12" s="160"/>
    </row>
    <row r="13" spans="1:8" s="158" customFormat="1" ht="21" customHeight="1" x14ac:dyDescent="0.2">
      <c r="A13" s="159" t="s">
        <v>130</v>
      </c>
      <c r="B13" s="161">
        <f>D152</f>
        <v>7723.958333333333</v>
      </c>
      <c r="C13" s="158" t="s">
        <v>131</v>
      </c>
      <c r="F13" s="160" t="s">
        <v>186</v>
      </c>
      <c r="G13" s="160">
        <v>34</v>
      </c>
      <c r="H13" s="162"/>
    </row>
    <row r="14" spans="1:8" s="158" customFormat="1" ht="21" customHeight="1" x14ac:dyDescent="0.2">
      <c r="A14" s="159" t="s">
        <v>8</v>
      </c>
      <c r="B14" s="161">
        <f>C131</f>
        <v>11680.992416666668</v>
      </c>
      <c r="F14" s="160" t="s">
        <v>187</v>
      </c>
      <c r="G14" s="160">
        <v>33</v>
      </c>
      <c r="H14" s="162"/>
    </row>
    <row r="15" spans="1:8" s="158" customFormat="1" ht="21" customHeight="1" x14ac:dyDescent="0.2">
      <c r="A15" s="159" t="s">
        <v>3</v>
      </c>
      <c r="B15" s="161">
        <f>D95</f>
        <v>32425</v>
      </c>
      <c r="F15" s="160" t="s">
        <v>188</v>
      </c>
      <c r="G15" s="160">
        <v>33</v>
      </c>
      <c r="H15" s="162"/>
    </row>
    <row r="16" spans="1:8" x14ac:dyDescent="0.2">
      <c r="B16" s="148"/>
    </row>
    <row r="17" spans="1:24" x14ac:dyDescent="0.2">
      <c r="A17" t="s">
        <v>4</v>
      </c>
      <c r="B17" s="156">
        <f>0.36</f>
        <v>0.36</v>
      </c>
      <c r="C17" t="s">
        <v>201</v>
      </c>
    </row>
    <row r="18" spans="1:24" x14ac:dyDescent="0.2">
      <c r="A18" s="2" t="s">
        <v>5</v>
      </c>
      <c r="B18" s="156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 s="156">
        <v>0.36</v>
      </c>
      <c r="C19" s="18" t="s">
        <v>6</v>
      </c>
      <c r="F19" s="165">
        <f>B4*(G13/100)*X53</f>
        <v>627663.80000000005</v>
      </c>
      <c r="G19" s="71" t="s">
        <v>189</v>
      </c>
      <c r="H19" s="71"/>
    </row>
    <row r="20" spans="1:24" x14ac:dyDescent="0.2">
      <c r="A20" s="2" t="s">
        <v>199</v>
      </c>
      <c r="B20" s="156">
        <f>+B19*G119</f>
        <v>3772.9565217391305</v>
      </c>
      <c r="F20" s="165">
        <f>B4*(G14/100)*O52</f>
        <v>284460</v>
      </c>
      <c r="G20" s="71" t="s">
        <v>190</v>
      </c>
      <c r="H20" s="71"/>
    </row>
    <row r="21" spans="1:24" x14ac:dyDescent="0.2">
      <c r="B21" s="148"/>
      <c r="F21" s="165">
        <f>B4*G15/100*G51</f>
        <v>353100</v>
      </c>
      <c r="G21" s="71" t="s">
        <v>191</v>
      </c>
      <c r="H21" s="71"/>
    </row>
    <row r="22" spans="1:24" ht="27" customHeight="1" x14ac:dyDescent="0.2">
      <c r="A22" s="16" t="s">
        <v>9</v>
      </c>
      <c r="B22" s="164">
        <f>+B18+B20+B11+B12+B15+B13+B14+B8</f>
        <v>264307.73705434782</v>
      </c>
      <c r="C22" s="17" t="s">
        <v>197</v>
      </c>
      <c r="D22" s="17"/>
      <c r="F22" s="166">
        <f>SUM(F19:F21)</f>
        <v>1265223.8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8" t="s">
        <v>167</v>
      </c>
      <c r="B29" s="64" t="s">
        <v>107</v>
      </c>
      <c r="C29" s="64">
        <v>0</v>
      </c>
      <c r="G29" s="43"/>
      <c r="H29" s="43"/>
      <c r="I29" s="86" t="s">
        <v>168</v>
      </c>
      <c r="J29" s="64" t="s">
        <v>172</v>
      </c>
      <c r="K29" s="64">
        <v>1</v>
      </c>
      <c r="R29" s="76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1" t="s">
        <v>158</v>
      </c>
      <c r="C30" s="82" t="s">
        <v>13</v>
      </c>
      <c r="D30" s="82" t="s">
        <v>14</v>
      </c>
      <c r="E30" s="81" t="s">
        <v>159</v>
      </c>
      <c r="F30" s="82" t="s">
        <v>160</v>
      </c>
      <c r="G30" s="81" t="s">
        <v>161</v>
      </c>
      <c r="H30" s="44"/>
      <c r="I30" s="1" t="s">
        <v>12</v>
      </c>
      <c r="J30" s="81" t="s">
        <v>158</v>
      </c>
      <c r="K30" s="82" t="s">
        <v>13</v>
      </c>
      <c r="L30" s="82" t="s">
        <v>14</v>
      </c>
      <c r="M30" s="81" t="s">
        <v>159</v>
      </c>
      <c r="N30" s="82" t="s">
        <v>160</v>
      </c>
      <c r="O30" s="81" t="s">
        <v>161</v>
      </c>
      <c r="R30" s="1" t="s">
        <v>12</v>
      </c>
      <c r="S30" s="81" t="s">
        <v>158</v>
      </c>
      <c r="T30" s="82" t="s">
        <v>13</v>
      </c>
      <c r="U30" s="82" t="s">
        <v>14</v>
      </c>
      <c r="V30" s="81" t="s">
        <v>159</v>
      </c>
      <c r="W30" s="82" t="s">
        <v>160</v>
      </c>
      <c r="X30" s="81" t="s">
        <v>193</v>
      </c>
    </row>
    <row r="31" spans="1:24" x14ac:dyDescent="0.2">
      <c r="A31" s="151" t="s">
        <v>145</v>
      </c>
      <c r="B31" s="151">
        <v>100</v>
      </c>
      <c r="C31" s="152">
        <v>50</v>
      </c>
      <c r="D31" s="152">
        <v>1</v>
      </c>
      <c r="E31" s="153">
        <f>C31*F31/B31</f>
        <v>20000</v>
      </c>
      <c r="F31" s="153">
        <v>40000</v>
      </c>
      <c r="G31" s="174">
        <f>E31</f>
        <v>20000</v>
      </c>
      <c r="H31" s="44"/>
      <c r="I31" s="3" t="s">
        <v>145</v>
      </c>
      <c r="J31" s="3">
        <v>100</v>
      </c>
      <c r="K31" s="83">
        <v>0</v>
      </c>
      <c r="L31" s="83">
        <v>1</v>
      </c>
      <c r="M31" s="6">
        <f t="shared" ref="M31:M51" si="0">K31*N31/J31</f>
        <v>0</v>
      </c>
      <c r="N31" s="85">
        <v>40000</v>
      </c>
      <c r="O31" s="167"/>
      <c r="R31" s="3" t="s">
        <v>163</v>
      </c>
      <c r="S31" s="3">
        <v>500</v>
      </c>
      <c r="T31" s="83">
        <v>600</v>
      </c>
      <c r="U31" s="83">
        <v>1</v>
      </c>
      <c r="V31" s="6">
        <f>T31*W31/S31</f>
        <v>48000</v>
      </c>
      <c r="W31" s="85">
        <v>40000</v>
      </c>
      <c r="X31" s="52">
        <f>(W31/S31)*T31</f>
        <v>48000</v>
      </c>
    </row>
    <row r="32" spans="1:24" x14ac:dyDescent="0.2">
      <c r="A32" s="151" t="s">
        <v>146</v>
      </c>
      <c r="B32" s="151">
        <v>250</v>
      </c>
      <c r="C32" s="152">
        <v>0</v>
      </c>
      <c r="D32" s="152">
        <v>0</v>
      </c>
      <c r="E32" s="153">
        <f t="shared" ref="E32:E34" si="1">C32*F32/B32</f>
        <v>0</v>
      </c>
      <c r="F32" s="153">
        <v>50000</v>
      </c>
      <c r="G32" s="167">
        <f t="shared" ref="G32:G46" si="2">D32*F32</f>
        <v>0</v>
      </c>
      <c r="H32" s="44"/>
      <c r="I32" s="3" t="s">
        <v>146</v>
      </c>
      <c r="J32" s="3">
        <v>250</v>
      </c>
      <c r="K32" s="83">
        <v>0</v>
      </c>
      <c r="L32" s="83">
        <v>0</v>
      </c>
      <c r="M32" s="6">
        <f t="shared" si="0"/>
        <v>0</v>
      </c>
      <c r="N32" s="85">
        <v>50000</v>
      </c>
      <c r="O32" s="167">
        <f t="shared" ref="O32:O51" si="3">L32*N32</f>
        <v>0</v>
      </c>
      <c r="R32" s="3" t="s">
        <v>164</v>
      </c>
      <c r="S32" s="3">
        <v>500</v>
      </c>
      <c r="T32" s="83">
        <v>0</v>
      </c>
      <c r="U32" s="83">
        <v>0</v>
      </c>
      <c r="V32" s="6">
        <f t="shared" ref="V32:V42" si="4">T32*W32/S32</f>
        <v>0</v>
      </c>
      <c r="W32" s="85">
        <v>61000</v>
      </c>
      <c r="X32" s="52">
        <f t="shared" ref="X32:X52" si="5">(W32/S32)*T32</f>
        <v>0</v>
      </c>
    </row>
    <row r="33" spans="1:24" x14ac:dyDescent="0.2">
      <c r="A33" s="151" t="s">
        <v>157</v>
      </c>
      <c r="B33" s="151">
        <v>500</v>
      </c>
      <c r="C33" s="152">
        <v>100</v>
      </c>
      <c r="D33" s="152">
        <v>0</v>
      </c>
      <c r="E33" s="153">
        <f t="shared" si="1"/>
        <v>20000</v>
      </c>
      <c r="F33" s="153">
        <v>100000</v>
      </c>
      <c r="G33" s="167">
        <f>D33*F33</f>
        <v>0</v>
      </c>
      <c r="H33" s="44"/>
      <c r="I33" s="3" t="s">
        <v>157</v>
      </c>
      <c r="J33" s="3">
        <v>500</v>
      </c>
      <c r="K33" s="83">
        <v>0</v>
      </c>
      <c r="L33" s="83">
        <v>0</v>
      </c>
      <c r="M33" s="6">
        <f t="shared" si="0"/>
        <v>0</v>
      </c>
      <c r="N33" s="85">
        <v>100000</v>
      </c>
      <c r="O33" s="167">
        <f>M33</f>
        <v>0</v>
      </c>
      <c r="R33" s="3" t="s">
        <v>165</v>
      </c>
      <c r="S33" s="3">
        <v>500</v>
      </c>
      <c r="T33" s="83">
        <v>0</v>
      </c>
      <c r="U33" s="83">
        <v>0</v>
      </c>
      <c r="V33" s="6">
        <f t="shared" si="4"/>
        <v>0</v>
      </c>
      <c r="W33" s="85">
        <v>66000</v>
      </c>
      <c r="X33" s="52">
        <f t="shared" si="5"/>
        <v>0</v>
      </c>
    </row>
    <row r="34" spans="1:24" x14ac:dyDescent="0.2">
      <c r="A34" s="151" t="s">
        <v>147</v>
      </c>
      <c r="B34" s="151">
        <v>1000</v>
      </c>
      <c r="C34" s="152">
        <v>0</v>
      </c>
      <c r="D34" s="152">
        <v>0</v>
      </c>
      <c r="E34" s="153">
        <f t="shared" si="1"/>
        <v>0</v>
      </c>
      <c r="F34" s="153">
        <v>20546.599999999999</v>
      </c>
      <c r="G34" s="167">
        <f t="shared" si="2"/>
        <v>0</v>
      </c>
      <c r="H34" s="44"/>
      <c r="I34" s="3" t="s">
        <v>147</v>
      </c>
      <c r="J34" s="3">
        <v>1000</v>
      </c>
      <c r="K34" s="83">
        <v>0</v>
      </c>
      <c r="L34" s="83">
        <v>0</v>
      </c>
      <c r="M34" s="6">
        <f t="shared" si="0"/>
        <v>0</v>
      </c>
      <c r="N34" s="85">
        <v>20546.599999999999</v>
      </c>
      <c r="O34" s="167">
        <f t="shared" si="3"/>
        <v>0</v>
      </c>
      <c r="R34" s="3" t="s">
        <v>166</v>
      </c>
      <c r="S34" s="3">
        <v>1000</v>
      </c>
      <c r="T34" s="83">
        <v>0</v>
      </c>
      <c r="U34" s="83">
        <v>0</v>
      </c>
      <c r="V34" s="6">
        <f t="shared" si="4"/>
        <v>0</v>
      </c>
      <c r="W34" s="85">
        <v>135000</v>
      </c>
      <c r="X34" s="52">
        <f t="shared" si="5"/>
        <v>0</v>
      </c>
    </row>
    <row r="35" spans="1:24" x14ac:dyDescent="0.2">
      <c r="A35" s="173" t="s">
        <v>150</v>
      </c>
      <c r="B35" s="151">
        <v>10</v>
      </c>
      <c r="C35" s="152">
        <v>0</v>
      </c>
      <c r="D35" s="152">
        <v>1</v>
      </c>
      <c r="E35" s="153">
        <f>C35*F35/B35</f>
        <v>0</v>
      </c>
      <c r="F35" s="153">
        <v>1500</v>
      </c>
      <c r="G35" s="174">
        <f t="shared" si="2"/>
        <v>1500</v>
      </c>
      <c r="H35" s="44"/>
      <c r="I35" s="24" t="s">
        <v>150</v>
      </c>
      <c r="J35" s="3">
        <v>10</v>
      </c>
      <c r="K35" s="83">
        <v>0</v>
      </c>
      <c r="L35" s="83">
        <v>1</v>
      </c>
      <c r="M35" s="6">
        <f t="shared" si="0"/>
        <v>0</v>
      </c>
      <c r="N35" s="85">
        <v>1500</v>
      </c>
      <c r="O35" s="167">
        <f t="shared" si="3"/>
        <v>1500</v>
      </c>
      <c r="R35" s="24" t="s">
        <v>150</v>
      </c>
      <c r="S35" s="3">
        <v>10</v>
      </c>
      <c r="T35" s="83">
        <v>30</v>
      </c>
      <c r="U35" s="83">
        <v>1</v>
      </c>
      <c r="V35" s="6">
        <f t="shared" si="4"/>
        <v>4500</v>
      </c>
      <c r="W35" s="85">
        <v>1500</v>
      </c>
      <c r="X35" s="52">
        <f t="shared" si="5"/>
        <v>4500</v>
      </c>
    </row>
    <row r="36" spans="1:24" x14ac:dyDescent="0.2">
      <c r="A36" s="151" t="s">
        <v>21</v>
      </c>
      <c r="B36" s="151">
        <v>10</v>
      </c>
      <c r="C36" s="152">
        <v>0</v>
      </c>
      <c r="D36" s="152">
        <v>1</v>
      </c>
      <c r="E36" s="153">
        <f>C36*F36/B36</f>
        <v>0</v>
      </c>
      <c r="F36" s="153">
        <v>5700</v>
      </c>
      <c r="G36" s="174">
        <f t="shared" si="2"/>
        <v>5700</v>
      </c>
      <c r="H36" s="44"/>
      <c r="I36" s="3" t="s">
        <v>21</v>
      </c>
      <c r="J36" s="3">
        <v>10</v>
      </c>
      <c r="K36" s="83">
        <v>0</v>
      </c>
      <c r="L36" s="83">
        <v>1</v>
      </c>
      <c r="M36" s="6">
        <f t="shared" si="0"/>
        <v>0</v>
      </c>
      <c r="N36" s="85">
        <v>5700</v>
      </c>
      <c r="O36" s="167">
        <f t="shared" si="3"/>
        <v>5700</v>
      </c>
      <c r="R36" s="3" t="s">
        <v>21</v>
      </c>
      <c r="S36" s="3">
        <v>10</v>
      </c>
      <c r="T36" s="83">
        <v>10</v>
      </c>
      <c r="U36" s="83">
        <v>1</v>
      </c>
      <c r="V36" s="6">
        <f t="shared" si="4"/>
        <v>5700</v>
      </c>
      <c r="W36" s="85">
        <v>5700</v>
      </c>
      <c r="X36" s="52">
        <f t="shared" si="5"/>
        <v>5700</v>
      </c>
    </row>
    <row r="37" spans="1:24" x14ac:dyDescent="0.2">
      <c r="A37" s="173" t="s">
        <v>149</v>
      </c>
      <c r="B37" s="151">
        <v>10</v>
      </c>
      <c r="C37" s="152">
        <v>0</v>
      </c>
      <c r="D37" s="152">
        <v>1</v>
      </c>
      <c r="E37" s="153">
        <f>C37*F37/B37</f>
        <v>0</v>
      </c>
      <c r="F37" s="153">
        <v>1500</v>
      </c>
      <c r="G37" s="174">
        <f t="shared" si="2"/>
        <v>1500</v>
      </c>
      <c r="H37" s="44"/>
      <c r="I37" s="24" t="s">
        <v>149</v>
      </c>
      <c r="J37" s="3">
        <v>10</v>
      </c>
      <c r="K37" s="83">
        <v>0</v>
      </c>
      <c r="L37" s="83">
        <v>1</v>
      </c>
      <c r="M37" s="6">
        <f t="shared" si="0"/>
        <v>0</v>
      </c>
      <c r="N37" s="85">
        <v>1500</v>
      </c>
      <c r="O37" s="167">
        <f t="shared" si="3"/>
        <v>1500</v>
      </c>
      <c r="R37" s="3" t="s">
        <v>148</v>
      </c>
      <c r="S37" s="3">
        <v>20</v>
      </c>
      <c r="T37" s="83">
        <v>0</v>
      </c>
      <c r="U37" s="83">
        <v>1</v>
      </c>
      <c r="V37" s="6">
        <f t="shared" si="4"/>
        <v>0</v>
      </c>
      <c r="W37" s="85">
        <v>20000</v>
      </c>
      <c r="X37" s="52">
        <f t="shared" si="5"/>
        <v>0</v>
      </c>
    </row>
    <row r="38" spans="1:24" x14ac:dyDescent="0.2">
      <c r="A38" s="151" t="s">
        <v>24</v>
      </c>
      <c r="B38" s="151">
        <v>10</v>
      </c>
      <c r="C38" s="152">
        <v>0</v>
      </c>
      <c r="D38" s="152">
        <v>1</v>
      </c>
      <c r="E38" s="153">
        <f>C38*F38/B38</f>
        <v>0</v>
      </c>
      <c r="F38" s="153">
        <v>1500</v>
      </c>
      <c r="G38" s="174">
        <f t="shared" si="2"/>
        <v>1500</v>
      </c>
      <c r="H38" s="44"/>
      <c r="I38" s="3" t="s">
        <v>24</v>
      </c>
      <c r="J38" s="3">
        <v>10</v>
      </c>
      <c r="K38" s="83">
        <v>0</v>
      </c>
      <c r="L38" s="83">
        <v>1</v>
      </c>
      <c r="M38" s="6">
        <f t="shared" si="0"/>
        <v>0</v>
      </c>
      <c r="N38" s="85">
        <v>1500</v>
      </c>
      <c r="O38" s="167">
        <f t="shared" si="3"/>
        <v>1500</v>
      </c>
      <c r="R38" s="24" t="s">
        <v>149</v>
      </c>
      <c r="S38" s="3">
        <v>10</v>
      </c>
      <c r="T38" s="83">
        <v>30</v>
      </c>
      <c r="U38" s="83"/>
      <c r="V38" s="6">
        <f t="shared" si="4"/>
        <v>4500</v>
      </c>
      <c r="W38" s="85">
        <v>1500</v>
      </c>
      <c r="X38" s="52">
        <f t="shared" si="5"/>
        <v>4500</v>
      </c>
    </row>
    <row r="39" spans="1:24" x14ac:dyDescent="0.2">
      <c r="A39" s="151" t="s">
        <v>25</v>
      </c>
      <c r="B39" s="151">
        <v>10</v>
      </c>
      <c r="C39" s="152">
        <v>0</v>
      </c>
      <c r="D39" s="152">
        <v>0</v>
      </c>
      <c r="E39" s="153">
        <f>C39*F39/B39</f>
        <v>0</v>
      </c>
      <c r="F39" s="153">
        <v>1800</v>
      </c>
      <c r="G39" s="174">
        <v>1800</v>
      </c>
      <c r="H39" s="44"/>
      <c r="I39" s="3" t="s">
        <v>25</v>
      </c>
      <c r="J39" s="3">
        <v>10</v>
      </c>
      <c r="K39" s="83">
        <v>0</v>
      </c>
      <c r="L39" s="83">
        <v>0</v>
      </c>
      <c r="M39" s="6">
        <f t="shared" si="0"/>
        <v>0</v>
      </c>
      <c r="N39" s="85">
        <v>1800</v>
      </c>
      <c r="O39" s="167">
        <f t="shared" si="3"/>
        <v>0</v>
      </c>
      <c r="R39" s="3" t="s">
        <v>24</v>
      </c>
      <c r="S39" s="3">
        <v>10</v>
      </c>
      <c r="T39" s="83">
        <v>12</v>
      </c>
      <c r="U39" s="83">
        <v>1</v>
      </c>
      <c r="V39" s="6">
        <f t="shared" si="4"/>
        <v>1800</v>
      </c>
      <c r="W39" s="85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3">
        <v>0</v>
      </c>
      <c r="D40" s="83">
        <v>1</v>
      </c>
      <c r="E40" s="6">
        <f t="shared" ref="E40" si="6">C40*F40/B40</f>
        <v>0</v>
      </c>
      <c r="F40" s="85">
        <v>80000</v>
      </c>
      <c r="G40" s="153">
        <f>E40</f>
        <v>0</v>
      </c>
      <c r="H40" s="44"/>
      <c r="I40" s="3" t="s">
        <v>30</v>
      </c>
      <c r="J40" s="3">
        <v>100</v>
      </c>
      <c r="K40" s="83">
        <v>0</v>
      </c>
      <c r="L40" s="83"/>
      <c r="M40" s="6">
        <f t="shared" si="0"/>
        <v>0</v>
      </c>
      <c r="N40" s="85">
        <v>80000</v>
      </c>
      <c r="O40" s="167">
        <f>M40</f>
        <v>0</v>
      </c>
      <c r="R40" s="3" t="s">
        <v>25</v>
      </c>
      <c r="S40" s="3">
        <v>10</v>
      </c>
      <c r="T40" s="83">
        <v>20</v>
      </c>
      <c r="U40" s="83">
        <v>0</v>
      </c>
      <c r="V40" s="6">
        <f t="shared" si="4"/>
        <v>3600</v>
      </c>
      <c r="W40" s="85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3">
        <v>0</v>
      </c>
      <c r="D41" s="83">
        <v>0</v>
      </c>
      <c r="E41" s="6">
        <f>C41*F41/B41</f>
        <v>0</v>
      </c>
      <c r="F41" s="85">
        <v>10814</v>
      </c>
      <c r="G41" s="167">
        <f t="shared" si="2"/>
        <v>0</v>
      </c>
      <c r="H41" s="44"/>
      <c r="I41" s="3" t="s">
        <v>20</v>
      </c>
      <c r="J41" s="3">
        <v>500</v>
      </c>
      <c r="K41" s="83">
        <v>0</v>
      </c>
      <c r="L41" s="83"/>
      <c r="M41" s="6">
        <f t="shared" si="0"/>
        <v>0</v>
      </c>
      <c r="N41" s="85">
        <v>10814</v>
      </c>
      <c r="O41" s="167">
        <f t="shared" si="3"/>
        <v>0</v>
      </c>
      <c r="R41" s="3" t="s">
        <v>174</v>
      </c>
      <c r="S41" s="3">
        <v>500</v>
      </c>
      <c r="T41" s="83">
        <v>200</v>
      </c>
      <c r="U41" s="83"/>
      <c r="V41" s="6">
        <f t="shared" si="4"/>
        <v>32000</v>
      </c>
      <c r="W41" s="85">
        <v>80000</v>
      </c>
      <c r="X41" s="52">
        <f t="shared" si="5"/>
        <v>32000</v>
      </c>
    </row>
    <row r="42" spans="1:24" x14ac:dyDescent="0.2">
      <c r="A42" s="151" t="s">
        <v>151</v>
      </c>
      <c r="B42" s="151">
        <v>1</v>
      </c>
      <c r="C42" s="152">
        <v>0</v>
      </c>
      <c r="D42" s="152">
        <v>0</v>
      </c>
      <c r="E42" s="153">
        <f>C42*F42/B42</f>
        <v>0</v>
      </c>
      <c r="F42" s="153">
        <v>13000</v>
      </c>
      <c r="G42" s="175">
        <v>13000</v>
      </c>
      <c r="H42" s="44"/>
      <c r="I42" s="3" t="s">
        <v>151</v>
      </c>
      <c r="J42" s="3">
        <v>1</v>
      </c>
      <c r="K42" s="83">
        <v>0</v>
      </c>
      <c r="L42" s="83">
        <v>1</v>
      </c>
      <c r="M42" s="6">
        <f t="shared" si="0"/>
        <v>0</v>
      </c>
      <c r="N42" s="85">
        <v>13000</v>
      </c>
      <c r="O42" s="167">
        <f t="shared" si="3"/>
        <v>13000</v>
      </c>
      <c r="R42" s="3" t="s">
        <v>20</v>
      </c>
      <c r="S42" s="3">
        <v>500</v>
      </c>
      <c r="T42" s="83">
        <v>250</v>
      </c>
      <c r="U42" s="83"/>
      <c r="V42" s="6">
        <f t="shared" si="4"/>
        <v>5407</v>
      </c>
      <c r="W42" s="85">
        <v>10814</v>
      </c>
      <c r="X42" s="52">
        <f t="shared" si="5"/>
        <v>5407</v>
      </c>
    </row>
    <row r="43" spans="1:24" x14ac:dyDescent="0.2">
      <c r="A43" s="151" t="s">
        <v>152</v>
      </c>
      <c r="B43" s="151">
        <v>1</v>
      </c>
      <c r="C43" s="152">
        <v>0</v>
      </c>
      <c r="D43" s="152"/>
      <c r="E43" s="153">
        <f t="shared" ref="E43:E49" si="7">C43*F43/B43</f>
        <v>0</v>
      </c>
      <c r="F43" s="153">
        <v>23000</v>
      </c>
      <c r="G43" s="175">
        <v>23000</v>
      </c>
      <c r="H43" s="44"/>
      <c r="I43" s="3" t="s">
        <v>162</v>
      </c>
      <c r="J43" s="3">
        <v>1</v>
      </c>
      <c r="K43" s="83">
        <v>0</v>
      </c>
      <c r="L43" s="83">
        <v>1</v>
      </c>
      <c r="M43" s="6">
        <f t="shared" si="0"/>
        <v>0</v>
      </c>
      <c r="N43" s="85">
        <v>13000</v>
      </c>
      <c r="O43" s="167"/>
      <c r="R43" s="3" t="s">
        <v>162</v>
      </c>
      <c r="S43" s="3">
        <v>1</v>
      </c>
      <c r="T43" s="83">
        <v>1</v>
      </c>
      <c r="U43" s="83">
        <v>1</v>
      </c>
      <c r="V43" s="6"/>
      <c r="W43" s="85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3">
        <v>0</v>
      </c>
      <c r="D44" s="83"/>
      <c r="E44" s="6">
        <f t="shared" si="7"/>
        <v>0</v>
      </c>
      <c r="F44" s="85">
        <v>25000</v>
      </c>
      <c r="G44" s="52">
        <f t="shared" si="2"/>
        <v>0</v>
      </c>
      <c r="H44" s="44"/>
      <c r="I44" s="3" t="s">
        <v>152</v>
      </c>
      <c r="J44" s="3">
        <v>1</v>
      </c>
      <c r="K44" s="83">
        <v>0</v>
      </c>
      <c r="L44" s="83"/>
      <c r="M44" s="6">
        <f t="shared" si="0"/>
        <v>0</v>
      </c>
      <c r="N44" s="85">
        <v>23000</v>
      </c>
      <c r="O44" s="167">
        <v>23000</v>
      </c>
      <c r="R44" s="3" t="s">
        <v>152</v>
      </c>
      <c r="S44" s="3">
        <v>1</v>
      </c>
      <c r="T44" s="83">
        <v>1</v>
      </c>
      <c r="U44" s="83"/>
      <c r="V44" s="6"/>
      <c r="W44" s="85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3">
        <v>0</v>
      </c>
      <c r="D45" s="83"/>
      <c r="E45" s="6">
        <f t="shared" si="7"/>
        <v>0</v>
      </c>
      <c r="F45" s="85">
        <v>2000</v>
      </c>
      <c r="G45" s="52">
        <f t="shared" si="2"/>
        <v>0</v>
      </c>
      <c r="H45" s="44"/>
      <c r="I45" s="3" t="s">
        <v>153</v>
      </c>
      <c r="J45" s="3">
        <v>1</v>
      </c>
      <c r="K45" s="83">
        <v>0</v>
      </c>
      <c r="L45" s="83"/>
      <c r="M45" s="6">
        <f t="shared" si="0"/>
        <v>0</v>
      </c>
      <c r="N45" s="85">
        <v>25000</v>
      </c>
      <c r="O45" s="167">
        <f t="shared" si="3"/>
        <v>0</v>
      </c>
      <c r="R45" s="3" t="s">
        <v>153</v>
      </c>
      <c r="S45" s="3">
        <v>1</v>
      </c>
      <c r="T45" s="83">
        <v>0</v>
      </c>
      <c r="U45" s="83"/>
      <c r="V45" s="6"/>
      <c r="W45" s="85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3">
        <v>0</v>
      </c>
      <c r="D46" s="83"/>
      <c r="E46" s="6">
        <f t="shared" si="7"/>
        <v>0</v>
      </c>
      <c r="F46" s="85">
        <v>3000</v>
      </c>
      <c r="G46" s="52">
        <f t="shared" si="2"/>
        <v>0</v>
      </c>
      <c r="H46" s="44"/>
      <c r="I46" s="3" t="s">
        <v>154</v>
      </c>
      <c r="J46" s="3">
        <v>5</v>
      </c>
      <c r="K46" s="83">
        <v>0</v>
      </c>
      <c r="L46" s="83"/>
      <c r="M46" s="6">
        <f t="shared" si="0"/>
        <v>0</v>
      </c>
      <c r="N46" s="85">
        <v>2000</v>
      </c>
      <c r="O46" s="167">
        <f t="shared" si="3"/>
        <v>0</v>
      </c>
      <c r="R46" s="3" t="s">
        <v>154</v>
      </c>
      <c r="S46" s="3">
        <v>5</v>
      </c>
      <c r="T46" s="83">
        <v>1</v>
      </c>
      <c r="U46" s="83"/>
      <c r="V46" s="6"/>
      <c r="W46" s="85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3">
        <v>0</v>
      </c>
      <c r="D47" s="83"/>
      <c r="E47" s="6">
        <f t="shared" si="7"/>
        <v>0</v>
      </c>
      <c r="F47" s="85">
        <v>15000</v>
      </c>
      <c r="G47" s="153">
        <v>15000</v>
      </c>
      <c r="H47" s="44"/>
      <c r="I47" s="24" t="s">
        <v>155</v>
      </c>
      <c r="J47" s="3">
        <v>10</v>
      </c>
      <c r="K47" s="83">
        <v>0</v>
      </c>
      <c r="L47" s="83"/>
      <c r="M47" s="6">
        <f t="shared" si="0"/>
        <v>0</v>
      </c>
      <c r="N47" s="85">
        <v>3000</v>
      </c>
      <c r="O47" s="167">
        <f t="shared" si="3"/>
        <v>0</v>
      </c>
      <c r="R47" s="3" t="s">
        <v>173</v>
      </c>
      <c r="S47" s="3">
        <v>5</v>
      </c>
      <c r="T47" s="83">
        <v>1</v>
      </c>
      <c r="U47" s="83"/>
      <c r="V47" s="6"/>
      <c r="W47" s="85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3">
        <v>0</v>
      </c>
      <c r="D48" s="84"/>
      <c r="E48" s="6">
        <f t="shared" si="7"/>
        <v>0</v>
      </c>
      <c r="F48" s="85">
        <v>4000</v>
      </c>
      <c r="G48" s="153">
        <v>4000</v>
      </c>
      <c r="H48" s="44"/>
      <c r="I48" s="24" t="s">
        <v>180</v>
      </c>
      <c r="J48" s="3">
        <v>10</v>
      </c>
      <c r="K48" s="83">
        <v>0</v>
      </c>
      <c r="L48" s="83">
        <v>1</v>
      </c>
      <c r="M48" s="6">
        <f t="shared" si="0"/>
        <v>0</v>
      </c>
      <c r="N48" s="85">
        <v>15000</v>
      </c>
      <c r="O48" s="52">
        <f t="shared" si="3"/>
        <v>15000</v>
      </c>
      <c r="R48" s="24" t="s">
        <v>155</v>
      </c>
      <c r="S48" s="3">
        <v>10</v>
      </c>
      <c r="T48" s="83">
        <v>1</v>
      </c>
      <c r="U48" s="83"/>
      <c r="V48" s="6"/>
      <c r="W48" s="85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3">
        <v>0</v>
      </c>
      <c r="D49" s="84"/>
      <c r="E49" s="6">
        <f t="shared" si="7"/>
        <v>0</v>
      </c>
      <c r="F49" s="85">
        <v>31000</v>
      </c>
      <c r="G49" s="6"/>
      <c r="H49" s="44"/>
      <c r="I49" s="24" t="s">
        <v>179</v>
      </c>
      <c r="J49" s="3">
        <v>1</v>
      </c>
      <c r="K49" s="83">
        <v>0</v>
      </c>
      <c r="L49" s="83"/>
      <c r="M49" s="6">
        <f t="shared" si="0"/>
        <v>0</v>
      </c>
      <c r="N49" s="85">
        <v>21000</v>
      </c>
      <c r="O49" s="167">
        <f>N49</f>
        <v>21000</v>
      </c>
      <c r="R49" s="24" t="s">
        <v>200</v>
      </c>
      <c r="S49" s="3">
        <v>1</v>
      </c>
      <c r="T49" s="83">
        <v>1</v>
      </c>
      <c r="U49" s="83">
        <v>1</v>
      </c>
      <c r="V49" s="6"/>
      <c r="W49" s="85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3">
        <v>0</v>
      </c>
      <c r="D50" s="84"/>
      <c r="E50" s="6">
        <f>C50*F50/B50</f>
        <v>0</v>
      </c>
      <c r="F50" s="85">
        <v>20000</v>
      </c>
      <c r="G50" s="6">
        <f>F50</f>
        <v>20000</v>
      </c>
      <c r="H50" s="44"/>
      <c r="I50" s="24" t="s">
        <v>178</v>
      </c>
      <c r="J50" s="3">
        <v>1</v>
      </c>
      <c r="K50" s="83">
        <v>0</v>
      </c>
      <c r="L50" s="83"/>
      <c r="M50" s="6">
        <f t="shared" si="0"/>
        <v>0</v>
      </c>
      <c r="N50" s="85">
        <v>20000</v>
      </c>
      <c r="O50" s="167"/>
      <c r="R50" s="22" t="s">
        <v>178</v>
      </c>
      <c r="S50" s="3">
        <v>1</v>
      </c>
      <c r="T50" s="83">
        <v>0</v>
      </c>
      <c r="U50" s="83"/>
      <c r="V50" s="6"/>
      <c r="W50" s="85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4"/>
      <c r="D51" s="84"/>
      <c r="E51" s="54">
        <f>SUM(E31:E50)</f>
        <v>40000</v>
      </c>
      <c r="F51" s="85"/>
      <c r="G51" s="53">
        <f>SUM(G31:G50)</f>
        <v>107000</v>
      </c>
      <c r="H51" s="44"/>
      <c r="I51" s="24" t="s">
        <v>156</v>
      </c>
      <c r="J51" s="168">
        <v>500</v>
      </c>
      <c r="K51" s="169">
        <v>0</v>
      </c>
      <c r="L51" s="169">
        <v>1</v>
      </c>
      <c r="M51" s="170">
        <f t="shared" si="0"/>
        <v>0</v>
      </c>
      <c r="N51" s="171">
        <v>4000</v>
      </c>
      <c r="O51" s="167">
        <f t="shared" si="3"/>
        <v>4000</v>
      </c>
      <c r="R51" s="24" t="s">
        <v>184</v>
      </c>
      <c r="S51" s="3">
        <v>10</v>
      </c>
      <c r="T51" s="83">
        <v>1</v>
      </c>
      <c r="U51" s="83">
        <v>1</v>
      </c>
      <c r="V51" s="6"/>
      <c r="W51" s="85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4"/>
      <c r="L52" s="84"/>
      <c r="M52" s="54">
        <f>SUM(M31:M51)</f>
        <v>0</v>
      </c>
      <c r="N52" s="84"/>
      <c r="O52" s="172">
        <f>SUM(O31:O51)</f>
        <v>86200</v>
      </c>
      <c r="R52" s="24" t="s">
        <v>181</v>
      </c>
      <c r="S52" s="3">
        <v>500</v>
      </c>
      <c r="T52" s="83">
        <v>100</v>
      </c>
      <c r="U52" s="84">
        <v>1</v>
      </c>
      <c r="V52" s="6">
        <f>T52*W52/S52</f>
        <v>800</v>
      </c>
      <c r="W52" s="85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2" t="s">
        <v>14</v>
      </c>
      <c r="C56" s="82" t="s">
        <v>33</v>
      </c>
      <c r="D56" s="1" t="s">
        <v>34</v>
      </c>
      <c r="F56" s="7"/>
      <c r="G56" s="44"/>
      <c r="H56" s="45"/>
    </row>
    <row r="57" spans="1:24" x14ac:dyDescent="0.2">
      <c r="A57" s="115" t="s">
        <v>35</v>
      </c>
      <c r="B57" s="116">
        <v>4</v>
      </c>
      <c r="C57" s="117">
        <v>1000</v>
      </c>
      <c r="D57" s="117">
        <f>C57*B57</f>
        <v>4000</v>
      </c>
      <c r="F57" s="7"/>
      <c r="G57" s="44"/>
      <c r="H57" s="44"/>
    </row>
    <row r="58" spans="1:24" x14ac:dyDescent="0.2">
      <c r="A58" s="115" t="s">
        <v>36</v>
      </c>
      <c r="B58" s="116">
        <v>2</v>
      </c>
      <c r="C58" s="117">
        <v>4000</v>
      </c>
      <c r="D58" s="117">
        <f t="shared" ref="D58:D61" si="8">C58*B58</f>
        <v>8000</v>
      </c>
      <c r="F58" s="7"/>
      <c r="H58" s="44"/>
    </row>
    <row r="59" spans="1:24" x14ac:dyDescent="0.2">
      <c r="A59" s="115" t="s">
        <v>37</v>
      </c>
      <c r="B59" s="116">
        <v>2</v>
      </c>
      <c r="C59" s="117">
        <v>300</v>
      </c>
      <c r="D59" s="117">
        <f t="shared" si="8"/>
        <v>600</v>
      </c>
      <c r="F59" s="7"/>
    </row>
    <row r="60" spans="1:24" x14ac:dyDescent="0.2">
      <c r="A60" s="115" t="s">
        <v>38</v>
      </c>
      <c r="B60" s="116">
        <v>2</v>
      </c>
      <c r="C60" s="117">
        <v>100</v>
      </c>
      <c r="D60" s="117">
        <f t="shared" si="8"/>
        <v>200</v>
      </c>
      <c r="F60" s="7"/>
    </row>
    <row r="61" spans="1:24" x14ac:dyDescent="0.2">
      <c r="A61" s="115" t="s">
        <v>39</v>
      </c>
      <c r="B61" s="116">
        <v>2</v>
      </c>
      <c r="C61" s="117">
        <v>300</v>
      </c>
      <c r="D61" s="117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2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7" t="s">
        <v>14</v>
      </c>
      <c r="C67" s="87" t="s">
        <v>33</v>
      </c>
      <c r="D67" s="1" t="s">
        <v>34</v>
      </c>
      <c r="F67" s="7"/>
    </row>
    <row r="68" spans="1:11" x14ac:dyDescent="0.2">
      <c r="A68" s="115" t="s">
        <v>41</v>
      </c>
      <c r="B68" s="127">
        <v>0.08</v>
      </c>
      <c r="C68" s="117">
        <v>9000</v>
      </c>
      <c r="D68" s="115">
        <f>C68*B68</f>
        <v>720</v>
      </c>
      <c r="F68" s="7"/>
    </row>
    <row r="69" spans="1:11" x14ac:dyDescent="0.2">
      <c r="A69" s="115" t="s">
        <v>196</v>
      </c>
      <c r="B69" s="127">
        <v>0.1</v>
      </c>
      <c r="C69" s="117">
        <v>1000</v>
      </c>
      <c r="D69" s="115">
        <f t="shared" ref="D69:D72" si="9">C69*B69</f>
        <v>100</v>
      </c>
      <c r="F69" s="7"/>
    </row>
    <row r="70" spans="1:11" x14ac:dyDescent="0.2">
      <c r="A70" s="115" t="s">
        <v>43</v>
      </c>
      <c r="B70" s="127">
        <v>0.15</v>
      </c>
      <c r="C70" s="117">
        <v>1200</v>
      </c>
      <c r="D70" s="115">
        <f t="shared" si="9"/>
        <v>180</v>
      </c>
      <c r="F70" s="7"/>
    </row>
    <row r="71" spans="1:11" x14ac:dyDescent="0.2">
      <c r="A71" s="115" t="s">
        <v>210</v>
      </c>
      <c r="B71" s="128">
        <f>1/200</f>
        <v>5.0000000000000001E-3</v>
      </c>
      <c r="C71" s="117">
        <v>70479</v>
      </c>
      <c r="D71" s="115">
        <f t="shared" si="9"/>
        <v>352.39499999999998</v>
      </c>
      <c r="F71" s="7"/>
    </row>
    <row r="72" spans="1:11" x14ac:dyDescent="0.2">
      <c r="A72" s="115" t="s">
        <v>211</v>
      </c>
      <c r="B72" s="128">
        <f>1/200</f>
        <v>5.0000000000000001E-3</v>
      </c>
      <c r="C72" s="117">
        <v>55000</v>
      </c>
      <c r="D72" s="115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122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7" t="s">
        <v>14</v>
      </c>
      <c r="C78" s="87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5" t="s">
        <v>110</v>
      </c>
      <c r="B79" s="116">
        <v>1</v>
      </c>
      <c r="C79" s="117">
        <v>400</v>
      </c>
      <c r="D79" s="117">
        <f>B79*C79</f>
        <v>400</v>
      </c>
      <c r="F79" s="7"/>
      <c r="H79" s="29"/>
      <c r="I79" s="30"/>
      <c r="J79" s="31"/>
      <c r="K79" s="31"/>
    </row>
    <row r="80" spans="1:11" x14ac:dyDescent="0.2">
      <c r="A80" s="115" t="s">
        <v>47</v>
      </c>
      <c r="B80" s="116">
        <v>1</v>
      </c>
      <c r="C80" s="117">
        <v>400</v>
      </c>
      <c r="D80" s="117">
        <f t="shared" ref="D80:D93" si="10">B80*C80</f>
        <v>400</v>
      </c>
      <c r="F80" s="7"/>
      <c r="I80" s="30"/>
      <c r="J80" s="31"/>
      <c r="K80" s="31"/>
    </row>
    <row r="81" spans="1:11" x14ac:dyDescent="0.2">
      <c r="A81" s="115" t="s">
        <v>48</v>
      </c>
      <c r="B81" s="116">
        <v>2</v>
      </c>
      <c r="C81" s="117">
        <v>400</v>
      </c>
      <c r="D81" s="117">
        <f t="shared" si="10"/>
        <v>800</v>
      </c>
      <c r="F81" s="7"/>
      <c r="I81" s="30"/>
      <c r="J81" s="31"/>
      <c r="K81" s="31"/>
    </row>
    <row r="82" spans="1:11" x14ac:dyDescent="0.2">
      <c r="A82" s="115" t="s">
        <v>49</v>
      </c>
      <c r="B82" s="116">
        <v>3</v>
      </c>
      <c r="C82" s="117">
        <v>500</v>
      </c>
      <c r="D82" s="117">
        <f t="shared" si="10"/>
        <v>1500</v>
      </c>
      <c r="F82" s="7"/>
      <c r="I82" s="30"/>
      <c r="J82" s="31"/>
      <c r="K82" s="31"/>
    </row>
    <row r="83" spans="1:11" x14ac:dyDescent="0.2">
      <c r="A83" s="115" t="s">
        <v>111</v>
      </c>
      <c r="B83" s="116">
        <v>3</v>
      </c>
      <c r="C83" s="117">
        <v>2000</v>
      </c>
      <c r="D83" s="117">
        <f t="shared" si="10"/>
        <v>6000</v>
      </c>
      <c r="F83" s="7"/>
      <c r="I83" s="30"/>
      <c r="J83" s="31"/>
      <c r="K83" s="31"/>
    </row>
    <row r="84" spans="1:11" x14ac:dyDescent="0.2">
      <c r="A84" s="115" t="s">
        <v>112</v>
      </c>
      <c r="B84" s="116">
        <v>4</v>
      </c>
      <c r="C84" s="117">
        <v>2500</v>
      </c>
      <c r="D84" s="117">
        <f t="shared" si="10"/>
        <v>10000</v>
      </c>
      <c r="F84" s="7"/>
      <c r="I84" s="30"/>
      <c r="J84" s="31"/>
      <c r="K84" s="31"/>
    </row>
    <row r="85" spans="1:11" x14ac:dyDescent="0.2">
      <c r="A85" s="115" t="s">
        <v>113</v>
      </c>
      <c r="B85" s="116">
        <v>1</v>
      </c>
      <c r="C85" s="117">
        <v>2000</v>
      </c>
      <c r="D85" s="117">
        <f t="shared" si="10"/>
        <v>2000</v>
      </c>
      <c r="F85" s="7"/>
      <c r="I85" s="30"/>
      <c r="J85" s="31"/>
      <c r="K85" s="31"/>
    </row>
    <row r="86" spans="1:11" x14ac:dyDescent="0.2">
      <c r="A86" s="115" t="s">
        <v>114</v>
      </c>
      <c r="B86" s="116">
        <v>3</v>
      </c>
      <c r="C86" s="117">
        <v>200</v>
      </c>
      <c r="D86" s="117">
        <f t="shared" si="10"/>
        <v>600</v>
      </c>
      <c r="F86" s="7"/>
      <c r="I86" s="30"/>
      <c r="J86" s="31"/>
      <c r="K86" s="31"/>
    </row>
    <row r="87" spans="1:11" x14ac:dyDescent="0.2">
      <c r="A87" s="115" t="s">
        <v>50</v>
      </c>
      <c r="B87" s="116">
        <v>1</v>
      </c>
      <c r="C87" s="117">
        <v>5000</v>
      </c>
      <c r="D87" s="117">
        <f t="shared" si="10"/>
        <v>5000</v>
      </c>
      <c r="F87" s="7"/>
      <c r="I87" s="30"/>
      <c r="J87" s="31"/>
      <c r="K87" s="31"/>
    </row>
    <row r="88" spans="1:11" x14ac:dyDescent="0.2">
      <c r="A88" s="115" t="s">
        <v>51</v>
      </c>
      <c r="B88" s="116">
        <v>1</v>
      </c>
      <c r="C88" s="117">
        <v>1000</v>
      </c>
      <c r="D88" s="117">
        <f t="shared" si="10"/>
        <v>1000</v>
      </c>
      <c r="F88" s="7"/>
      <c r="I88" s="30"/>
      <c r="J88" s="31"/>
      <c r="K88" s="31"/>
    </row>
    <row r="89" spans="1:11" x14ac:dyDescent="0.2">
      <c r="A89" s="115" t="s">
        <v>52</v>
      </c>
      <c r="B89" s="116">
        <v>0.05</v>
      </c>
      <c r="C89" s="117">
        <v>8000</v>
      </c>
      <c r="D89" s="117">
        <f t="shared" si="10"/>
        <v>400</v>
      </c>
      <c r="F89" s="7"/>
      <c r="I89" s="30"/>
      <c r="J89" s="31"/>
      <c r="K89" s="31"/>
    </row>
    <row r="90" spans="1:11" x14ac:dyDescent="0.2">
      <c r="A90" s="115" t="s">
        <v>115</v>
      </c>
      <c r="B90" s="116">
        <v>10</v>
      </c>
      <c r="C90" s="117">
        <v>400</v>
      </c>
      <c r="D90" s="117">
        <f t="shared" si="10"/>
        <v>4000</v>
      </c>
      <c r="F90" s="7"/>
      <c r="I90" s="30"/>
      <c r="J90" s="31"/>
      <c r="K90" s="31"/>
    </row>
    <row r="91" spans="1:11" x14ac:dyDescent="0.2">
      <c r="A91" s="115" t="s">
        <v>54</v>
      </c>
      <c r="B91" s="116">
        <v>0.1</v>
      </c>
      <c r="C91" s="117">
        <v>500</v>
      </c>
      <c r="D91" s="117">
        <f t="shared" si="10"/>
        <v>50</v>
      </c>
      <c r="F91" s="7"/>
      <c r="I91" s="30"/>
      <c r="J91" s="31"/>
      <c r="K91" s="31"/>
    </row>
    <row r="92" spans="1:11" x14ac:dyDescent="0.2">
      <c r="A92" s="115" t="s">
        <v>55</v>
      </c>
      <c r="B92" s="116">
        <v>0.5</v>
      </c>
      <c r="C92" s="117">
        <v>500</v>
      </c>
      <c r="D92" s="117">
        <f t="shared" si="10"/>
        <v>250</v>
      </c>
      <c r="F92" s="7"/>
      <c r="I92" s="30"/>
      <c r="J92" s="31"/>
      <c r="K92" s="31"/>
    </row>
    <row r="93" spans="1:11" ht="19" x14ac:dyDescent="0.25">
      <c r="A93" s="115" t="s">
        <v>56</v>
      </c>
      <c r="B93" s="116">
        <f>1/60</f>
        <v>1.6666666666666666E-2</v>
      </c>
      <c r="C93" s="117">
        <v>1500</v>
      </c>
      <c r="D93" s="117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5" t="s">
        <v>64</v>
      </c>
      <c r="B102" s="118">
        <v>3800000</v>
      </c>
      <c r="C102" s="115"/>
      <c r="E102" s="115" t="s">
        <v>64</v>
      </c>
      <c r="F102" s="118">
        <v>1500000</v>
      </c>
      <c r="G102" s="115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5" t="s">
        <v>65</v>
      </c>
      <c r="B103" s="115"/>
      <c r="C103" s="115"/>
      <c r="E103" s="115" t="s">
        <v>65</v>
      </c>
      <c r="F103" s="115"/>
      <c r="G103" s="115"/>
      <c r="J103" s="15"/>
      <c r="N103" s="15"/>
      <c r="R103" s="44"/>
      <c r="S103" s="49"/>
      <c r="T103" s="44"/>
    </row>
    <row r="104" spans="1:20" x14ac:dyDescent="0.2">
      <c r="A104" s="121" t="s">
        <v>64</v>
      </c>
      <c r="B104" s="115"/>
      <c r="C104" s="115"/>
      <c r="E104" s="121" t="s">
        <v>64</v>
      </c>
      <c r="F104" s="115"/>
      <c r="G104" s="115"/>
      <c r="R104" s="44"/>
      <c r="S104" s="44"/>
      <c r="T104" s="44"/>
    </row>
    <row r="105" spans="1:20" x14ac:dyDescent="0.2">
      <c r="A105" s="115" t="s">
        <v>66</v>
      </c>
      <c r="B105" s="115"/>
      <c r="C105" s="115"/>
      <c r="E105" s="115" t="s">
        <v>66</v>
      </c>
      <c r="F105" s="115"/>
      <c r="G105" s="115"/>
      <c r="R105" s="44"/>
      <c r="S105" s="44"/>
      <c r="T105" s="44"/>
    </row>
    <row r="106" spans="1:20" x14ac:dyDescent="0.2">
      <c r="A106" s="123" t="s">
        <v>67</v>
      </c>
      <c r="B106" s="124">
        <v>0.08</v>
      </c>
      <c r="C106" s="125">
        <f t="shared" ref="C106:C115" si="11">+$B$102*B106</f>
        <v>304000</v>
      </c>
      <c r="E106" s="115" t="s">
        <v>67</v>
      </c>
      <c r="F106" s="119">
        <v>0.08</v>
      </c>
      <c r="G106" s="118">
        <f t="shared" ref="G106:G115" si="12">+$F$102*F106</f>
        <v>120000</v>
      </c>
      <c r="R106" s="44"/>
      <c r="S106" s="44"/>
      <c r="T106" s="44"/>
    </row>
    <row r="107" spans="1:20" x14ac:dyDescent="0.2">
      <c r="A107" s="123" t="s">
        <v>68</v>
      </c>
      <c r="B107" s="124">
        <v>0.08</v>
      </c>
      <c r="C107" s="125">
        <f t="shared" si="11"/>
        <v>304000</v>
      </c>
      <c r="E107" s="115" t="s">
        <v>68</v>
      </c>
      <c r="F107" s="119">
        <v>0.08</v>
      </c>
      <c r="G107" s="118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23" t="s">
        <v>69</v>
      </c>
      <c r="B108" s="124">
        <v>0.04</v>
      </c>
      <c r="C108" s="125">
        <f t="shared" si="11"/>
        <v>152000</v>
      </c>
      <c r="E108" s="115" t="s">
        <v>69</v>
      </c>
      <c r="F108" s="119">
        <v>0.04</v>
      </c>
      <c r="G108" s="118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23" t="s">
        <v>70</v>
      </c>
      <c r="B109" s="124">
        <v>0.01</v>
      </c>
      <c r="C109" s="125">
        <f t="shared" si="11"/>
        <v>38000</v>
      </c>
      <c r="E109" s="115" t="s">
        <v>70</v>
      </c>
      <c r="F109" s="119">
        <v>0.01</v>
      </c>
      <c r="G109" s="118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23" t="s">
        <v>71</v>
      </c>
      <c r="B110" s="124">
        <v>8.5000000000000006E-2</v>
      </c>
      <c r="C110" s="125">
        <f t="shared" si="11"/>
        <v>323000</v>
      </c>
      <c r="E110" s="115" t="s">
        <v>71</v>
      </c>
      <c r="F110" s="119">
        <v>8.5000000000000006E-2</v>
      </c>
      <c r="G110" s="118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23" t="s">
        <v>72</v>
      </c>
      <c r="B111" s="124">
        <v>0.12</v>
      </c>
      <c r="C111" s="125">
        <f t="shared" si="11"/>
        <v>456000</v>
      </c>
      <c r="E111" s="115" t="s">
        <v>72</v>
      </c>
      <c r="F111" s="119">
        <v>0.12</v>
      </c>
      <c r="G111" s="118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23" t="s">
        <v>73</v>
      </c>
      <c r="B112" s="124">
        <v>0.02</v>
      </c>
      <c r="C112" s="125">
        <f t="shared" si="11"/>
        <v>76000</v>
      </c>
      <c r="E112" s="115" t="s">
        <v>73</v>
      </c>
      <c r="F112" s="119">
        <v>2.4E-2</v>
      </c>
      <c r="G112" s="118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23" t="s">
        <v>74</v>
      </c>
      <c r="B113" s="124">
        <v>0.04</v>
      </c>
      <c r="C113" s="125">
        <f t="shared" si="11"/>
        <v>152000</v>
      </c>
      <c r="E113" s="115" t="s">
        <v>74</v>
      </c>
      <c r="F113" s="119">
        <v>0.04</v>
      </c>
      <c r="G113" s="118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23" t="s">
        <v>75</v>
      </c>
      <c r="B114" s="124">
        <v>0.02</v>
      </c>
      <c r="C114" s="125">
        <f t="shared" si="11"/>
        <v>76000</v>
      </c>
      <c r="E114" s="115" t="s">
        <v>75</v>
      </c>
      <c r="F114" s="119">
        <v>0.02</v>
      </c>
      <c r="G114" s="118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23" t="s">
        <v>76</v>
      </c>
      <c r="B115" s="124">
        <v>0.03</v>
      </c>
      <c r="C115" s="125">
        <f t="shared" si="11"/>
        <v>114000</v>
      </c>
      <c r="E115" s="115" t="s">
        <v>76</v>
      </c>
      <c r="F115" s="119">
        <v>0.03</v>
      </c>
      <c r="G115" s="118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5" t="s">
        <v>77</v>
      </c>
      <c r="B116" s="115"/>
      <c r="C116" s="118">
        <f>SUM(C106:C115)</f>
        <v>1995000</v>
      </c>
      <c r="E116" s="120" t="s">
        <v>78</v>
      </c>
      <c r="F116" s="115"/>
      <c r="G116" s="118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5" t="s">
        <v>79</v>
      </c>
      <c r="B117" s="115"/>
      <c r="C117" s="118">
        <f>+C116+B102</f>
        <v>5795000</v>
      </c>
      <c r="E117" s="115" t="s">
        <v>80</v>
      </c>
      <c r="F117" s="115"/>
      <c r="G117" s="118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0" t="s">
        <v>81</v>
      </c>
      <c r="F118" s="115"/>
      <c r="G118" s="118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5" t="s">
        <v>83</v>
      </c>
      <c r="F119" s="115"/>
      <c r="G119" s="118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5" t="s">
        <v>88</v>
      </c>
      <c r="B126" s="146">
        <v>2388262</v>
      </c>
      <c r="C126" s="146">
        <f>B126/$E$4/B$3</f>
        <v>1990.2183333333332</v>
      </c>
      <c r="D126" s="330" t="s">
        <v>224</v>
      </c>
      <c r="E126" s="331"/>
      <c r="F126" s="331"/>
      <c r="G126" s="331"/>
    </row>
    <row r="127" spans="1:20" x14ac:dyDescent="0.2">
      <c r="A127" s="115" t="s">
        <v>89</v>
      </c>
      <c r="B127" s="146">
        <v>6775276.5</v>
      </c>
      <c r="C127" s="146">
        <f t="shared" ref="C127:C130" si="13">B127/$E$4/B$3</f>
        <v>5646.0637500000003</v>
      </c>
    </row>
    <row r="128" spans="1:20" x14ac:dyDescent="0.2">
      <c r="A128" s="115" t="s">
        <v>90</v>
      </c>
      <c r="B128" s="146">
        <v>4783964.3999999994</v>
      </c>
      <c r="C128" s="146">
        <f t="shared" si="13"/>
        <v>3986.6369999999997</v>
      </c>
    </row>
    <row r="129" spans="1:9" x14ac:dyDescent="0.2">
      <c r="A129" s="115" t="s">
        <v>91</v>
      </c>
      <c r="B129" s="146">
        <v>6688</v>
      </c>
      <c r="C129" s="146">
        <f t="shared" si="13"/>
        <v>5.5733333333333333</v>
      </c>
    </row>
    <row r="130" spans="1:9" x14ac:dyDescent="0.2">
      <c r="A130" s="115" t="s">
        <v>92</v>
      </c>
      <c r="B130" s="146">
        <v>63000</v>
      </c>
      <c r="C130" s="146">
        <f t="shared" si="13"/>
        <v>52.5</v>
      </c>
    </row>
    <row r="131" spans="1:9" ht="16" thickBot="1" x14ac:dyDescent="0.25">
      <c r="A131" s="8" t="s">
        <v>31</v>
      </c>
      <c r="B131" s="8"/>
      <c r="C131" s="147">
        <f>SUM(C126:C130)</f>
        <v>11680.992416666668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A137" s="149"/>
      <c r="B137" s="150" t="s">
        <v>14</v>
      </c>
      <c r="C137" s="150" t="s">
        <v>33</v>
      </c>
      <c r="D137" s="150" t="s">
        <v>34</v>
      </c>
      <c r="H137" s="29"/>
      <c r="I137" s="30"/>
    </row>
    <row r="138" spans="1:9" ht="16" x14ac:dyDescent="0.2">
      <c r="A138" s="151" t="s">
        <v>117</v>
      </c>
      <c r="B138" s="152">
        <v>1</v>
      </c>
      <c r="C138" s="153">
        <v>10000000</v>
      </c>
      <c r="D138" s="153">
        <f>B138*C138</f>
        <v>10000000</v>
      </c>
      <c r="H138" s="2"/>
      <c r="I138" s="35"/>
    </row>
    <row r="139" spans="1:9" x14ac:dyDescent="0.2">
      <c r="A139" s="151" t="s">
        <v>118</v>
      </c>
      <c r="B139" s="152">
        <v>12</v>
      </c>
      <c r="C139" s="153">
        <v>4000000</v>
      </c>
      <c r="D139" s="153">
        <f t="shared" ref="D139:D148" si="14">B139*C139</f>
        <v>48000000</v>
      </c>
      <c r="H139" s="2"/>
      <c r="I139" s="36"/>
    </row>
    <row r="140" spans="1:9" x14ac:dyDescent="0.2">
      <c r="A140" s="151" t="s">
        <v>119</v>
      </c>
      <c r="B140" s="152">
        <v>6</v>
      </c>
      <c r="C140" s="153">
        <v>1000000</v>
      </c>
      <c r="D140" s="153">
        <f t="shared" si="14"/>
        <v>6000000</v>
      </c>
      <c r="H140" s="2"/>
      <c r="I140" s="36"/>
    </row>
    <row r="141" spans="1:9" x14ac:dyDescent="0.2">
      <c r="A141" s="151" t="s">
        <v>120</v>
      </c>
      <c r="B141" s="152">
        <v>1</v>
      </c>
      <c r="C141" s="153">
        <v>1000000</v>
      </c>
      <c r="D141" s="153">
        <f t="shared" si="14"/>
        <v>1000000</v>
      </c>
    </row>
    <row r="142" spans="1:9" x14ac:dyDescent="0.2">
      <c r="A142" s="151" t="s">
        <v>121</v>
      </c>
      <c r="B142" s="152">
        <v>6</v>
      </c>
      <c r="C142" s="153">
        <v>2000000</v>
      </c>
      <c r="D142" s="153">
        <f t="shared" si="14"/>
        <v>12000000</v>
      </c>
    </row>
    <row r="143" spans="1:9" x14ac:dyDescent="0.2">
      <c r="A143" s="151" t="s">
        <v>122</v>
      </c>
      <c r="B143" s="152">
        <v>3</v>
      </c>
      <c r="C143" s="153">
        <v>2500000</v>
      </c>
      <c r="D143" s="153">
        <f t="shared" si="14"/>
        <v>7500000</v>
      </c>
    </row>
    <row r="144" spans="1:9" x14ac:dyDescent="0.2">
      <c r="A144" s="151" t="s">
        <v>123</v>
      </c>
      <c r="B144" s="152">
        <v>10</v>
      </c>
      <c r="C144" s="153">
        <v>400000</v>
      </c>
      <c r="D144" s="153">
        <f t="shared" si="14"/>
        <v>4000000</v>
      </c>
    </row>
    <row r="145" spans="1:4" x14ac:dyDescent="0.2">
      <c r="A145" s="151" t="s">
        <v>142</v>
      </c>
      <c r="B145" s="152">
        <v>3</v>
      </c>
      <c r="C145" s="153">
        <v>5000000</v>
      </c>
      <c r="D145" s="153">
        <f t="shared" si="14"/>
        <v>15000000</v>
      </c>
    </row>
    <row r="146" spans="1:4" x14ac:dyDescent="0.2">
      <c r="A146" s="151" t="s">
        <v>125</v>
      </c>
      <c r="B146" s="152">
        <v>2</v>
      </c>
      <c r="C146" s="153">
        <v>2000000</v>
      </c>
      <c r="D146" s="153">
        <f t="shared" si="14"/>
        <v>4000000</v>
      </c>
    </row>
    <row r="147" spans="1:4" x14ac:dyDescent="0.2">
      <c r="A147" s="151" t="s">
        <v>126</v>
      </c>
      <c r="B147" s="152">
        <v>5</v>
      </c>
      <c r="C147" s="153">
        <v>400000</v>
      </c>
      <c r="D147" s="153">
        <f t="shared" si="14"/>
        <v>2000000</v>
      </c>
    </row>
    <row r="148" spans="1:4" x14ac:dyDescent="0.2">
      <c r="A148" s="151" t="s">
        <v>127</v>
      </c>
      <c r="B148" s="152">
        <v>3</v>
      </c>
      <c r="C148" s="153">
        <v>575000</v>
      </c>
      <c r="D148" s="153">
        <f t="shared" si="14"/>
        <v>1725000</v>
      </c>
    </row>
    <row r="149" spans="1:4" ht="16" thickBot="1" x14ac:dyDescent="0.25">
      <c r="A149" s="154" t="s">
        <v>31</v>
      </c>
      <c r="B149" s="154"/>
      <c r="C149" s="154"/>
      <c r="D149" s="155">
        <f>SUM(D138:D148)</f>
        <v>111225000</v>
      </c>
    </row>
    <row r="150" spans="1:4" x14ac:dyDescent="0.2">
      <c r="A150" s="149" t="s">
        <v>129</v>
      </c>
      <c r="B150" s="149"/>
      <c r="C150" s="149"/>
      <c r="D150" s="156">
        <f>D149/12</f>
        <v>9268750</v>
      </c>
    </row>
    <row r="151" spans="1:4" x14ac:dyDescent="0.2">
      <c r="A151" s="149" t="s">
        <v>134</v>
      </c>
      <c r="B151" s="149"/>
      <c r="C151" s="149"/>
      <c r="D151" s="156">
        <f>D150/B135</f>
        <v>2317187.5</v>
      </c>
    </row>
    <row r="152" spans="1:4" x14ac:dyDescent="0.2">
      <c r="A152" s="149" t="s">
        <v>133</v>
      </c>
      <c r="B152" s="149"/>
      <c r="C152" s="149"/>
      <c r="D152" s="156">
        <f>D151/E4</f>
        <v>7723.958333333333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A155" s="332" t="s">
        <v>225</v>
      </c>
      <c r="B155" s="332"/>
      <c r="C155" s="332"/>
      <c r="D155" s="332"/>
    </row>
    <row r="156" spans="1:4" s="75" customFormat="1" x14ac:dyDescent="0.2">
      <c r="A156" s="332"/>
      <c r="B156" s="332"/>
      <c r="C156" s="332"/>
      <c r="D156" s="332"/>
    </row>
    <row r="157" spans="1:4" s="58" customFormat="1" x14ac:dyDescent="0.2"/>
    <row r="158" spans="1:4" s="58" customFormat="1" x14ac:dyDescent="0.2"/>
    <row r="159" spans="1:4" ht="21" x14ac:dyDescent="0.25">
      <c r="A159" s="78" t="s">
        <v>141</v>
      </c>
      <c r="B159" s="77"/>
    </row>
    <row r="160" spans="1:4" ht="16" x14ac:dyDescent="0.2">
      <c r="A160" s="79" t="s">
        <v>132</v>
      </c>
      <c r="B160" s="80">
        <v>4</v>
      </c>
    </row>
    <row r="161" spans="1:7" x14ac:dyDescent="0.2">
      <c r="A161" s="79" t="s">
        <v>139</v>
      </c>
      <c r="B161" s="79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4170.434782608696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1">
        <f>+B168+B176+B178+B169+B170+B171+B172+E17+B173+B165</f>
        <v>272921.18364855071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7" t="s">
        <v>14</v>
      </c>
      <c r="C211" s="87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5" t="s">
        <v>96</v>
      </c>
      <c r="B212" s="116">
        <v>1</v>
      </c>
      <c r="C212" s="117">
        <v>1000</v>
      </c>
      <c r="D212" s="117">
        <f>C212*B212</f>
        <v>1000</v>
      </c>
      <c r="M212" s="7"/>
      <c r="O212" s="66"/>
      <c r="U212" s="23"/>
      <c r="W212" s="7"/>
      <c r="X212" s="65"/>
    </row>
    <row r="213" spans="1:24" x14ac:dyDescent="0.2">
      <c r="A213" s="115" t="s">
        <v>98</v>
      </c>
      <c r="B213" s="116">
        <v>0</v>
      </c>
      <c r="C213" s="117">
        <v>290000</v>
      </c>
      <c r="D213" s="117">
        <f>C213*B213</f>
        <v>0</v>
      </c>
      <c r="U213" s="23"/>
      <c r="V213" s="7"/>
      <c r="X213" s="69"/>
    </row>
    <row r="214" spans="1:24" x14ac:dyDescent="0.2">
      <c r="A214" s="115" t="s">
        <v>99</v>
      </c>
      <c r="B214" s="116">
        <f>1/B4</f>
        <v>0.1</v>
      </c>
      <c r="C214" s="117">
        <v>343000</v>
      </c>
      <c r="D214" s="117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7" t="s">
        <v>14</v>
      </c>
      <c r="C220" s="87" t="s">
        <v>33</v>
      </c>
      <c r="D220" s="1" t="s">
        <v>34</v>
      </c>
    </row>
    <row r="221" spans="1:24" x14ac:dyDescent="0.2">
      <c r="A221" s="115" t="s">
        <v>35</v>
      </c>
      <c r="B221" s="116">
        <v>2</v>
      </c>
      <c r="C221" s="117">
        <v>500</v>
      </c>
      <c r="D221" s="117">
        <f>C221*B221</f>
        <v>1000</v>
      </c>
    </row>
    <row r="222" spans="1:24" x14ac:dyDescent="0.2">
      <c r="A222" s="115" t="s">
        <v>36</v>
      </c>
      <c r="B222" s="116">
        <v>2</v>
      </c>
      <c r="C222" s="117">
        <v>4000</v>
      </c>
      <c r="D222" s="117">
        <f t="shared" ref="D222:D225" si="32">C222*B222</f>
        <v>8000</v>
      </c>
    </row>
    <row r="223" spans="1:24" x14ac:dyDescent="0.2">
      <c r="A223" s="115" t="s">
        <v>37</v>
      </c>
      <c r="B223" s="116">
        <v>2</v>
      </c>
      <c r="C223" s="117">
        <v>300</v>
      </c>
      <c r="D223" s="117">
        <f t="shared" si="32"/>
        <v>600</v>
      </c>
    </row>
    <row r="224" spans="1:24" x14ac:dyDescent="0.2">
      <c r="A224" s="115" t="s">
        <v>38</v>
      </c>
      <c r="B224" s="116">
        <v>2</v>
      </c>
      <c r="C224" s="117">
        <v>100</v>
      </c>
      <c r="D224" s="117">
        <f t="shared" si="32"/>
        <v>200</v>
      </c>
    </row>
    <row r="225" spans="1:6" x14ac:dyDescent="0.2">
      <c r="A225" s="115" t="s">
        <v>39</v>
      </c>
      <c r="B225" s="116">
        <v>2</v>
      </c>
      <c r="C225" s="117">
        <v>300</v>
      </c>
      <c r="D225" s="117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129" t="s">
        <v>40</v>
      </c>
      <c r="B229" s="130"/>
      <c r="C229" s="130"/>
      <c r="D229" s="130"/>
    </row>
    <row r="230" spans="1:6" x14ac:dyDescent="0.2">
      <c r="A230" s="130"/>
      <c r="B230" s="130"/>
      <c r="C230" s="130"/>
      <c r="D230" s="130"/>
      <c r="F230" s="7"/>
    </row>
    <row r="231" spans="1:6" ht="16" customHeight="1" x14ac:dyDescent="0.2">
      <c r="A231" s="137" t="s">
        <v>12</v>
      </c>
      <c r="B231" s="137" t="s">
        <v>14</v>
      </c>
      <c r="C231" s="137" t="s">
        <v>33</v>
      </c>
      <c r="D231" s="137" t="s">
        <v>34</v>
      </c>
      <c r="F231" s="7"/>
    </row>
    <row r="232" spans="1:6" x14ac:dyDescent="0.2">
      <c r="A232" s="133" t="s">
        <v>41</v>
      </c>
      <c r="B232" s="138">
        <v>0</v>
      </c>
      <c r="C232" s="139">
        <v>9000</v>
      </c>
      <c r="D232" s="133">
        <f>C232*B232</f>
        <v>0</v>
      </c>
      <c r="F232" s="7"/>
    </row>
    <row r="233" spans="1:6" x14ac:dyDescent="0.2">
      <c r="A233" s="133" t="s">
        <v>42</v>
      </c>
      <c r="B233" s="138">
        <v>1</v>
      </c>
      <c r="C233" s="139">
        <v>1000</v>
      </c>
      <c r="D233" s="133">
        <f t="shared" ref="D233:D236" si="33">C233*B233</f>
        <v>1000</v>
      </c>
      <c r="F233" s="7"/>
    </row>
    <row r="234" spans="1:6" x14ac:dyDescent="0.2">
      <c r="A234" s="133" t="s">
        <v>43</v>
      </c>
      <c r="B234" s="138">
        <v>0</v>
      </c>
      <c r="C234" s="139">
        <v>1200</v>
      </c>
      <c r="D234" s="133">
        <f t="shared" si="33"/>
        <v>0</v>
      </c>
      <c r="F234" s="7"/>
    </row>
    <row r="235" spans="1:6" x14ac:dyDescent="0.2">
      <c r="A235" s="133" t="s">
        <v>44</v>
      </c>
      <c r="B235" s="138">
        <f>1/200</f>
        <v>5.0000000000000001E-3</v>
      </c>
      <c r="C235" s="139">
        <v>70479</v>
      </c>
      <c r="D235" s="133">
        <f t="shared" si="33"/>
        <v>352.39499999999998</v>
      </c>
      <c r="F235" s="7"/>
    </row>
    <row r="236" spans="1:6" x14ac:dyDescent="0.2">
      <c r="A236" s="133" t="s">
        <v>45</v>
      </c>
      <c r="B236" s="138">
        <f>1/200</f>
        <v>5.0000000000000001E-3</v>
      </c>
      <c r="C236" s="139">
        <v>55000</v>
      </c>
      <c r="D236" s="133">
        <f t="shared" si="33"/>
        <v>275</v>
      </c>
      <c r="F236" s="7"/>
    </row>
    <row r="237" spans="1:6" x14ac:dyDescent="0.2">
      <c r="A237" s="130"/>
      <c r="B237" s="142"/>
      <c r="C237" s="130"/>
      <c r="D237" s="130"/>
      <c r="F237" s="7"/>
    </row>
    <row r="238" spans="1:6" ht="16" thickBot="1" x14ac:dyDescent="0.25">
      <c r="A238" s="135" t="s">
        <v>31</v>
      </c>
      <c r="B238" s="145"/>
      <c r="C238" s="135"/>
      <c r="D238" s="145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129" t="s">
        <v>46</v>
      </c>
      <c r="B240" s="142"/>
      <c r="C240" s="130"/>
      <c r="D240" s="130"/>
      <c r="F240" s="7"/>
    </row>
    <row r="241" spans="1:6" x14ac:dyDescent="0.2">
      <c r="A241" s="129"/>
      <c r="B241" s="142"/>
      <c r="C241" s="130"/>
      <c r="D241" s="130"/>
      <c r="F241" s="7"/>
    </row>
    <row r="242" spans="1:6" x14ac:dyDescent="0.2">
      <c r="A242" s="137" t="s">
        <v>12</v>
      </c>
      <c r="B242" s="137" t="s">
        <v>14</v>
      </c>
      <c r="C242" s="137" t="s">
        <v>33</v>
      </c>
      <c r="D242" s="137" t="s">
        <v>34</v>
      </c>
      <c r="F242" s="7"/>
    </row>
    <row r="243" spans="1:6" x14ac:dyDescent="0.2">
      <c r="A243" s="133" t="s">
        <v>110</v>
      </c>
      <c r="B243" s="138">
        <v>1</v>
      </c>
      <c r="C243" s="139">
        <v>400</v>
      </c>
      <c r="D243" s="139">
        <f t="shared" ref="D243:D257" si="34">B243*C243</f>
        <v>400</v>
      </c>
      <c r="F243" s="7"/>
    </row>
    <row r="244" spans="1:6" x14ac:dyDescent="0.2">
      <c r="A244" s="133" t="s">
        <v>47</v>
      </c>
      <c r="B244" s="138">
        <v>1</v>
      </c>
      <c r="C244" s="139">
        <v>400</v>
      </c>
      <c r="D244" s="139">
        <f t="shared" si="34"/>
        <v>400</v>
      </c>
      <c r="F244" s="7"/>
    </row>
    <row r="245" spans="1:6" x14ac:dyDescent="0.2">
      <c r="A245" s="133" t="s">
        <v>48</v>
      </c>
      <c r="B245" s="138">
        <v>0</v>
      </c>
      <c r="C245" s="139">
        <v>400</v>
      </c>
      <c r="D245" s="139">
        <f t="shared" si="34"/>
        <v>0</v>
      </c>
      <c r="F245" s="7"/>
    </row>
    <row r="246" spans="1:6" x14ac:dyDescent="0.2">
      <c r="A246" s="133" t="s">
        <v>49</v>
      </c>
      <c r="B246" s="138">
        <v>0</v>
      </c>
      <c r="C246" s="139">
        <v>500</v>
      </c>
      <c r="D246" s="139">
        <f t="shared" si="34"/>
        <v>0</v>
      </c>
      <c r="F246" s="7"/>
    </row>
    <row r="247" spans="1:6" x14ac:dyDescent="0.2">
      <c r="A247" s="133" t="s">
        <v>113</v>
      </c>
      <c r="B247" s="138">
        <v>1</v>
      </c>
      <c r="C247" s="139">
        <v>2000</v>
      </c>
      <c r="D247" s="139">
        <f t="shared" si="34"/>
        <v>2000</v>
      </c>
      <c r="F247" s="7"/>
    </row>
    <row r="248" spans="1:6" x14ac:dyDescent="0.2">
      <c r="A248" s="133" t="s">
        <v>116</v>
      </c>
      <c r="B248" s="138">
        <v>2</v>
      </c>
      <c r="C248" s="139">
        <v>400</v>
      </c>
      <c r="D248" s="139">
        <f t="shared" si="34"/>
        <v>800</v>
      </c>
      <c r="F248" s="7"/>
    </row>
    <row r="249" spans="1:6" x14ac:dyDescent="0.2">
      <c r="A249" s="133" t="s">
        <v>112</v>
      </c>
      <c r="B249" s="138">
        <v>0</v>
      </c>
      <c r="C249" s="139">
        <v>2500</v>
      </c>
      <c r="D249" s="139">
        <f t="shared" si="34"/>
        <v>0</v>
      </c>
      <c r="F249" s="7"/>
    </row>
    <row r="250" spans="1:6" x14ac:dyDescent="0.2">
      <c r="A250" s="143" t="s">
        <v>111</v>
      </c>
      <c r="B250" s="138">
        <v>0</v>
      </c>
      <c r="C250" s="139">
        <v>2000</v>
      </c>
      <c r="D250" s="139">
        <f t="shared" si="34"/>
        <v>0</v>
      </c>
      <c r="F250" s="7"/>
    </row>
    <row r="251" spans="1:6" x14ac:dyDescent="0.2">
      <c r="A251" s="133" t="s">
        <v>50</v>
      </c>
      <c r="B251" s="138">
        <v>1</v>
      </c>
      <c r="C251" s="139">
        <v>5000</v>
      </c>
      <c r="D251" s="139">
        <f t="shared" si="34"/>
        <v>5000</v>
      </c>
      <c r="F251" s="7"/>
    </row>
    <row r="252" spans="1:6" x14ac:dyDescent="0.2">
      <c r="A252" s="133" t="s">
        <v>51</v>
      </c>
      <c r="B252" s="138">
        <v>1</v>
      </c>
      <c r="C252" s="139">
        <v>1000</v>
      </c>
      <c r="D252" s="139">
        <f t="shared" si="34"/>
        <v>1000</v>
      </c>
      <c r="F252" s="7"/>
    </row>
    <row r="253" spans="1:6" x14ac:dyDescent="0.2">
      <c r="A253" s="133" t="s">
        <v>52</v>
      </c>
      <c r="B253" s="138">
        <v>0.05</v>
      </c>
      <c r="C253" s="139">
        <v>8000</v>
      </c>
      <c r="D253" s="139">
        <f t="shared" si="34"/>
        <v>400</v>
      </c>
      <c r="F253" s="7"/>
    </row>
    <row r="254" spans="1:6" x14ac:dyDescent="0.2">
      <c r="A254" s="133" t="s">
        <v>53</v>
      </c>
      <c r="B254" s="138">
        <v>2</v>
      </c>
      <c r="C254" s="139">
        <v>400</v>
      </c>
      <c r="D254" s="139">
        <f t="shared" si="34"/>
        <v>800</v>
      </c>
      <c r="F254" s="7"/>
    </row>
    <row r="255" spans="1:6" x14ac:dyDescent="0.2">
      <c r="A255" s="133" t="s">
        <v>54</v>
      </c>
      <c r="B255" s="138">
        <v>0.1</v>
      </c>
      <c r="C255" s="139">
        <v>500</v>
      </c>
      <c r="D255" s="139">
        <f t="shared" si="34"/>
        <v>50</v>
      </c>
      <c r="F255" s="7"/>
    </row>
    <row r="256" spans="1:6" x14ac:dyDescent="0.2">
      <c r="A256" s="133" t="s">
        <v>55</v>
      </c>
      <c r="B256" s="138">
        <v>0.5</v>
      </c>
      <c r="C256" s="139">
        <v>500</v>
      </c>
      <c r="D256" s="139">
        <f t="shared" si="34"/>
        <v>250</v>
      </c>
      <c r="F256" s="7"/>
    </row>
    <row r="257" spans="1:20" x14ac:dyDescent="0.2">
      <c r="A257" s="133" t="s">
        <v>56</v>
      </c>
      <c r="B257" s="138">
        <f>1/60</f>
        <v>1.6666666666666666E-2</v>
      </c>
      <c r="C257" s="139">
        <v>1500</v>
      </c>
      <c r="D257" s="139">
        <f t="shared" si="34"/>
        <v>25</v>
      </c>
      <c r="F257" s="7"/>
    </row>
    <row r="258" spans="1:20" x14ac:dyDescent="0.2">
      <c r="A258" s="130"/>
      <c r="B258" s="130"/>
      <c r="C258" s="130"/>
      <c r="D258" s="144"/>
      <c r="F258" s="7"/>
    </row>
    <row r="259" spans="1:20" ht="16" thickBot="1" x14ac:dyDescent="0.25">
      <c r="A259" s="135" t="s">
        <v>31</v>
      </c>
      <c r="B259" s="145"/>
      <c r="C259" s="135"/>
      <c r="D259" s="145">
        <f>SUM(D243:D258)</f>
        <v>11125</v>
      </c>
      <c r="F259" s="7"/>
    </row>
    <row r="260" spans="1:20" x14ac:dyDescent="0.2">
      <c r="A260" s="130"/>
      <c r="B260" s="144"/>
      <c r="C260" s="134">
        <f>+$B$102*B270</f>
        <v>304000</v>
      </c>
      <c r="D260" s="144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5" t="s">
        <v>64</v>
      </c>
      <c r="B266" s="118">
        <v>4000000</v>
      </c>
      <c r="C266" s="115"/>
      <c r="E266" s="115" t="s">
        <v>64</v>
      </c>
      <c r="F266" s="118">
        <v>1500000</v>
      </c>
      <c r="G266" s="115"/>
    </row>
    <row r="267" spans="1:20" x14ac:dyDescent="0.2">
      <c r="A267" s="115" t="s">
        <v>65</v>
      </c>
      <c r="B267" s="115"/>
      <c r="C267" s="115"/>
      <c r="E267" s="115" t="s">
        <v>65</v>
      </c>
      <c r="F267" s="115"/>
      <c r="G267" s="115"/>
    </row>
    <row r="268" spans="1:20" x14ac:dyDescent="0.2">
      <c r="A268" s="115" t="s">
        <v>64</v>
      </c>
      <c r="B268" s="115"/>
      <c r="C268" s="115"/>
      <c r="E268" s="115" t="s">
        <v>64</v>
      </c>
      <c r="F268" s="115"/>
      <c r="G268" s="115"/>
      <c r="J268" s="46"/>
    </row>
    <row r="269" spans="1:20" x14ac:dyDescent="0.2">
      <c r="A269" s="115" t="s">
        <v>66</v>
      </c>
      <c r="B269" s="115"/>
      <c r="C269" s="115"/>
      <c r="E269" s="115" t="s">
        <v>66</v>
      </c>
      <c r="F269" s="115"/>
      <c r="G269" s="115"/>
      <c r="R269" s="44"/>
      <c r="S269" s="44"/>
      <c r="T269" s="44"/>
    </row>
    <row r="270" spans="1:20" x14ac:dyDescent="0.2">
      <c r="A270" s="115" t="s">
        <v>67</v>
      </c>
      <c r="B270" s="119">
        <v>0.08</v>
      </c>
      <c r="C270" s="118">
        <f>+$B$102*B270</f>
        <v>304000</v>
      </c>
      <c r="E270" s="115" t="s">
        <v>67</v>
      </c>
      <c r="F270" s="119">
        <v>0.08</v>
      </c>
      <c r="G270" s="118">
        <f t="shared" ref="G270:G279" si="35">+$F$102*F270</f>
        <v>120000</v>
      </c>
      <c r="R270" s="44"/>
      <c r="S270" s="44"/>
      <c r="T270" s="44"/>
    </row>
    <row r="271" spans="1:20" x14ac:dyDescent="0.2">
      <c r="A271" s="115" t="s">
        <v>68</v>
      </c>
      <c r="B271" s="119">
        <v>0.08</v>
      </c>
      <c r="C271" s="118">
        <f>+$B$102*B271</f>
        <v>304000</v>
      </c>
      <c r="E271" s="115" t="s">
        <v>68</v>
      </c>
      <c r="F271" s="119">
        <v>0.08</v>
      </c>
      <c r="G271" s="118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5" t="s">
        <v>69</v>
      </c>
      <c r="B272" s="119">
        <v>0.04</v>
      </c>
      <c r="C272" s="118">
        <f t="shared" ref="C272:C279" si="36">+$B$102*B272</f>
        <v>152000</v>
      </c>
      <c r="E272" s="115" t="s">
        <v>69</v>
      </c>
      <c r="F272" s="119">
        <v>0.04</v>
      </c>
      <c r="G272" s="118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5" t="s">
        <v>70</v>
      </c>
      <c r="B273" s="119">
        <v>0.01</v>
      </c>
      <c r="C273" s="118">
        <f t="shared" si="36"/>
        <v>38000</v>
      </c>
      <c r="E273" s="115" t="s">
        <v>70</v>
      </c>
      <c r="F273" s="119">
        <v>0.01</v>
      </c>
      <c r="G273" s="118">
        <f t="shared" si="35"/>
        <v>15000</v>
      </c>
      <c r="R273" s="44"/>
      <c r="S273" s="44"/>
      <c r="T273" s="44"/>
    </row>
    <row r="274" spans="1:20" x14ac:dyDescent="0.2">
      <c r="A274" s="115" t="s">
        <v>71</v>
      </c>
      <c r="B274" s="119">
        <v>8.5000000000000006E-2</v>
      </c>
      <c r="C274" s="118">
        <f t="shared" si="36"/>
        <v>323000</v>
      </c>
      <c r="E274" s="115" t="s">
        <v>71</v>
      </c>
      <c r="F274" s="119">
        <v>8.5000000000000006E-2</v>
      </c>
      <c r="G274" s="118">
        <f t="shared" si="35"/>
        <v>127500.00000000001</v>
      </c>
      <c r="R274" s="44"/>
      <c r="S274" s="44"/>
      <c r="T274" s="44"/>
    </row>
    <row r="275" spans="1:20" x14ac:dyDescent="0.2">
      <c r="A275" s="115" t="s">
        <v>72</v>
      </c>
      <c r="B275" s="119">
        <v>0.12</v>
      </c>
      <c r="C275" s="118">
        <f t="shared" si="36"/>
        <v>456000</v>
      </c>
      <c r="E275" s="115" t="s">
        <v>72</v>
      </c>
      <c r="F275" s="119">
        <v>0.12</v>
      </c>
      <c r="G275" s="118">
        <f t="shared" si="35"/>
        <v>180000</v>
      </c>
      <c r="R275" s="44"/>
      <c r="S275" s="44"/>
      <c r="T275" s="44"/>
    </row>
    <row r="276" spans="1:20" x14ac:dyDescent="0.2">
      <c r="A276" s="115" t="s">
        <v>73</v>
      </c>
      <c r="B276" s="119">
        <v>0.02</v>
      </c>
      <c r="C276" s="118">
        <f t="shared" si="36"/>
        <v>76000</v>
      </c>
      <c r="E276" s="115" t="s">
        <v>73</v>
      </c>
      <c r="F276" s="119">
        <v>2.4E-2</v>
      </c>
      <c r="G276" s="118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5" t="s">
        <v>74</v>
      </c>
      <c r="B277" s="119">
        <v>0.04</v>
      </c>
      <c r="C277" s="118">
        <f t="shared" si="36"/>
        <v>152000</v>
      </c>
      <c r="E277" s="115" t="s">
        <v>74</v>
      </c>
      <c r="F277" s="119">
        <v>0.04</v>
      </c>
      <c r="G277" s="118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5" t="s">
        <v>75</v>
      </c>
      <c r="B278" s="119">
        <v>0.02</v>
      </c>
      <c r="C278" s="118">
        <f t="shared" si="36"/>
        <v>76000</v>
      </c>
      <c r="E278" s="115" t="s">
        <v>75</v>
      </c>
      <c r="F278" s="119">
        <v>0.02</v>
      </c>
      <c r="G278" s="118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5" t="s">
        <v>76</v>
      </c>
      <c r="B279" s="119">
        <v>0.03</v>
      </c>
      <c r="C279" s="118">
        <f t="shared" si="36"/>
        <v>114000</v>
      </c>
      <c r="E279" s="115" t="s">
        <v>76</v>
      </c>
      <c r="F279" s="119">
        <v>0.03</v>
      </c>
      <c r="G279" s="118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5" t="s">
        <v>77</v>
      </c>
      <c r="B280" s="115"/>
      <c r="C280" s="118">
        <f>SUM(C270:C279)</f>
        <v>1995000</v>
      </c>
      <c r="E280" s="120" t="s">
        <v>78</v>
      </c>
      <c r="F280" s="115"/>
      <c r="G280" s="118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5" t="s">
        <v>79</v>
      </c>
      <c r="B281" s="115"/>
      <c r="C281" s="118">
        <f>+C280+B266</f>
        <v>5995000</v>
      </c>
      <c r="E281" s="115" t="s">
        <v>80</v>
      </c>
      <c r="F281" s="115"/>
      <c r="G281" s="118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0" t="s">
        <v>81</v>
      </c>
      <c r="F282" s="115"/>
      <c r="G282" s="118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26065.217391304348</v>
      </c>
      <c r="E283" s="115" t="s">
        <v>83</v>
      </c>
      <c r="F283" s="115"/>
      <c r="G283" s="118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129" t="s">
        <v>84</v>
      </c>
      <c r="B286" s="130"/>
      <c r="C286" s="130"/>
      <c r="F286" s="47"/>
      <c r="G286" s="15"/>
    </row>
    <row r="287" spans="1:20" x14ac:dyDescent="0.2">
      <c r="A287" s="131"/>
      <c r="B287" s="131"/>
      <c r="C287" s="130"/>
      <c r="F287" s="47"/>
      <c r="G287" s="15"/>
    </row>
    <row r="288" spans="1:20" x14ac:dyDescent="0.2">
      <c r="A288" s="132" t="s">
        <v>85</v>
      </c>
      <c r="B288" s="132" t="s">
        <v>86</v>
      </c>
      <c r="C288" s="132" t="s">
        <v>87</v>
      </c>
      <c r="F288" s="47"/>
      <c r="G288" s="15"/>
    </row>
    <row r="289" spans="1:9" x14ac:dyDescent="0.2">
      <c r="A289" s="133" t="s">
        <v>88</v>
      </c>
      <c r="B289" s="134">
        <v>2388262</v>
      </c>
      <c r="C289" s="134">
        <f>B289/$E$4/B$3</f>
        <v>1990.2183333333332</v>
      </c>
      <c r="F289" s="47"/>
      <c r="G289" s="15"/>
    </row>
    <row r="290" spans="1:9" x14ac:dyDescent="0.2">
      <c r="A290" s="133" t="s">
        <v>89</v>
      </c>
      <c r="B290" s="134">
        <v>6775276.5</v>
      </c>
      <c r="C290" s="134">
        <f t="shared" ref="C290:C293" si="37">B290/$E$4/B$3</f>
        <v>5646.0637500000003</v>
      </c>
      <c r="F290" s="47"/>
      <c r="G290" s="15"/>
    </row>
    <row r="291" spans="1:9" x14ac:dyDescent="0.2">
      <c r="A291" s="133" t="s">
        <v>90</v>
      </c>
      <c r="B291" s="134">
        <v>4783964.3999999994</v>
      </c>
      <c r="C291" s="134">
        <f t="shared" si="37"/>
        <v>3986.6369999999997</v>
      </c>
      <c r="G291" s="15"/>
    </row>
    <row r="292" spans="1:9" x14ac:dyDescent="0.2">
      <c r="A292" s="133" t="s">
        <v>91</v>
      </c>
      <c r="B292" s="134">
        <v>6688000</v>
      </c>
      <c r="C292" s="134">
        <f t="shared" si="37"/>
        <v>5573.333333333333</v>
      </c>
      <c r="D292" s="27"/>
      <c r="E292" s="27"/>
      <c r="G292" s="15"/>
    </row>
    <row r="293" spans="1:9" x14ac:dyDescent="0.2">
      <c r="A293" s="133" t="s">
        <v>92</v>
      </c>
      <c r="B293" s="134">
        <v>63000</v>
      </c>
      <c r="C293" s="134">
        <f t="shared" si="37"/>
        <v>52.5</v>
      </c>
      <c r="G293" s="15"/>
    </row>
    <row r="294" spans="1:9" ht="16" thickBot="1" x14ac:dyDescent="0.25">
      <c r="A294" s="135" t="s">
        <v>31</v>
      </c>
      <c r="B294" s="135"/>
      <c r="C294" s="136">
        <f>SUM(C289:C293)</f>
        <v>17248.752416666666</v>
      </c>
      <c r="G294" s="15"/>
    </row>
    <row r="296" spans="1:9" x14ac:dyDescent="0.2">
      <c r="A296" s="129" t="s">
        <v>128</v>
      </c>
      <c r="B296" s="130"/>
      <c r="C296" s="130"/>
      <c r="D296" s="130"/>
    </row>
    <row r="297" spans="1:9" x14ac:dyDescent="0.2">
      <c r="A297" s="130"/>
      <c r="B297" s="130"/>
      <c r="C297" s="130"/>
      <c r="D297" s="130"/>
      <c r="H297" s="37"/>
    </row>
    <row r="298" spans="1:9" x14ac:dyDescent="0.2">
      <c r="A298" s="130"/>
      <c r="B298" s="137" t="s">
        <v>14</v>
      </c>
      <c r="C298" s="137" t="s">
        <v>33</v>
      </c>
      <c r="D298" s="137" t="s">
        <v>34</v>
      </c>
    </row>
    <row r="299" spans="1:9" x14ac:dyDescent="0.2">
      <c r="A299" s="133" t="s">
        <v>117</v>
      </c>
      <c r="B299" s="138">
        <v>1</v>
      </c>
      <c r="C299" s="139">
        <v>10000000</v>
      </c>
      <c r="D299" s="139">
        <f t="shared" ref="D299:D309" si="38">B299*C299</f>
        <v>10000000</v>
      </c>
    </row>
    <row r="300" spans="1:9" x14ac:dyDescent="0.2">
      <c r="A300" s="133" t="s">
        <v>118</v>
      </c>
      <c r="B300" s="138">
        <v>12</v>
      </c>
      <c r="C300" s="139">
        <v>4000000</v>
      </c>
      <c r="D300" s="139">
        <f t="shared" si="38"/>
        <v>48000000</v>
      </c>
    </row>
    <row r="301" spans="1:9" x14ac:dyDescent="0.2">
      <c r="A301" s="133" t="s">
        <v>119</v>
      </c>
      <c r="B301" s="138">
        <v>6</v>
      </c>
      <c r="C301" s="139">
        <v>1000000</v>
      </c>
      <c r="D301" s="139">
        <f t="shared" si="38"/>
        <v>6000000</v>
      </c>
    </row>
    <row r="302" spans="1:9" x14ac:dyDescent="0.2">
      <c r="A302" s="133" t="s">
        <v>120</v>
      </c>
      <c r="B302" s="138">
        <v>1</v>
      </c>
      <c r="C302" s="139">
        <v>1000000</v>
      </c>
      <c r="D302" s="139">
        <f t="shared" si="38"/>
        <v>1000000</v>
      </c>
      <c r="I302" s="37"/>
    </row>
    <row r="303" spans="1:9" x14ac:dyDescent="0.2">
      <c r="A303" s="133" t="s">
        <v>121</v>
      </c>
      <c r="B303" s="138">
        <v>6</v>
      </c>
      <c r="C303" s="139">
        <v>2000000</v>
      </c>
      <c r="D303" s="139">
        <f t="shared" si="38"/>
        <v>12000000</v>
      </c>
    </row>
    <row r="304" spans="1:9" x14ac:dyDescent="0.2">
      <c r="A304" s="133" t="s">
        <v>122</v>
      </c>
      <c r="B304" s="138">
        <v>3</v>
      </c>
      <c r="C304" s="139">
        <v>2500000</v>
      </c>
      <c r="D304" s="139">
        <f t="shared" si="38"/>
        <v>7500000</v>
      </c>
      <c r="F304" s="27"/>
      <c r="G304" s="27"/>
    </row>
    <row r="305" spans="1:9" x14ac:dyDescent="0.2">
      <c r="A305" s="133" t="s">
        <v>123</v>
      </c>
      <c r="B305" s="138">
        <v>10</v>
      </c>
      <c r="C305" s="139">
        <v>400000</v>
      </c>
      <c r="D305" s="139">
        <f t="shared" si="38"/>
        <v>4000000</v>
      </c>
      <c r="G305" s="29"/>
    </row>
    <row r="306" spans="1:9" x14ac:dyDescent="0.2">
      <c r="A306" s="133" t="s">
        <v>124</v>
      </c>
      <c r="B306" s="138">
        <v>1</v>
      </c>
      <c r="C306" s="139">
        <v>5000000</v>
      </c>
      <c r="D306" s="139">
        <f t="shared" si="38"/>
        <v>5000000</v>
      </c>
      <c r="H306" s="30"/>
    </row>
    <row r="307" spans="1:9" x14ac:dyDescent="0.2">
      <c r="A307" s="133" t="s">
        <v>125</v>
      </c>
      <c r="B307" s="138">
        <v>2</v>
      </c>
      <c r="C307" s="139">
        <v>2000000</v>
      </c>
      <c r="D307" s="139">
        <f t="shared" si="38"/>
        <v>4000000</v>
      </c>
      <c r="H307" s="29"/>
    </row>
    <row r="308" spans="1:9" x14ac:dyDescent="0.2">
      <c r="A308" s="133" t="s">
        <v>126</v>
      </c>
      <c r="B308" s="138">
        <v>5</v>
      </c>
      <c r="C308" s="139">
        <v>400000</v>
      </c>
      <c r="D308" s="139">
        <f t="shared" si="38"/>
        <v>2000000</v>
      </c>
      <c r="H308" s="29"/>
    </row>
    <row r="309" spans="1:9" x14ac:dyDescent="0.2">
      <c r="A309" s="133" t="s">
        <v>127</v>
      </c>
      <c r="B309" s="138">
        <v>1</v>
      </c>
      <c r="C309" s="139">
        <v>10000000</v>
      </c>
      <c r="D309" s="139">
        <f t="shared" si="38"/>
        <v>10000000</v>
      </c>
      <c r="H309" s="29"/>
    </row>
    <row r="310" spans="1:9" ht="16" thickBot="1" x14ac:dyDescent="0.25">
      <c r="A310" s="135" t="s">
        <v>31</v>
      </c>
      <c r="B310" s="135"/>
      <c r="C310" s="135"/>
      <c r="D310" s="140">
        <f>SUM(D299:D309)</f>
        <v>109500000</v>
      </c>
      <c r="H310" s="29"/>
    </row>
    <row r="311" spans="1:9" x14ac:dyDescent="0.2">
      <c r="A311" s="130" t="s">
        <v>129</v>
      </c>
      <c r="B311" s="130"/>
      <c r="C311" s="130"/>
      <c r="D311" s="141">
        <f>D310/12</f>
        <v>9125000</v>
      </c>
      <c r="H311" s="29"/>
    </row>
    <row r="312" spans="1:9" x14ac:dyDescent="0.2">
      <c r="A312" s="130" t="s">
        <v>138</v>
      </c>
      <c r="B312" s="130"/>
      <c r="C312" s="130"/>
      <c r="D312" s="141">
        <f>D311/B3</f>
        <v>2281250</v>
      </c>
      <c r="H312" s="2"/>
      <c r="I312" s="30"/>
    </row>
    <row r="313" spans="1:9" x14ac:dyDescent="0.2">
      <c r="A313" s="130" t="s">
        <v>140</v>
      </c>
      <c r="B313" s="130"/>
      <c r="C313" s="130"/>
      <c r="D313" s="141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2">
    <mergeCell ref="D126:G126"/>
    <mergeCell ref="A155:D156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2F10-EE76-9443-B2C8-25D1C127F96E}">
  <dimension ref="A1:P131"/>
  <sheetViews>
    <sheetView tabSelected="1" zoomScale="120" zoomScaleNormal="120" workbookViewId="0">
      <pane ySplit="1" topLeftCell="A85" activePane="bottomLeft" state="frozen"/>
      <selection pane="bottomLeft" activeCell="O90" sqref="O90"/>
    </sheetView>
  </sheetViews>
  <sheetFormatPr baseColWidth="10" defaultColWidth="18.83203125" defaultRowHeight="31" customHeight="1" x14ac:dyDescent="0.2"/>
  <cols>
    <col min="1" max="2" width="12.6640625" style="178" customWidth="1"/>
    <col min="3" max="3" width="50" style="178" customWidth="1"/>
    <col min="4" max="6" width="19.33203125" style="302" customWidth="1"/>
    <col min="7" max="7" width="19.33203125" style="286" customWidth="1"/>
    <col min="8" max="8" width="19.33203125" style="180" customWidth="1"/>
    <col min="9" max="9" width="18.83203125" style="180" customWidth="1"/>
    <col min="10" max="10" width="9.33203125" style="178" customWidth="1"/>
    <col min="11" max="11" width="5.6640625" style="178" customWidth="1"/>
    <col min="12" max="12" width="7.33203125" style="178" customWidth="1"/>
    <col min="13" max="13" width="9.5" style="178" customWidth="1"/>
    <col min="14" max="14" width="20" style="178" customWidth="1"/>
    <col min="15" max="15" width="49.83203125" style="329" customWidth="1"/>
    <col min="16" max="16384" width="18.83203125" style="178"/>
  </cols>
  <sheetData>
    <row r="1" spans="1:15" s="176" customFormat="1" ht="96" customHeight="1" thickBot="1" x14ac:dyDescent="0.25">
      <c r="A1" s="176" t="s">
        <v>226</v>
      </c>
      <c r="B1" s="176" t="s">
        <v>227</v>
      </c>
      <c r="C1" s="177" t="s">
        <v>12</v>
      </c>
      <c r="D1" s="233" t="s">
        <v>158</v>
      </c>
      <c r="E1" s="233" t="s">
        <v>13</v>
      </c>
      <c r="F1" s="233" t="s">
        <v>14</v>
      </c>
      <c r="G1" s="277" t="s">
        <v>159</v>
      </c>
      <c r="H1" s="234" t="s">
        <v>160</v>
      </c>
      <c r="I1" s="234" t="s">
        <v>193</v>
      </c>
      <c r="J1" s="176" t="s">
        <v>233</v>
      </c>
      <c r="K1" s="176" t="s">
        <v>235</v>
      </c>
      <c r="L1" s="176" t="s">
        <v>237</v>
      </c>
      <c r="M1" s="176" t="s">
        <v>243</v>
      </c>
      <c r="N1" s="176" t="s">
        <v>244</v>
      </c>
      <c r="O1" s="328" t="s">
        <v>240</v>
      </c>
    </row>
    <row r="2" spans="1:15" ht="31" customHeight="1" x14ac:dyDescent="0.2">
      <c r="A2" s="178" t="s">
        <v>229</v>
      </c>
      <c r="B2" s="178" t="s">
        <v>228</v>
      </c>
      <c r="C2" s="179" t="s">
        <v>181</v>
      </c>
      <c r="D2" s="287">
        <v>500</v>
      </c>
      <c r="E2" s="287">
        <v>100</v>
      </c>
      <c r="F2" s="287">
        <v>1</v>
      </c>
      <c r="G2" s="278">
        <f t="shared" ref="G2:G18" si="0">E2*H2/D2</f>
        <v>800</v>
      </c>
      <c r="H2" s="190">
        <v>4000</v>
      </c>
      <c r="I2" s="325">
        <f>(H2/D2)*E2</f>
        <v>800</v>
      </c>
      <c r="J2" s="235" t="s">
        <v>234</v>
      </c>
      <c r="K2" s="178" t="s">
        <v>238</v>
      </c>
      <c r="L2" s="178" t="s">
        <v>236</v>
      </c>
      <c r="M2" s="312" t="s">
        <v>238</v>
      </c>
      <c r="N2" s="273"/>
      <c r="O2" s="329" t="s">
        <v>246</v>
      </c>
    </row>
    <row r="3" spans="1:15" ht="31" customHeight="1" x14ac:dyDescent="0.2">
      <c r="A3" s="178" t="s">
        <v>230</v>
      </c>
      <c r="B3" s="178" t="s">
        <v>228</v>
      </c>
      <c r="C3" s="181" t="s">
        <v>181</v>
      </c>
      <c r="D3" s="288">
        <v>500</v>
      </c>
      <c r="E3" s="288">
        <v>100</v>
      </c>
      <c r="F3" s="288">
        <v>1</v>
      </c>
      <c r="G3" s="278">
        <f t="shared" si="0"/>
        <v>800</v>
      </c>
      <c r="H3" s="192">
        <v>4000</v>
      </c>
      <c r="I3" s="320">
        <f>(H3/D3)*E3</f>
        <v>800</v>
      </c>
      <c r="J3" s="235" t="s">
        <v>234</v>
      </c>
      <c r="K3" s="178" t="s">
        <v>238</v>
      </c>
      <c r="L3" s="178" t="s">
        <v>236</v>
      </c>
      <c r="M3" s="312" t="s">
        <v>238</v>
      </c>
      <c r="N3" s="273"/>
      <c r="O3" s="329" t="s">
        <v>246</v>
      </c>
    </row>
    <row r="4" spans="1:15" ht="31" customHeight="1" x14ac:dyDescent="0.2">
      <c r="A4" s="178" t="s">
        <v>229</v>
      </c>
      <c r="B4" s="178" t="s">
        <v>232</v>
      </c>
      <c r="C4" s="179" t="s">
        <v>181</v>
      </c>
      <c r="D4" s="287">
        <v>500</v>
      </c>
      <c r="E4" s="287">
        <v>0</v>
      </c>
      <c r="F4" s="287"/>
      <c r="G4" s="278">
        <f t="shared" si="0"/>
        <v>0</v>
      </c>
      <c r="H4" s="190">
        <v>4000</v>
      </c>
      <c r="I4" s="320">
        <v>4000</v>
      </c>
      <c r="J4" s="235" t="s">
        <v>234</v>
      </c>
      <c r="K4" s="222" t="s">
        <v>236</v>
      </c>
      <c r="L4" s="178" t="s">
        <v>192</v>
      </c>
      <c r="M4" s="312" t="s">
        <v>238</v>
      </c>
      <c r="N4" s="273"/>
      <c r="O4" s="329" t="s">
        <v>246</v>
      </c>
    </row>
    <row r="5" spans="1:15" ht="31" customHeight="1" x14ac:dyDescent="0.2">
      <c r="A5" s="178" t="s">
        <v>230</v>
      </c>
      <c r="B5" s="178" t="s">
        <v>232</v>
      </c>
      <c r="C5" s="179" t="s">
        <v>181</v>
      </c>
      <c r="D5" s="287">
        <v>500</v>
      </c>
      <c r="E5" s="287">
        <v>100</v>
      </c>
      <c r="F5" s="287"/>
      <c r="G5" s="278">
        <f t="shared" si="0"/>
        <v>800</v>
      </c>
      <c r="H5" s="190">
        <v>4000</v>
      </c>
      <c r="I5" s="320">
        <v>4000</v>
      </c>
      <c r="J5" s="235" t="s">
        <v>234</v>
      </c>
      <c r="K5" s="222" t="s">
        <v>236</v>
      </c>
      <c r="L5" s="178" t="s">
        <v>192</v>
      </c>
      <c r="M5" s="312" t="s">
        <v>238</v>
      </c>
      <c r="N5" s="273"/>
      <c r="O5" s="329" t="s">
        <v>246</v>
      </c>
    </row>
    <row r="6" spans="1:15" ht="31" customHeight="1" x14ac:dyDescent="0.2">
      <c r="A6" s="178" t="s">
        <v>229</v>
      </c>
      <c r="B6" s="178" t="s">
        <v>231</v>
      </c>
      <c r="C6" s="181" t="s">
        <v>156</v>
      </c>
      <c r="D6" s="288">
        <v>500</v>
      </c>
      <c r="E6" s="288">
        <v>0</v>
      </c>
      <c r="F6" s="288">
        <v>1</v>
      </c>
      <c r="G6" s="278">
        <f t="shared" si="0"/>
        <v>0</v>
      </c>
      <c r="H6" s="192">
        <v>4000</v>
      </c>
      <c r="I6" s="320">
        <f>F6*H6</f>
        <v>4000</v>
      </c>
      <c r="J6" s="235" t="s">
        <v>234</v>
      </c>
      <c r="K6" s="178" t="s">
        <v>238</v>
      </c>
      <c r="L6" s="178" t="s">
        <v>192</v>
      </c>
      <c r="M6" s="312" t="s">
        <v>238</v>
      </c>
      <c r="N6" s="273"/>
      <c r="O6" s="329" t="s">
        <v>246</v>
      </c>
    </row>
    <row r="7" spans="1:15" ht="31" customHeight="1" thickBot="1" x14ac:dyDescent="0.25">
      <c r="A7" s="178" t="s">
        <v>230</v>
      </c>
      <c r="B7" s="178" t="s">
        <v>231</v>
      </c>
      <c r="C7" s="181" t="s">
        <v>156</v>
      </c>
      <c r="D7" s="288">
        <v>500</v>
      </c>
      <c r="E7" s="288">
        <v>98.37</v>
      </c>
      <c r="F7" s="288">
        <v>1</v>
      </c>
      <c r="G7" s="278">
        <f t="shared" si="0"/>
        <v>786.96</v>
      </c>
      <c r="H7" s="192">
        <v>4000</v>
      </c>
      <c r="I7" s="321">
        <f>F7*H7</f>
        <v>4000</v>
      </c>
      <c r="J7" s="235" t="s">
        <v>234</v>
      </c>
      <c r="K7" s="178" t="s">
        <v>238</v>
      </c>
      <c r="L7" s="178" t="s">
        <v>192</v>
      </c>
      <c r="M7" s="312" t="s">
        <v>238</v>
      </c>
      <c r="N7" s="273"/>
      <c r="O7" s="329" t="s">
        <v>246</v>
      </c>
    </row>
    <row r="8" spans="1:15" ht="31" customHeight="1" x14ac:dyDescent="0.2">
      <c r="A8" s="178" t="s">
        <v>229</v>
      </c>
      <c r="B8" s="178" t="s">
        <v>228</v>
      </c>
      <c r="C8" s="182" t="s">
        <v>166</v>
      </c>
      <c r="D8" s="289">
        <v>1000</v>
      </c>
      <c r="E8" s="289">
        <v>0</v>
      </c>
      <c r="F8" s="289">
        <v>0</v>
      </c>
      <c r="G8" s="279">
        <f t="shared" si="0"/>
        <v>0</v>
      </c>
      <c r="H8" s="194">
        <v>135000</v>
      </c>
      <c r="I8" s="324">
        <f>(H8/D8)*E8</f>
        <v>0</v>
      </c>
      <c r="J8" s="235" t="s">
        <v>234</v>
      </c>
      <c r="K8" s="178" t="s">
        <v>238</v>
      </c>
      <c r="L8" s="178" t="s">
        <v>236</v>
      </c>
      <c r="M8" s="235" t="s">
        <v>238</v>
      </c>
      <c r="O8" s="329" t="s">
        <v>246</v>
      </c>
    </row>
    <row r="9" spans="1:15" ht="31" customHeight="1" thickBot="1" x14ac:dyDescent="0.25">
      <c r="A9" s="178" t="s">
        <v>230</v>
      </c>
      <c r="B9" s="178" t="s">
        <v>228</v>
      </c>
      <c r="C9" s="183" t="s">
        <v>166</v>
      </c>
      <c r="D9" s="289">
        <v>1000</v>
      </c>
      <c r="E9" s="289">
        <v>0</v>
      </c>
      <c r="F9" s="289">
        <v>0</v>
      </c>
      <c r="G9" s="279">
        <f t="shared" si="0"/>
        <v>0</v>
      </c>
      <c r="H9" s="194">
        <v>135000</v>
      </c>
      <c r="I9" s="321">
        <f>F9*H9</f>
        <v>0</v>
      </c>
      <c r="J9" s="235" t="s">
        <v>234</v>
      </c>
      <c r="K9" s="178" t="s">
        <v>238</v>
      </c>
      <c r="L9" s="178" t="s">
        <v>236</v>
      </c>
      <c r="M9" s="235" t="s">
        <v>238</v>
      </c>
      <c r="O9" s="329" t="s">
        <v>246</v>
      </c>
    </row>
    <row r="10" spans="1:15" ht="31" customHeight="1" x14ac:dyDescent="0.2">
      <c r="A10" s="178" t="s">
        <v>229</v>
      </c>
      <c r="B10" s="178" t="s">
        <v>228</v>
      </c>
      <c r="C10" s="184" t="s">
        <v>165</v>
      </c>
      <c r="D10" s="290">
        <v>500</v>
      </c>
      <c r="E10" s="290">
        <v>0</v>
      </c>
      <c r="F10" s="290">
        <v>0</v>
      </c>
      <c r="G10" s="280">
        <f t="shared" si="0"/>
        <v>0</v>
      </c>
      <c r="H10" s="196">
        <v>66000</v>
      </c>
      <c r="I10" s="324">
        <f>(H10/D10)*E10</f>
        <v>0</v>
      </c>
      <c r="J10" s="235" t="s">
        <v>234</v>
      </c>
      <c r="K10" s="178" t="s">
        <v>238</v>
      </c>
      <c r="L10" s="178" t="s">
        <v>236</v>
      </c>
      <c r="M10" s="313" t="s">
        <v>238</v>
      </c>
      <c r="N10" s="274"/>
      <c r="O10" s="329" t="s">
        <v>246</v>
      </c>
    </row>
    <row r="11" spans="1:15" ht="31" customHeight="1" thickBot="1" x14ac:dyDescent="0.25">
      <c r="A11" s="178" t="s">
        <v>230</v>
      </c>
      <c r="B11" s="178" t="s">
        <v>228</v>
      </c>
      <c r="C11" s="185" t="s">
        <v>165</v>
      </c>
      <c r="D11" s="290">
        <v>500</v>
      </c>
      <c r="E11" s="290">
        <v>0</v>
      </c>
      <c r="F11" s="290">
        <v>0</v>
      </c>
      <c r="G11" s="280">
        <f t="shared" si="0"/>
        <v>0</v>
      </c>
      <c r="H11" s="196">
        <v>66000</v>
      </c>
      <c r="I11" s="321">
        <f>F11*H11</f>
        <v>0</v>
      </c>
      <c r="J11" s="235" t="s">
        <v>234</v>
      </c>
      <c r="K11" s="178" t="s">
        <v>238</v>
      </c>
      <c r="L11" s="178" t="s">
        <v>236</v>
      </c>
      <c r="M11" s="313" t="s">
        <v>238</v>
      </c>
      <c r="N11" s="274"/>
      <c r="O11" s="329" t="s">
        <v>246</v>
      </c>
    </row>
    <row r="12" spans="1:15" ht="31" customHeight="1" x14ac:dyDescent="0.2">
      <c r="A12" s="178" t="s">
        <v>229</v>
      </c>
      <c r="B12" s="178" t="s">
        <v>228</v>
      </c>
      <c r="C12" s="186" t="s">
        <v>164</v>
      </c>
      <c r="D12" s="291">
        <v>500</v>
      </c>
      <c r="E12" s="291">
        <v>0</v>
      </c>
      <c r="F12" s="291">
        <v>0</v>
      </c>
      <c r="G12" s="281">
        <f t="shared" si="0"/>
        <v>0</v>
      </c>
      <c r="H12" s="198">
        <v>61000</v>
      </c>
      <c r="I12" s="319">
        <f>(H12/D12)*E12</f>
        <v>0</v>
      </c>
      <c r="J12" s="235" t="s">
        <v>234</v>
      </c>
      <c r="K12" s="178" t="s">
        <v>238</v>
      </c>
      <c r="L12" s="178" t="s">
        <v>236</v>
      </c>
      <c r="M12" s="313" t="s">
        <v>238</v>
      </c>
      <c r="N12" s="274"/>
      <c r="O12" s="329" t="s">
        <v>246</v>
      </c>
    </row>
    <row r="13" spans="1:15" ht="31" customHeight="1" thickBot="1" x14ac:dyDescent="0.25">
      <c r="A13" s="178" t="s">
        <v>230</v>
      </c>
      <c r="B13" s="178" t="s">
        <v>228</v>
      </c>
      <c r="C13" s="187" t="s">
        <v>164</v>
      </c>
      <c r="D13" s="292">
        <v>500</v>
      </c>
      <c r="E13" s="292">
        <v>0</v>
      </c>
      <c r="F13" s="292">
        <v>0</v>
      </c>
      <c r="G13" s="281">
        <f t="shared" si="0"/>
        <v>0</v>
      </c>
      <c r="H13" s="200">
        <v>61000</v>
      </c>
      <c r="I13" s="323">
        <f>F13*H13</f>
        <v>0</v>
      </c>
      <c r="J13" s="235" t="s">
        <v>234</v>
      </c>
      <c r="K13" s="178" t="s">
        <v>238</v>
      </c>
      <c r="L13" s="178" t="s">
        <v>236</v>
      </c>
      <c r="M13" s="313" t="s">
        <v>238</v>
      </c>
      <c r="N13" s="274"/>
      <c r="O13" s="329" t="s">
        <v>246</v>
      </c>
    </row>
    <row r="14" spans="1:15" ht="31" customHeight="1" x14ac:dyDescent="0.2">
      <c r="A14" s="178" t="s">
        <v>229</v>
      </c>
      <c r="B14" s="178" t="s">
        <v>232</v>
      </c>
      <c r="C14" s="183" t="s">
        <v>145</v>
      </c>
      <c r="D14" s="289">
        <v>100</v>
      </c>
      <c r="E14" s="289">
        <v>50</v>
      </c>
      <c r="F14" s="289">
        <v>1</v>
      </c>
      <c r="G14" s="279">
        <f t="shared" si="0"/>
        <v>20000</v>
      </c>
      <c r="H14" s="194">
        <v>40000</v>
      </c>
      <c r="I14" s="319">
        <f>G14</f>
        <v>20000</v>
      </c>
      <c r="J14" s="235" t="s">
        <v>234</v>
      </c>
      <c r="K14" s="232" t="s">
        <v>236</v>
      </c>
      <c r="L14" s="178" t="s">
        <v>192</v>
      </c>
      <c r="M14" s="311" t="s">
        <v>238</v>
      </c>
      <c r="N14" s="275"/>
      <c r="O14" s="329" t="s">
        <v>247</v>
      </c>
    </row>
    <row r="15" spans="1:15" ht="31" customHeight="1" x14ac:dyDescent="0.2">
      <c r="A15" s="178" t="s">
        <v>230</v>
      </c>
      <c r="B15" s="178" t="s">
        <v>232</v>
      </c>
      <c r="C15" s="182" t="s">
        <v>145</v>
      </c>
      <c r="D15" s="293">
        <v>100</v>
      </c>
      <c r="E15" s="293">
        <v>20.54</v>
      </c>
      <c r="F15" s="293">
        <v>1</v>
      </c>
      <c r="G15" s="279">
        <f t="shared" si="0"/>
        <v>8216</v>
      </c>
      <c r="H15" s="207">
        <v>40000</v>
      </c>
      <c r="I15" s="320">
        <f>G15</f>
        <v>8216</v>
      </c>
      <c r="J15" s="235" t="s">
        <v>234</v>
      </c>
      <c r="K15" s="232" t="s">
        <v>236</v>
      </c>
      <c r="L15" s="178" t="s">
        <v>192</v>
      </c>
      <c r="M15" s="311" t="s">
        <v>238</v>
      </c>
      <c r="N15" s="275"/>
      <c r="O15" s="329" t="s">
        <v>247</v>
      </c>
    </row>
    <row r="16" spans="1:15" ht="31" customHeight="1" x14ac:dyDescent="0.2">
      <c r="A16" s="178" t="s">
        <v>229</v>
      </c>
      <c r="B16" s="178" t="s">
        <v>231</v>
      </c>
      <c r="C16" s="182" t="s">
        <v>145</v>
      </c>
      <c r="D16" s="289">
        <v>100</v>
      </c>
      <c r="E16" s="289">
        <v>0</v>
      </c>
      <c r="F16" s="289">
        <v>1</v>
      </c>
      <c r="G16" s="279">
        <f t="shared" si="0"/>
        <v>0</v>
      </c>
      <c r="H16" s="194">
        <v>40000</v>
      </c>
      <c r="I16" s="322"/>
      <c r="J16" s="235" t="s">
        <v>234</v>
      </c>
      <c r="K16" s="178" t="s">
        <v>236</v>
      </c>
      <c r="L16" s="178" t="s">
        <v>192</v>
      </c>
      <c r="M16" s="311" t="s">
        <v>238</v>
      </c>
      <c r="N16" s="275"/>
      <c r="O16" s="329" t="s">
        <v>245</v>
      </c>
    </row>
    <row r="17" spans="1:15" ht="31" customHeight="1" thickBot="1" x14ac:dyDescent="0.25">
      <c r="A17" s="178" t="s">
        <v>230</v>
      </c>
      <c r="B17" s="178" t="s">
        <v>231</v>
      </c>
      <c r="C17" s="182" t="s">
        <v>145</v>
      </c>
      <c r="D17" s="293">
        <v>100</v>
      </c>
      <c r="E17" s="293"/>
      <c r="F17" s="293">
        <v>1</v>
      </c>
      <c r="G17" s="279">
        <f t="shared" si="0"/>
        <v>0</v>
      </c>
      <c r="H17" s="207">
        <v>40000</v>
      </c>
      <c r="I17" s="321"/>
      <c r="J17" s="235" t="s">
        <v>234</v>
      </c>
      <c r="K17" s="178" t="s">
        <v>236</v>
      </c>
      <c r="L17" s="178" t="s">
        <v>192</v>
      </c>
      <c r="M17" s="311" t="s">
        <v>238</v>
      </c>
      <c r="N17" s="275"/>
      <c r="O17" s="329" t="s">
        <v>245</v>
      </c>
    </row>
    <row r="18" spans="1:15" ht="31" customHeight="1" x14ac:dyDescent="0.2">
      <c r="A18" s="178" t="s">
        <v>229</v>
      </c>
      <c r="B18" s="178" t="s">
        <v>232</v>
      </c>
      <c r="C18" s="185" t="s">
        <v>147</v>
      </c>
      <c r="D18" s="195">
        <v>1000</v>
      </c>
      <c r="E18" s="195">
        <v>0</v>
      </c>
      <c r="F18" s="195">
        <v>0</v>
      </c>
      <c r="G18" s="280">
        <f t="shared" si="0"/>
        <v>0</v>
      </c>
      <c r="H18" s="196">
        <v>20546.599999999999</v>
      </c>
      <c r="I18" s="196">
        <f t="shared" ref="I18:I27" si="1">F18*H18</f>
        <v>0</v>
      </c>
      <c r="J18" s="178" t="s">
        <v>192</v>
      </c>
      <c r="K18" s="178" t="s">
        <v>238</v>
      </c>
      <c r="L18" s="178" t="s">
        <v>238</v>
      </c>
      <c r="M18" s="274" t="s">
        <v>192</v>
      </c>
      <c r="N18" s="274"/>
    </row>
    <row r="19" spans="1:15" ht="31" customHeight="1" x14ac:dyDescent="0.2">
      <c r="A19" s="178" t="s">
        <v>230</v>
      </c>
      <c r="B19" s="178" t="s">
        <v>232</v>
      </c>
      <c r="C19" s="185" t="s">
        <v>147</v>
      </c>
      <c r="D19" s="195">
        <v>1000</v>
      </c>
      <c r="E19" s="195">
        <v>0</v>
      </c>
      <c r="F19" s="195">
        <v>0</v>
      </c>
      <c r="G19" s="280"/>
      <c r="H19" s="196">
        <v>20546.599999999999</v>
      </c>
      <c r="I19" s="196">
        <f t="shared" si="1"/>
        <v>0</v>
      </c>
      <c r="J19" s="178" t="s">
        <v>192</v>
      </c>
      <c r="K19" s="178" t="s">
        <v>238</v>
      </c>
      <c r="L19" s="178" t="s">
        <v>238</v>
      </c>
      <c r="M19" s="274" t="s">
        <v>192</v>
      </c>
      <c r="N19" s="274"/>
    </row>
    <row r="20" spans="1:15" ht="31" customHeight="1" x14ac:dyDescent="0.2">
      <c r="A20" s="178" t="s">
        <v>229</v>
      </c>
      <c r="B20" s="178" t="s">
        <v>231</v>
      </c>
      <c r="C20" s="184" t="s">
        <v>147</v>
      </c>
      <c r="D20" s="224">
        <v>1000</v>
      </c>
      <c r="E20" s="224">
        <v>0</v>
      </c>
      <c r="F20" s="224">
        <v>0</v>
      </c>
      <c r="G20" s="280">
        <f>E20*H20/D20</f>
        <v>0</v>
      </c>
      <c r="H20" s="196">
        <v>20546.599999999999</v>
      </c>
      <c r="I20" s="196">
        <f t="shared" si="1"/>
        <v>0</v>
      </c>
      <c r="J20" s="178" t="s">
        <v>192</v>
      </c>
      <c r="K20" s="178" t="s">
        <v>238</v>
      </c>
      <c r="L20" s="178" t="s">
        <v>238</v>
      </c>
      <c r="M20" s="274" t="s">
        <v>192</v>
      </c>
      <c r="N20" s="274"/>
    </row>
    <row r="21" spans="1:15" ht="31" customHeight="1" x14ac:dyDescent="0.2">
      <c r="A21" s="178" t="s">
        <v>230</v>
      </c>
      <c r="B21" s="178" t="s">
        <v>231</v>
      </c>
      <c r="C21" s="185" t="s">
        <v>147</v>
      </c>
      <c r="D21" s="224">
        <v>1000</v>
      </c>
      <c r="E21" s="224"/>
      <c r="F21" s="224">
        <v>0</v>
      </c>
      <c r="G21" s="280">
        <f>E21*H21/D21</f>
        <v>0</v>
      </c>
      <c r="H21" s="196">
        <v>20546.599999999999</v>
      </c>
      <c r="I21" s="196">
        <f t="shared" si="1"/>
        <v>0</v>
      </c>
      <c r="J21" s="178" t="s">
        <v>192</v>
      </c>
      <c r="K21" s="178" t="s">
        <v>238</v>
      </c>
      <c r="L21" s="178" t="s">
        <v>238</v>
      </c>
      <c r="M21" s="274" t="s">
        <v>192</v>
      </c>
      <c r="N21" s="274"/>
    </row>
    <row r="22" spans="1:15" ht="31" customHeight="1" x14ac:dyDescent="0.2">
      <c r="A22" s="178" t="s">
        <v>229</v>
      </c>
      <c r="B22" s="178" t="s">
        <v>232</v>
      </c>
      <c r="C22" s="187" t="s">
        <v>146</v>
      </c>
      <c r="D22" s="199">
        <v>250</v>
      </c>
      <c r="E22" s="199">
        <v>0</v>
      </c>
      <c r="F22" s="199">
        <v>0</v>
      </c>
      <c r="G22" s="281">
        <f>E22*H22/D22</f>
        <v>0</v>
      </c>
      <c r="H22" s="200">
        <v>50000</v>
      </c>
      <c r="I22" s="200">
        <f t="shared" si="1"/>
        <v>0</v>
      </c>
      <c r="J22" s="178" t="s">
        <v>192</v>
      </c>
      <c r="K22" s="178" t="s">
        <v>238</v>
      </c>
      <c r="L22" s="178" t="s">
        <v>238</v>
      </c>
      <c r="M22" s="274" t="s">
        <v>192</v>
      </c>
      <c r="N22" s="274"/>
    </row>
    <row r="23" spans="1:15" ht="31" customHeight="1" x14ac:dyDescent="0.2">
      <c r="A23" s="178" t="s">
        <v>230</v>
      </c>
      <c r="B23" s="178" t="s">
        <v>232</v>
      </c>
      <c r="C23" s="186" t="s">
        <v>146</v>
      </c>
      <c r="D23" s="197">
        <v>250</v>
      </c>
      <c r="E23" s="197">
        <v>0</v>
      </c>
      <c r="F23" s="197">
        <v>0</v>
      </c>
      <c r="G23" s="281"/>
      <c r="H23" s="198">
        <v>50000</v>
      </c>
      <c r="I23" s="198">
        <f t="shared" si="1"/>
        <v>0</v>
      </c>
      <c r="J23" s="178" t="s">
        <v>192</v>
      </c>
      <c r="K23" s="178" t="s">
        <v>238</v>
      </c>
      <c r="L23" s="178" t="s">
        <v>238</v>
      </c>
      <c r="M23" s="274" t="s">
        <v>192</v>
      </c>
      <c r="N23" s="274"/>
    </row>
    <row r="24" spans="1:15" ht="31" customHeight="1" x14ac:dyDescent="0.2">
      <c r="A24" s="178" t="s">
        <v>229</v>
      </c>
      <c r="B24" s="178" t="s">
        <v>231</v>
      </c>
      <c r="C24" s="186" t="s">
        <v>146</v>
      </c>
      <c r="D24" s="225">
        <v>250</v>
      </c>
      <c r="E24" s="225">
        <v>0</v>
      </c>
      <c r="F24" s="225">
        <v>0</v>
      </c>
      <c r="G24" s="281">
        <f>E24*H24/D24</f>
        <v>0</v>
      </c>
      <c r="H24" s="200">
        <v>50000</v>
      </c>
      <c r="I24" s="200">
        <f t="shared" si="1"/>
        <v>0</v>
      </c>
      <c r="J24" s="178" t="s">
        <v>192</v>
      </c>
      <c r="K24" s="178" t="s">
        <v>238</v>
      </c>
      <c r="L24" s="178" t="s">
        <v>238</v>
      </c>
      <c r="M24" s="274" t="s">
        <v>192</v>
      </c>
      <c r="N24" s="274"/>
    </row>
    <row r="25" spans="1:15" ht="31" customHeight="1" thickBot="1" x14ac:dyDescent="0.25">
      <c r="A25" s="178" t="s">
        <v>230</v>
      </c>
      <c r="B25" s="178" t="s">
        <v>231</v>
      </c>
      <c r="C25" s="186" t="s">
        <v>146</v>
      </c>
      <c r="D25" s="226">
        <v>250</v>
      </c>
      <c r="E25" s="226"/>
      <c r="F25" s="226">
        <v>0</v>
      </c>
      <c r="G25" s="281">
        <f>E25*H25/D25</f>
        <v>0</v>
      </c>
      <c r="H25" s="198">
        <v>50000</v>
      </c>
      <c r="I25" s="198">
        <f t="shared" si="1"/>
        <v>0</v>
      </c>
      <c r="J25" s="178" t="s">
        <v>192</v>
      </c>
      <c r="K25" s="178" t="s">
        <v>238</v>
      </c>
      <c r="L25" s="178" t="s">
        <v>238</v>
      </c>
      <c r="M25" s="274" t="s">
        <v>192</v>
      </c>
      <c r="N25" s="274"/>
    </row>
    <row r="26" spans="1:15" ht="31" customHeight="1" x14ac:dyDescent="0.2">
      <c r="A26" s="178" t="s">
        <v>229</v>
      </c>
      <c r="B26" s="178" t="s">
        <v>232</v>
      </c>
      <c r="C26" s="188" t="s">
        <v>157</v>
      </c>
      <c r="D26" s="294">
        <v>500</v>
      </c>
      <c r="E26" s="294">
        <v>100</v>
      </c>
      <c r="F26" s="294">
        <v>0</v>
      </c>
      <c r="G26" s="282">
        <f>E26*H26/D26</f>
        <v>20000</v>
      </c>
      <c r="H26" s="202">
        <v>100000</v>
      </c>
      <c r="I26" s="319">
        <f t="shared" si="1"/>
        <v>0</v>
      </c>
      <c r="J26" s="235" t="s">
        <v>234</v>
      </c>
      <c r="K26" s="178" t="s">
        <v>238</v>
      </c>
      <c r="L26" s="178" t="s">
        <v>238</v>
      </c>
      <c r="M26" s="311" t="s">
        <v>238</v>
      </c>
      <c r="N26" s="275"/>
      <c r="O26" s="329" t="s">
        <v>246</v>
      </c>
    </row>
    <row r="27" spans="1:15" ht="31" customHeight="1" x14ac:dyDescent="0.2">
      <c r="A27" s="178" t="s">
        <v>230</v>
      </c>
      <c r="B27" s="178" t="s">
        <v>232</v>
      </c>
      <c r="C27" s="209" t="s">
        <v>157</v>
      </c>
      <c r="D27" s="295">
        <v>500</v>
      </c>
      <c r="E27" s="295">
        <v>0</v>
      </c>
      <c r="F27" s="295">
        <v>0</v>
      </c>
      <c r="G27" s="282"/>
      <c r="H27" s="211">
        <v>100000</v>
      </c>
      <c r="I27" s="320">
        <f t="shared" si="1"/>
        <v>0</v>
      </c>
      <c r="J27" s="235" t="s">
        <v>234</v>
      </c>
      <c r="K27" s="178" t="s">
        <v>238</v>
      </c>
      <c r="L27" s="178" t="s">
        <v>238</v>
      </c>
      <c r="M27" s="311" t="s">
        <v>238</v>
      </c>
      <c r="N27" s="275"/>
      <c r="O27" s="329" t="s">
        <v>246</v>
      </c>
    </row>
    <row r="28" spans="1:15" ht="31" customHeight="1" x14ac:dyDescent="0.2">
      <c r="A28" s="178" t="s">
        <v>229</v>
      </c>
      <c r="B28" s="178" t="s">
        <v>231</v>
      </c>
      <c r="C28" s="188" t="s">
        <v>157</v>
      </c>
      <c r="D28" s="294">
        <v>500</v>
      </c>
      <c r="E28" s="294">
        <v>500</v>
      </c>
      <c r="F28" s="294">
        <v>0</v>
      </c>
      <c r="G28" s="282">
        <f t="shared" ref="G28:G51" si="2">E28*H28/D28</f>
        <v>100000</v>
      </c>
      <c r="H28" s="202">
        <v>100000</v>
      </c>
      <c r="I28" s="320">
        <f t="shared" ref="I28:I70" si="3">(H28/D28)*E28</f>
        <v>100000</v>
      </c>
      <c r="J28" s="235" t="s">
        <v>234</v>
      </c>
      <c r="K28" s="178" t="s">
        <v>236</v>
      </c>
      <c r="L28" s="178" t="s">
        <v>192</v>
      </c>
      <c r="M28" s="311" t="s">
        <v>238</v>
      </c>
      <c r="N28" s="275"/>
      <c r="O28" s="329" t="s">
        <v>246</v>
      </c>
    </row>
    <row r="29" spans="1:15" ht="31" customHeight="1" thickBot="1" x14ac:dyDescent="0.25">
      <c r="A29" s="178" t="s">
        <v>230</v>
      </c>
      <c r="B29" s="178" t="s">
        <v>231</v>
      </c>
      <c r="C29" s="188" t="s">
        <v>157</v>
      </c>
      <c r="D29" s="294">
        <v>500</v>
      </c>
      <c r="E29" s="294">
        <v>147</v>
      </c>
      <c r="F29" s="294">
        <v>0</v>
      </c>
      <c r="G29" s="282">
        <f t="shared" si="2"/>
        <v>29400</v>
      </c>
      <c r="H29" s="202">
        <v>100000</v>
      </c>
      <c r="I29" s="321">
        <f t="shared" si="3"/>
        <v>29400</v>
      </c>
      <c r="J29" s="235" t="s">
        <v>234</v>
      </c>
      <c r="K29" s="178" t="s">
        <v>236</v>
      </c>
      <c r="L29" s="178" t="s">
        <v>192</v>
      </c>
      <c r="M29" s="311" t="s">
        <v>238</v>
      </c>
      <c r="N29" s="275"/>
      <c r="O29" s="329" t="s">
        <v>246</v>
      </c>
    </row>
    <row r="30" spans="1:15" ht="31" customHeight="1" x14ac:dyDescent="0.2">
      <c r="A30" s="178" t="s">
        <v>229</v>
      </c>
      <c r="B30" s="178" t="s">
        <v>228</v>
      </c>
      <c r="C30" s="236" t="s">
        <v>163</v>
      </c>
      <c r="D30" s="237">
        <v>500</v>
      </c>
      <c r="E30" s="237">
        <v>600</v>
      </c>
      <c r="F30" s="237">
        <v>1</v>
      </c>
      <c r="G30" s="303">
        <f t="shared" si="2"/>
        <v>48000</v>
      </c>
      <c r="H30" s="238">
        <v>40000</v>
      </c>
      <c r="I30" s="231">
        <f t="shared" si="3"/>
        <v>48000</v>
      </c>
      <c r="J30" s="178" t="s">
        <v>192</v>
      </c>
      <c r="K30" s="178" t="s">
        <v>238</v>
      </c>
      <c r="L30" s="178" t="s">
        <v>236</v>
      </c>
      <c r="M30" s="178" t="s">
        <v>192</v>
      </c>
    </row>
    <row r="31" spans="1:15" ht="31" customHeight="1" x14ac:dyDescent="0.2">
      <c r="A31" s="178" t="s">
        <v>230</v>
      </c>
      <c r="B31" s="178" t="s">
        <v>228</v>
      </c>
      <c r="C31" s="236" t="s">
        <v>163</v>
      </c>
      <c r="D31" s="237">
        <v>500</v>
      </c>
      <c r="E31" s="237">
        <v>600</v>
      </c>
      <c r="F31" s="237">
        <v>1</v>
      </c>
      <c r="G31" s="303">
        <f t="shared" si="2"/>
        <v>48000</v>
      </c>
      <c r="H31" s="238">
        <v>40000</v>
      </c>
      <c r="I31" s="231">
        <f t="shared" si="3"/>
        <v>48000</v>
      </c>
      <c r="J31" s="178" t="s">
        <v>192</v>
      </c>
      <c r="K31" s="178" t="s">
        <v>238</v>
      </c>
      <c r="L31" s="178" t="s">
        <v>236</v>
      </c>
      <c r="M31" s="178" t="s">
        <v>192</v>
      </c>
    </row>
    <row r="32" spans="1:15" ht="31" customHeight="1" x14ac:dyDescent="0.2">
      <c r="A32" s="178" t="s">
        <v>229</v>
      </c>
      <c r="B32" s="178" t="s">
        <v>232</v>
      </c>
      <c r="C32" s="218" t="s">
        <v>179</v>
      </c>
      <c r="D32" s="219">
        <v>1</v>
      </c>
      <c r="E32" s="219">
        <v>1</v>
      </c>
      <c r="F32" s="219">
        <v>1</v>
      </c>
      <c r="G32" s="304">
        <f t="shared" si="2"/>
        <v>31000</v>
      </c>
      <c r="H32" s="220">
        <v>31000</v>
      </c>
      <c r="I32" s="231">
        <f t="shared" si="3"/>
        <v>31000</v>
      </c>
      <c r="J32" s="178" t="s">
        <v>192</v>
      </c>
      <c r="K32" s="222" t="s">
        <v>236</v>
      </c>
      <c r="L32" s="178" t="s">
        <v>192</v>
      </c>
      <c r="M32" s="178" t="s">
        <v>192</v>
      </c>
    </row>
    <row r="33" spans="1:15" ht="31" customHeight="1" x14ac:dyDescent="0.2">
      <c r="A33" s="178" t="s">
        <v>230</v>
      </c>
      <c r="B33" s="178" t="s">
        <v>232</v>
      </c>
      <c r="C33" s="218" t="s">
        <v>179</v>
      </c>
      <c r="D33" s="219">
        <v>1</v>
      </c>
      <c r="E33" s="219">
        <v>1</v>
      </c>
      <c r="F33" s="219">
        <v>1</v>
      </c>
      <c r="G33" s="304">
        <f t="shared" si="2"/>
        <v>31000</v>
      </c>
      <c r="H33" s="220">
        <v>31000</v>
      </c>
      <c r="I33" s="231">
        <f t="shared" si="3"/>
        <v>31000</v>
      </c>
      <c r="J33" s="178" t="s">
        <v>192</v>
      </c>
      <c r="K33" s="222" t="s">
        <v>236</v>
      </c>
      <c r="L33" s="178" t="s">
        <v>192</v>
      </c>
      <c r="M33" s="178" t="s">
        <v>192</v>
      </c>
    </row>
    <row r="34" spans="1:15" ht="31" customHeight="1" x14ac:dyDescent="0.2">
      <c r="A34" s="178" t="s">
        <v>229</v>
      </c>
      <c r="B34" s="178" t="s">
        <v>231</v>
      </c>
      <c r="C34" s="218" t="s">
        <v>179</v>
      </c>
      <c r="D34" s="219">
        <v>1</v>
      </c>
      <c r="E34" s="219">
        <v>1</v>
      </c>
      <c r="F34" s="219">
        <v>1</v>
      </c>
      <c r="G34" s="304">
        <f t="shared" si="2"/>
        <v>21000</v>
      </c>
      <c r="H34" s="220">
        <v>21000</v>
      </c>
      <c r="I34" s="231">
        <f t="shared" si="3"/>
        <v>21000</v>
      </c>
      <c r="J34" s="178" t="s">
        <v>192</v>
      </c>
      <c r="K34" s="178" t="s">
        <v>236</v>
      </c>
      <c r="L34" s="178" t="s">
        <v>192</v>
      </c>
      <c r="M34" s="178" t="s">
        <v>192</v>
      </c>
      <c r="O34" s="329" t="s">
        <v>239</v>
      </c>
    </row>
    <row r="35" spans="1:15" ht="31" customHeight="1" x14ac:dyDescent="0.2">
      <c r="A35" s="178" t="s">
        <v>229</v>
      </c>
      <c r="B35" s="178" t="s">
        <v>228</v>
      </c>
      <c r="C35" s="221" t="s">
        <v>200</v>
      </c>
      <c r="D35" s="204">
        <v>1</v>
      </c>
      <c r="E35" s="204">
        <v>1</v>
      </c>
      <c r="F35" s="204">
        <v>1</v>
      </c>
      <c r="G35" s="305">
        <f t="shared" si="2"/>
        <v>39000</v>
      </c>
      <c r="H35" s="205">
        <v>39000</v>
      </c>
      <c r="I35" s="231">
        <f t="shared" si="3"/>
        <v>39000</v>
      </c>
      <c r="J35" s="178" t="s">
        <v>192</v>
      </c>
      <c r="K35" s="178" t="s">
        <v>238</v>
      </c>
      <c r="L35" s="178" t="s">
        <v>192</v>
      </c>
      <c r="M35" s="178" t="s">
        <v>192</v>
      </c>
      <c r="O35" s="329" t="s">
        <v>239</v>
      </c>
    </row>
    <row r="36" spans="1:15" ht="31" customHeight="1" x14ac:dyDescent="0.2">
      <c r="A36" s="178" t="s">
        <v>229</v>
      </c>
      <c r="B36" s="178" t="s">
        <v>228</v>
      </c>
      <c r="C36" s="239" t="s">
        <v>178</v>
      </c>
      <c r="D36" s="189">
        <v>1</v>
      </c>
      <c r="E36" s="189">
        <v>1</v>
      </c>
      <c r="F36" s="191">
        <v>1</v>
      </c>
      <c r="G36" s="278">
        <f t="shared" si="2"/>
        <v>30000</v>
      </c>
      <c r="H36" s="190">
        <v>30000</v>
      </c>
      <c r="I36" s="231">
        <f t="shared" si="3"/>
        <v>30000</v>
      </c>
      <c r="J36" s="178" t="s">
        <v>192</v>
      </c>
      <c r="K36" s="178" t="s">
        <v>238</v>
      </c>
      <c r="L36" s="178" t="s">
        <v>192</v>
      </c>
      <c r="M36" s="178" t="s">
        <v>192</v>
      </c>
      <c r="O36" s="329" t="s">
        <v>239</v>
      </c>
    </row>
    <row r="37" spans="1:15" ht="31" customHeight="1" x14ac:dyDescent="0.2">
      <c r="A37" s="178" t="s">
        <v>229</v>
      </c>
      <c r="B37" s="178" t="s">
        <v>232</v>
      </c>
      <c r="C37" s="181" t="s">
        <v>178</v>
      </c>
      <c r="D37" s="191">
        <v>1</v>
      </c>
      <c r="E37" s="189">
        <v>1</v>
      </c>
      <c r="F37" s="191">
        <v>1</v>
      </c>
      <c r="G37" s="278">
        <f t="shared" si="2"/>
        <v>20000</v>
      </c>
      <c r="H37" s="192">
        <v>20000</v>
      </c>
      <c r="I37" s="231">
        <f t="shared" si="3"/>
        <v>20000</v>
      </c>
      <c r="J37" s="178" t="s">
        <v>192</v>
      </c>
      <c r="K37" s="222" t="s">
        <v>236</v>
      </c>
      <c r="L37" s="178" t="s">
        <v>192</v>
      </c>
      <c r="M37" s="178" t="s">
        <v>192</v>
      </c>
    </row>
    <row r="38" spans="1:15" ht="31" customHeight="1" x14ac:dyDescent="0.2">
      <c r="A38" s="178" t="s">
        <v>230</v>
      </c>
      <c r="B38" s="178" t="s">
        <v>232</v>
      </c>
      <c r="C38" s="179" t="s">
        <v>178</v>
      </c>
      <c r="D38" s="189">
        <v>1</v>
      </c>
      <c r="E38" s="189">
        <v>1</v>
      </c>
      <c r="F38" s="191">
        <v>1</v>
      </c>
      <c r="G38" s="278">
        <f t="shared" si="2"/>
        <v>30000</v>
      </c>
      <c r="H38" s="190">
        <v>30000</v>
      </c>
      <c r="I38" s="231">
        <f t="shared" si="3"/>
        <v>30000</v>
      </c>
      <c r="J38" s="178" t="s">
        <v>192</v>
      </c>
      <c r="K38" s="222" t="s">
        <v>236</v>
      </c>
      <c r="L38" s="178" t="s">
        <v>192</v>
      </c>
      <c r="M38" s="178" t="s">
        <v>192</v>
      </c>
    </row>
    <row r="39" spans="1:15" ht="31" customHeight="1" x14ac:dyDescent="0.2">
      <c r="A39" s="178" t="s">
        <v>229</v>
      </c>
      <c r="B39" s="178" t="s">
        <v>231</v>
      </c>
      <c r="C39" s="181" t="s">
        <v>178</v>
      </c>
      <c r="D39" s="229">
        <v>1</v>
      </c>
      <c r="E39" s="189">
        <v>1</v>
      </c>
      <c r="F39" s="191">
        <v>1</v>
      </c>
      <c r="G39" s="278">
        <f t="shared" si="2"/>
        <v>20000</v>
      </c>
      <c r="H39" s="190">
        <v>20000</v>
      </c>
      <c r="I39" s="231">
        <f t="shared" si="3"/>
        <v>20000</v>
      </c>
      <c r="J39" s="178" t="s">
        <v>192</v>
      </c>
      <c r="K39" s="178" t="s">
        <v>236</v>
      </c>
      <c r="L39" s="178" t="s">
        <v>192</v>
      </c>
      <c r="M39" s="178" t="s">
        <v>192</v>
      </c>
      <c r="O39" s="329" t="s">
        <v>239</v>
      </c>
    </row>
    <row r="40" spans="1:15" ht="31" customHeight="1" x14ac:dyDescent="0.2">
      <c r="A40" s="178" t="s">
        <v>229</v>
      </c>
      <c r="B40" s="178" t="s">
        <v>228</v>
      </c>
      <c r="C40" s="240" t="s">
        <v>150</v>
      </c>
      <c r="D40" s="241">
        <v>10</v>
      </c>
      <c r="E40" s="241">
        <v>30</v>
      </c>
      <c r="F40" s="241">
        <v>1</v>
      </c>
      <c r="G40" s="306">
        <f t="shared" si="2"/>
        <v>4500</v>
      </c>
      <c r="H40" s="242">
        <v>1500</v>
      </c>
      <c r="I40" s="231">
        <f t="shared" si="3"/>
        <v>4500</v>
      </c>
      <c r="J40" s="178" t="s">
        <v>192</v>
      </c>
      <c r="K40" s="178" t="s">
        <v>238</v>
      </c>
      <c r="L40" s="178" t="s">
        <v>236</v>
      </c>
      <c r="M40" s="178" t="s">
        <v>192</v>
      </c>
    </row>
    <row r="41" spans="1:15" ht="31" customHeight="1" x14ac:dyDescent="0.2">
      <c r="A41" s="178" t="s">
        <v>230</v>
      </c>
      <c r="B41" s="178" t="s">
        <v>228</v>
      </c>
      <c r="C41" s="240" t="s">
        <v>150</v>
      </c>
      <c r="D41" s="243">
        <v>10</v>
      </c>
      <c r="E41" s="243">
        <v>30</v>
      </c>
      <c r="F41" s="243">
        <v>1</v>
      </c>
      <c r="G41" s="306">
        <f t="shared" si="2"/>
        <v>4500</v>
      </c>
      <c r="H41" s="244">
        <v>1500</v>
      </c>
      <c r="I41" s="231">
        <f t="shared" si="3"/>
        <v>4500</v>
      </c>
      <c r="J41" s="178" t="s">
        <v>192</v>
      </c>
      <c r="K41" s="178" t="s">
        <v>238</v>
      </c>
      <c r="L41" s="178" t="s">
        <v>236</v>
      </c>
      <c r="M41" s="178" t="s">
        <v>192</v>
      </c>
    </row>
    <row r="42" spans="1:15" ht="31" customHeight="1" x14ac:dyDescent="0.2">
      <c r="A42" s="178" t="s">
        <v>229</v>
      </c>
      <c r="B42" s="178" t="s">
        <v>232</v>
      </c>
      <c r="C42" s="240" t="s">
        <v>150</v>
      </c>
      <c r="D42" s="243">
        <v>10</v>
      </c>
      <c r="E42" s="243">
        <v>10</v>
      </c>
      <c r="F42" s="243">
        <v>1</v>
      </c>
      <c r="G42" s="306">
        <f t="shared" si="2"/>
        <v>1500</v>
      </c>
      <c r="H42" s="244">
        <v>1500</v>
      </c>
      <c r="I42" s="231">
        <f t="shared" si="3"/>
        <v>1500</v>
      </c>
      <c r="J42" s="178" t="s">
        <v>192</v>
      </c>
      <c r="K42" s="178" t="s">
        <v>238</v>
      </c>
      <c r="L42" s="178" t="s">
        <v>238</v>
      </c>
      <c r="M42" s="178" t="s">
        <v>192</v>
      </c>
    </row>
    <row r="43" spans="1:15" ht="31" customHeight="1" x14ac:dyDescent="0.2">
      <c r="A43" s="178" t="s">
        <v>230</v>
      </c>
      <c r="B43" s="178" t="s">
        <v>232</v>
      </c>
      <c r="C43" s="240" t="s">
        <v>150</v>
      </c>
      <c r="D43" s="243">
        <v>10</v>
      </c>
      <c r="E43" s="243">
        <v>10</v>
      </c>
      <c r="F43" s="243">
        <v>1</v>
      </c>
      <c r="G43" s="306">
        <f t="shared" si="2"/>
        <v>1500</v>
      </c>
      <c r="H43" s="244">
        <v>1500</v>
      </c>
      <c r="I43" s="231">
        <f t="shared" si="3"/>
        <v>1500</v>
      </c>
      <c r="J43" s="178" t="s">
        <v>192</v>
      </c>
      <c r="K43" s="178" t="s">
        <v>238</v>
      </c>
      <c r="L43" s="178" t="s">
        <v>238</v>
      </c>
      <c r="M43" s="178" t="s">
        <v>192</v>
      </c>
    </row>
    <row r="44" spans="1:15" ht="31" customHeight="1" x14ac:dyDescent="0.2">
      <c r="A44" s="178" t="s">
        <v>229</v>
      </c>
      <c r="B44" s="178" t="s">
        <v>231</v>
      </c>
      <c r="C44" s="240" t="s">
        <v>150</v>
      </c>
      <c r="D44" s="245">
        <v>10</v>
      </c>
      <c r="E44" s="243">
        <v>10</v>
      </c>
      <c r="F44" s="245">
        <v>1</v>
      </c>
      <c r="G44" s="306">
        <f t="shared" si="2"/>
        <v>1500</v>
      </c>
      <c r="H44" s="244">
        <v>1500</v>
      </c>
      <c r="I44" s="231">
        <f t="shared" si="3"/>
        <v>1500</v>
      </c>
      <c r="J44" s="178" t="s">
        <v>192</v>
      </c>
      <c r="K44" s="178" t="s">
        <v>238</v>
      </c>
      <c r="L44" s="178" t="s">
        <v>238</v>
      </c>
      <c r="M44" s="178" t="s">
        <v>192</v>
      </c>
    </row>
    <row r="45" spans="1:15" ht="31" customHeight="1" x14ac:dyDescent="0.2">
      <c r="A45" s="178" t="s">
        <v>230</v>
      </c>
      <c r="B45" s="178" t="s">
        <v>231</v>
      </c>
      <c r="C45" s="246" t="s">
        <v>150</v>
      </c>
      <c r="D45" s="247">
        <v>10</v>
      </c>
      <c r="E45" s="243">
        <v>10</v>
      </c>
      <c r="F45" s="247">
        <v>1</v>
      </c>
      <c r="G45" s="306">
        <f t="shared" si="2"/>
        <v>1500</v>
      </c>
      <c r="H45" s="248">
        <v>1500</v>
      </c>
      <c r="I45" s="231">
        <f t="shared" si="3"/>
        <v>1500</v>
      </c>
      <c r="J45" s="178" t="s">
        <v>192</v>
      </c>
      <c r="K45" s="178" t="s">
        <v>238</v>
      </c>
      <c r="L45" s="178" t="s">
        <v>238</v>
      </c>
      <c r="M45" s="178" t="s">
        <v>192</v>
      </c>
    </row>
    <row r="46" spans="1:15" ht="31" customHeight="1" x14ac:dyDescent="0.2">
      <c r="A46" s="178" t="s">
        <v>229</v>
      </c>
      <c r="B46" s="178" t="s">
        <v>228</v>
      </c>
      <c r="C46" s="182" t="s">
        <v>149</v>
      </c>
      <c r="D46" s="206">
        <v>10</v>
      </c>
      <c r="E46" s="206">
        <v>30</v>
      </c>
      <c r="F46" s="206"/>
      <c r="G46" s="279">
        <f t="shared" si="2"/>
        <v>4500</v>
      </c>
      <c r="H46" s="207">
        <v>1500</v>
      </c>
      <c r="I46" s="231">
        <f t="shared" si="3"/>
        <v>4500</v>
      </c>
      <c r="J46" s="178" t="s">
        <v>192</v>
      </c>
      <c r="K46" s="178" t="s">
        <v>238</v>
      </c>
      <c r="L46" s="178" t="s">
        <v>236</v>
      </c>
      <c r="M46" s="178" t="s">
        <v>192</v>
      </c>
    </row>
    <row r="47" spans="1:15" ht="31" customHeight="1" x14ac:dyDescent="0.2">
      <c r="A47" s="178" t="s">
        <v>230</v>
      </c>
      <c r="B47" s="178" t="s">
        <v>228</v>
      </c>
      <c r="C47" s="182" t="s">
        <v>149</v>
      </c>
      <c r="D47" s="206">
        <v>10</v>
      </c>
      <c r="E47" s="206">
        <v>30</v>
      </c>
      <c r="F47" s="206"/>
      <c r="G47" s="279">
        <f t="shared" si="2"/>
        <v>4500</v>
      </c>
      <c r="H47" s="207">
        <v>1500</v>
      </c>
      <c r="I47" s="231">
        <f t="shared" si="3"/>
        <v>4500</v>
      </c>
      <c r="J47" s="178" t="s">
        <v>192</v>
      </c>
      <c r="K47" s="222" t="s">
        <v>236</v>
      </c>
      <c r="L47" s="222" t="s">
        <v>236</v>
      </c>
      <c r="M47" s="178" t="s">
        <v>192</v>
      </c>
    </row>
    <row r="48" spans="1:15" ht="27" customHeight="1" x14ac:dyDescent="0.2">
      <c r="A48" s="178" t="s">
        <v>229</v>
      </c>
      <c r="B48" s="178" t="s">
        <v>232</v>
      </c>
      <c r="C48" s="182" t="s">
        <v>149</v>
      </c>
      <c r="D48" s="206">
        <v>10</v>
      </c>
      <c r="E48" s="206">
        <v>10</v>
      </c>
      <c r="F48" s="206">
        <v>1</v>
      </c>
      <c r="G48" s="279">
        <f t="shared" si="2"/>
        <v>1500</v>
      </c>
      <c r="H48" s="207">
        <v>1500</v>
      </c>
      <c r="I48" s="231">
        <f t="shared" si="3"/>
        <v>1500</v>
      </c>
      <c r="J48" s="178" t="s">
        <v>192</v>
      </c>
      <c r="K48" s="178" t="s">
        <v>238</v>
      </c>
      <c r="L48" s="178" t="s">
        <v>238</v>
      </c>
      <c r="M48" s="178" t="s">
        <v>192</v>
      </c>
    </row>
    <row r="49" spans="1:13" ht="27" customHeight="1" x14ac:dyDescent="0.2">
      <c r="A49" s="178" t="s">
        <v>230</v>
      </c>
      <c r="B49" s="178" t="s">
        <v>232</v>
      </c>
      <c r="C49" s="182" t="s">
        <v>149</v>
      </c>
      <c r="D49" s="206">
        <v>10</v>
      </c>
      <c r="E49" s="206">
        <v>1.57</v>
      </c>
      <c r="F49" s="206">
        <v>1</v>
      </c>
      <c r="G49" s="279">
        <f t="shared" si="2"/>
        <v>235.5</v>
      </c>
      <c r="H49" s="207">
        <v>1500</v>
      </c>
      <c r="I49" s="231">
        <f t="shared" si="3"/>
        <v>235.5</v>
      </c>
      <c r="J49" s="178" t="s">
        <v>192</v>
      </c>
      <c r="K49" s="178" t="s">
        <v>238</v>
      </c>
      <c r="L49" s="178" t="s">
        <v>238</v>
      </c>
      <c r="M49" s="178" t="s">
        <v>192</v>
      </c>
    </row>
    <row r="50" spans="1:13" ht="27" customHeight="1" x14ac:dyDescent="0.2">
      <c r="A50" s="178" t="s">
        <v>229</v>
      </c>
      <c r="B50" s="178" t="s">
        <v>231</v>
      </c>
      <c r="C50" s="182" t="s">
        <v>149</v>
      </c>
      <c r="D50" s="223">
        <v>10</v>
      </c>
      <c r="E50" s="223">
        <v>10</v>
      </c>
      <c r="F50" s="223">
        <v>1</v>
      </c>
      <c r="G50" s="279">
        <f t="shared" si="2"/>
        <v>1500</v>
      </c>
      <c r="H50" s="194">
        <v>1500</v>
      </c>
      <c r="I50" s="231">
        <f t="shared" si="3"/>
        <v>1500</v>
      </c>
      <c r="J50" s="178" t="s">
        <v>192</v>
      </c>
      <c r="K50" s="178" t="s">
        <v>238</v>
      </c>
      <c r="L50" s="178" t="s">
        <v>238</v>
      </c>
      <c r="M50" s="178" t="s">
        <v>192</v>
      </c>
    </row>
    <row r="51" spans="1:13" ht="27" customHeight="1" x14ac:dyDescent="0.2">
      <c r="A51" s="178" t="s">
        <v>230</v>
      </c>
      <c r="B51" s="178" t="s">
        <v>231</v>
      </c>
      <c r="C51" s="183" t="s">
        <v>149</v>
      </c>
      <c r="D51" s="223">
        <v>10</v>
      </c>
      <c r="E51" s="223">
        <v>2.5</v>
      </c>
      <c r="F51" s="223">
        <v>1</v>
      </c>
      <c r="G51" s="279">
        <f t="shared" si="2"/>
        <v>375</v>
      </c>
      <c r="H51" s="194">
        <v>1500</v>
      </c>
      <c r="I51" s="231">
        <f t="shared" si="3"/>
        <v>375</v>
      </c>
      <c r="J51" s="178" t="s">
        <v>192</v>
      </c>
      <c r="K51" s="178" t="s">
        <v>238</v>
      </c>
      <c r="L51" s="178" t="s">
        <v>238</v>
      </c>
      <c r="M51" s="178" t="s">
        <v>192</v>
      </c>
    </row>
    <row r="52" spans="1:13" ht="27" customHeight="1" x14ac:dyDescent="0.2">
      <c r="A52" s="178" t="s">
        <v>229</v>
      </c>
      <c r="B52" s="178" t="s">
        <v>228</v>
      </c>
      <c r="C52" s="185" t="s">
        <v>155</v>
      </c>
      <c r="D52" s="195">
        <v>1</v>
      </c>
      <c r="E52" s="195">
        <v>1</v>
      </c>
      <c r="F52" s="195">
        <v>1</v>
      </c>
      <c r="G52" s="280">
        <v>1</v>
      </c>
      <c r="H52" s="196">
        <v>3000</v>
      </c>
      <c r="I52" s="231">
        <f t="shared" si="3"/>
        <v>3000</v>
      </c>
      <c r="J52" s="178" t="s">
        <v>192</v>
      </c>
      <c r="K52" s="178" t="s">
        <v>238</v>
      </c>
      <c r="L52" s="178" t="s">
        <v>236</v>
      </c>
      <c r="M52" s="178" t="s">
        <v>192</v>
      </c>
    </row>
    <row r="53" spans="1:13" ht="27" customHeight="1" x14ac:dyDescent="0.2">
      <c r="A53" s="178" t="s">
        <v>230</v>
      </c>
      <c r="B53" s="178" t="s">
        <v>228</v>
      </c>
      <c r="C53" s="184" t="s">
        <v>155</v>
      </c>
      <c r="D53" s="195">
        <v>1</v>
      </c>
      <c r="E53" s="195">
        <v>1</v>
      </c>
      <c r="F53" s="195">
        <v>1</v>
      </c>
      <c r="G53" s="280">
        <v>2</v>
      </c>
      <c r="H53" s="208">
        <v>3000</v>
      </c>
      <c r="I53" s="231">
        <f t="shared" si="3"/>
        <v>3000</v>
      </c>
      <c r="J53" s="178" t="s">
        <v>192</v>
      </c>
      <c r="K53" s="178" t="s">
        <v>238</v>
      </c>
      <c r="L53" s="178" t="s">
        <v>236</v>
      </c>
      <c r="M53" s="178" t="s">
        <v>192</v>
      </c>
    </row>
    <row r="54" spans="1:13" ht="27" customHeight="1" x14ac:dyDescent="0.2">
      <c r="A54" s="178" t="s">
        <v>229</v>
      </c>
      <c r="B54" s="178" t="s">
        <v>232</v>
      </c>
      <c r="C54" s="185" t="s">
        <v>155</v>
      </c>
      <c r="D54" s="195">
        <v>1</v>
      </c>
      <c r="E54" s="195">
        <v>1</v>
      </c>
      <c r="F54" s="195">
        <v>1</v>
      </c>
      <c r="G54" s="280">
        <v>3</v>
      </c>
      <c r="H54" s="196">
        <v>3000</v>
      </c>
      <c r="I54" s="231">
        <f t="shared" si="3"/>
        <v>3000</v>
      </c>
      <c r="J54" s="178" t="s">
        <v>192</v>
      </c>
      <c r="K54" s="178" t="s">
        <v>238</v>
      </c>
      <c r="L54" s="178" t="s">
        <v>238</v>
      </c>
      <c r="M54" s="178" t="s">
        <v>192</v>
      </c>
    </row>
    <row r="55" spans="1:13" ht="27" customHeight="1" x14ac:dyDescent="0.2">
      <c r="A55" s="178" t="s">
        <v>230</v>
      </c>
      <c r="B55" s="178" t="s">
        <v>232</v>
      </c>
      <c r="C55" s="185" t="s">
        <v>155</v>
      </c>
      <c r="D55" s="195">
        <v>1</v>
      </c>
      <c r="E55" s="195">
        <v>1</v>
      </c>
      <c r="F55" s="195">
        <v>1</v>
      </c>
      <c r="G55" s="280">
        <v>4</v>
      </c>
      <c r="H55" s="196">
        <v>3000</v>
      </c>
      <c r="I55" s="231">
        <f t="shared" si="3"/>
        <v>3000</v>
      </c>
      <c r="J55" s="178" t="s">
        <v>192</v>
      </c>
      <c r="K55" s="178" t="s">
        <v>238</v>
      </c>
      <c r="L55" s="178" t="s">
        <v>238</v>
      </c>
      <c r="M55" s="178" t="s">
        <v>192</v>
      </c>
    </row>
    <row r="56" spans="1:13" ht="27" customHeight="1" x14ac:dyDescent="0.2">
      <c r="A56" s="178" t="s">
        <v>229</v>
      </c>
      <c r="B56" s="178" t="s">
        <v>231</v>
      </c>
      <c r="C56" s="184" t="s">
        <v>155</v>
      </c>
      <c r="D56" s="195">
        <v>1</v>
      </c>
      <c r="E56" s="195">
        <v>1</v>
      </c>
      <c r="F56" s="195">
        <v>1</v>
      </c>
      <c r="G56" s="280">
        <v>5</v>
      </c>
      <c r="H56" s="196">
        <v>3000</v>
      </c>
      <c r="I56" s="231">
        <f t="shared" si="3"/>
        <v>3000</v>
      </c>
      <c r="J56" s="178" t="s">
        <v>192</v>
      </c>
      <c r="K56" s="178" t="s">
        <v>238</v>
      </c>
      <c r="L56" s="178" t="s">
        <v>238</v>
      </c>
      <c r="M56" s="178" t="s">
        <v>192</v>
      </c>
    </row>
    <row r="57" spans="1:13" ht="27" customHeight="1" x14ac:dyDescent="0.2">
      <c r="A57" s="178" t="s">
        <v>230</v>
      </c>
      <c r="B57" s="178" t="s">
        <v>231</v>
      </c>
      <c r="C57" s="185" t="s">
        <v>155</v>
      </c>
      <c r="D57" s="195">
        <v>1</v>
      </c>
      <c r="E57" s="195">
        <v>1</v>
      </c>
      <c r="F57" s="195">
        <v>1</v>
      </c>
      <c r="G57" s="280">
        <v>6</v>
      </c>
      <c r="H57" s="196">
        <v>3000</v>
      </c>
      <c r="I57" s="231">
        <f t="shared" si="3"/>
        <v>3000</v>
      </c>
      <c r="J57" s="178" t="s">
        <v>192</v>
      </c>
      <c r="K57" s="178" t="s">
        <v>238</v>
      </c>
      <c r="L57" s="178" t="s">
        <v>238</v>
      </c>
      <c r="M57" s="178" t="s">
        <v>192</v>
      </c>
    </row>
    <row r="58" spans="1:13" ht="27" customHeight="1" x14ac:dyDescent="0.2">
      <c r="A58" s="178" t="s">
        <v>229</v>
      </c>
      <c r="B58" s="178" t="s">
        <v>228</v>
      </c>
      <c r="C58" s="186" t="s">
        <v>20</v>
      </c>
      <c r="D58" s="197">
        <v>500</v>
      </c>
      <c r="E58" s="197">
        <v>250</v>
      </c>
      <c r="F58" s="197"/>
      <c r="G58" s="281">
        <f t="shared" ref="G58:G64" si="4">E58*H58/D58</f>
        <v>5407</v>
      </c>
      <c r="H58" s="198">
        <v>10814</v>
      </c>
      <c r="I58" s="231">
        <f t="shared" si="3"/>
        <v>5407</v>
      </c>
      <c r="J58" s="178" t="s">
        <v>192</v>
      </c>
      <c r="K58" s="178" t="s">
        <v>238</v>
      </c>
      <c r="L58" s="178" t="s">
        <v>236</v>
      </c>
      <c r="M58" s="178" t="s">
        <v>192</v>
      </c>
    </row>
    <row r="59" spans="1:13" ht="27" customHeight="1" x14ac:dyDescent="0.2">
      <c r="A59" s="178" t="s">
        <v>230</v>
      </c>
      <c r="B59" s="178" t="s">
        <v>228</v>
      </c>
      <c r="C59" s="186" t="s">
        <v>20</v>
      </c>
      <c r="D59" s="197">
        <v>500</v>
      </c>
      <c r="E59" s="197">
        <v>250</v>
      </c>
      <c r="F59" s="197"/>
      <c r="G59" s="281">
        <f t="shared" si="4"/>
        <v>5407</v>
      </c>
      <c r="H59" s="198">
        <v>10814</v>
      </c>
      <c r="I59" s="231">
        <f t="shared" si="3"/>
        <v>5407</v>
      </c>
      <c r="J59" s="178" t="s">
        <v>192</v>
      </c>
      <c r="K59" s="222" t="s">
        <v>236</v>
      </c>
      <c r="L59" s="178" t="s">
        <v>236</v>
      </c>
      <c r="M59" s="178" t="s">
        <v>192</v>
      </c>
    </row>
    <row r="60" spans="1:13" ht="27" customHeight="1" x14ac:dyDescent="0.2">
      <c r="A60" s="178" t="s">
        <v>229</v>
      </c>
      <c r="B60" s="178" t="s">
        <v>232</v>
      </c>
      <c r="C60" s="186" t="s">
        <v>20</v>
      </c>
      <c r="D60" s="197">
        <v>500</v>
      </c>
      <c r="E60" s="197">
        <v>0</v>
      </c>
      <c r="F60" s="197">
        <v>0</v>
      </c>
      <c r="G60" s="281">
        <f t="shared" si="4"/>
        <v>0</v>
      </c>
      <c r="H60" s="198">
        <v>10814</v>
      </c>
      <c r="I60" s="231">
        <f t="shared" si="3"/>
        <v>0</v>
      </c>
      <c r="J60" s="178" t="s">
        <v>192</v>
      </c>
      <c r="K60" s="178" t="s">
        <v>238</v>
      </c>
      <c r="L60" s="178" t="s">
        <v>238</v>
      </c>
      <c r="M60" s="178" t="s">
        <v>192</v>
      </c>
    </row>
    <row r="61" spans="1:13" ht="27" customHeight="1" x14ac:dyDescent="0.2">
      <c r="A61" s="178" t="s">
        <v>230</v>
      </c>
      <c r="B61" s="178" t="s">
        <v>232</v>
      </c>
      <c r="C61" s="186" t="s">
        <v>20</v>
      </c>
      <c r="D61" s="197">
        <v>500</v>
      </c>
      <c r="E61" s="197">
        <v>18</v>
      </c>
      <c r="F61" s="197">
        <v>0</v>
      </c>
      <c r="G61" s="281">
        <f t="shared" si="4"/>
        <v>389.30399999999997</v>
      </c>
      <c r="H61" s="198">
        <v>10814</v>
      </c>
      <c r="I61" s="231">
        <f t="shared" si="3"/>
        <v>389.30399999999997</v>
      </c>
      <c r="J61" s="178" t="s">
        <v>192</v>
      </c>
      <c r="K61" s="178" t="s">
        <v>238</v>
      </c>
      <c r="L61" s="178" t="s">
        <v>238</v>
      </c>
      <c r="M61" s="178" t="s">
        <v>192</v>
      </c>
    </row>
    <row r="62" spans="1:13" ht="27" customHeight="1" x14ac:dyDescent="0.2">
      <c r="A62" s="178" t="s">
        <v>229</v>
      </c>
      <c r="B62" s="178" t="s">
        <v>231</v>
      </c>
      <c r="C62" s="186" t="s">
        <v>20</v>
      </c>
      <c r="D62" s="226">
        <v>500</v>
      </c>
      <c r="E62" s="226">
        <v>0</v>
      </c>
      <c r="F62" s="226"/>
      <c r="G62" s="281">
        <f t="shared" si="4"/>
        <v>0</v>
      </c>
      <c r="H62" s="198">
        <v>10814</v>
      </c>
      <c r="I62" s="231">
        <f t="shared" si="3"/>
        <v>0</v>
      </c>
      <c r="J62" s="178" t="s">
        <v>192</v>
      </c>
      <c r="K62" s="178" t="s">
        <v>238</v>
      </c>
      <c r="L62" s="178" t="s">
        <v>238</v>
      </c>
      <c r="M62" s="178" t="s">
        <v>192</v>
      </c>
    </row>
    <row r="63" spans="1:13" ht="27" customHeight="1" x14ac:dyDescent="0.2">
      <c r="A63" s="178" t="s">
        <v>230</v>
      </c>
      <c r="B63" s="178" t="s">
        <v>231</v>
      </c>
      <c r="C63" s="186" t="s">
        <v>20</v>
      </c>
      <c r="D63" s="226">
        <v>500</v>
      </c>
      <c r="E63" s="226">
        <v>127</v>
      </c>
      <c r="F63" s="226"/>
      <c r="G63" s="281">
        <f t="shared" si="4"/>
        <v>2746.7559999999999</v>
      </c>
      <c r="H63" s="198">
        <v>10814</v>
      </c>
      <c r="I63" s="231">
        <f t="shared" si="3"/>
        <v>2746.7559999999999</v>
      </c>
      <c r="J63" s="178" t="s">
        <v>192</v>
      </c>
      <c r="K63" s="178" t="s">
        <v>238</v>
      </c>
      <c r="L63" s="178" t="s">
        <v>238</v>
      </c>
      <c r="M63" s="178" t="s">
        <v>192</v>
      </c>
    </row>
    <row r="64" spans="1:13" ht="27" customHeight="1" x14ac:dyDescent="0.2">
      <c r="A64" s="178" t="s">
        <v>229</v>
      </c>
      <c r="B64" s="178" t="s">
        <v>232</v>
      </c>
      <c r="C64" s="188" t="s">
        <v>180</v>
      </c>
      <c r="D64" s="201">
        <v>10</v>
      </c>
      <c r="E64" s="201">
        <v>0</v>
      </c>
      <c r="F64" s="201"/>
      <c r="G64" s="282">
        <f t="shared" si="4"/>
        <v>0</v>
      </c>
      <c r="H64" s="202">
        <v>15000</v>
      </c>
      <c r="I64" s="231">
        <f t="shared" si="3"/>
        <v>0</v>
      </c>
      <c r="J64" s="178" t="s">
        <v>192</v>
      </c>
      <c r="K64" s="222" t="s">
        <v>236</v>
      </c>
      <c r="L64" s="178" t="s">
        <v>192</v>
      </c>
      <c r="M64" s="178" t="s">
        <v>192</v>
      </c>
    </row>
    <row r="65" spans="1:15" ht="27" customHeight="1" x14ac:dyDescent="0.2">
      <c r="A65" s="178" t="s">
        <v>230</v>
      </c>
      <c r="B65" s="178" t="s">
        <v>232</v>
      </c>
      <c r="C65" s="209" t="s">
        <v>180</v>
      </c>
      <c r="D65" s="210">
        <v>10</v>
      </c>
      <c r="E65" s="210">
        <v>0</v>
      </c>
      <c r="F65" s="210"/>
      <c r="G65" s="282">
        <v>15000</v>
      </c>
      <c r="H65" s="211">
        <v>15000</v>
      </c>
      <c r="I65" s="231">
        <f t="shared" si="3"/>
        <v>0</v>
      </c>
      <c r="J65" s="178" t="s">
        <v>192</v>
      </c>
      <c r="K65" s="222" t="s">
        <v>236</v>
      </c>
      <c r="L65" s="178" t="s">
        <v>192</v>
      </c>
      <c r="M65" s="178" t="s">
        <v>192</v>
      </c>
    </row>
    <row r="66" spans="1:15" ht="27" customHeight="1" x14ac:dyDescent="0.2">
      <c r="A66" s="178" t="s">
        <v>229</v>
      </c>
      <c r="B66" s="178" t="s">
        <v>231</v>
      </c>
      <c r="C66" s="188" t="s">
        <v>180</v>
      </c>
      <c r="D66" s="230">
        <v>10</v>
      </c>
      <c r="E66" s="230">
        <v>0</v>
      </c>
      <c r="F66" s="230">
        <v>1</v>
      </c>
      <c r="G66" s="282">
        <f>E66*H66/D66</f>
        <v>0</v>
      </c>
      <c r="H66" s="211">
        <v>15000</v>
      </c>
      <c r="I66" s="231">
        <f t="shared" si="3"/>
        <v>0</v>
      </c>
      <c r="J66" s="178" t="s">
        <v>192</v>
      </c>
      <c r="K66" s="178" t="s">
        <v>238</v>
      </c>
      <c r="L66" s="178" t="s">
        <v>238</v>
      </c>
      <c r="M66" s="178" t="s">
        <v>192</v>
      </c>
    </row>
    <row r="67" spans="1:15" ht="27" customHeight="1" x14ac:dyDescent="0.2">
      <c r="A67" s="178" t="s">
        <v>230</v>
      </c>
      <c r="B67" s="178" t="s">
        <v>231</v>
      </c>
      <c r="C67" s="188" t="s">
        <v>180</v>
      </c>
      <c r="D67" s="227">
        <v>10</v>
      </c>
      <c r="E67" s="227">
        <v>10</v>
      </c>
      <c r="F67" s="227">
        <v>1</v>
      </c>
      <c r="G67" s="282">
        <v>15000</v>
      </c>
      <c r="H67" s="202">
        <v>15000</v>
      </c>
      <c r="I67" s="231">
        <f t="shared" si="3"/>
        <v>15000</v>
      </c>
      <c r="J67" s="178" t="s">
        <v>192</v>
      </c>
      <c r="K67" s="178" t="s">
        <v>238</v>
      </c>
      <c r="L67" s="178" t="s">
        <v>238</v>
      </c>
      <c r="M67" s="178" t="s">
        <v>192</v>
      </c>
    </row>
    <row r="68" spans="1:15" ht="27" customHeight="1" x14ac:dyDescent="0.2">
      <c r="A68" s="178" t="s">
        <v>229</v>
      </c>
      <c r="B68" s="178" t="s">
        <v>228</v>
      </c>
      <c r="C68" s="209" t="s">
        <v>184</v>
      </c>
      <c r="D68" s="210">
        <v>10</v>
      </c>
      <c r="E68" s="210">
        <v>1</v>
      </c>
      <c r="F68" s="210">
        <v>1</v>
      </c>
      <c r="G68" s="282"/>
      <c r="H68" s="211">
        <v>20000</v>
      </c>
      <c r="I68" s="231">
        <f t="shared" si="3"/>
        <v>2000</v>
      </c>
      <c r="J68" s="178" t="s">
        <v>192</v>
      </c>
      <c r="K68" s="178" t="s">
        <v>238</v>
      </c>
      <c r="L68" s="178" t="s">
        <v>236</v>
      </c>
      <c r="M68" s="178" t="s">
        <v>192</v>
      </c>
    </row>
    <row r="69" spans="1:15" ht="27" customHeight="1" thickBot="1" x14ac:dyDescent="0.25">
      <c r="A69" s="178" t="s">
        <v>230</v>
      </c>
      <c r="B69" s="178" t="s">
        <v>228</v>
      </c>
      <c r="C69" s="188" t="s">
        <v>184</v>
      </c>
      <c r="D69" s="201">
        <v>10</v>
      </c>
      <c r="E69" s="201">
        <v>10</v>
      </c>
      <c r="F69" s="201">
        <v>1</v>
      </c>
      <c r="G69" s="282">
        <v>20000</v>
      </c>
      <c r="H69" s="202">
        <v>20000</v>
      </c>
      <c r="I69" s="231">
        <f t="shared" si="3"/>
        <v>20000</v>
      </c>
      <c r="J69" s="178" t="s">
        <v>192</v>
      </c>
      <c r="K69" s="178" t="s">
        <v>238</v>
      </c>
      <c r="L69" s="178" t="s">
        <v>236</v>
      </c>
      <c r="M69" s="178" t="s">
        <v>192</v>
      </c>
    </row>
    <row r="70" spans="1:15" ht="27" customHeight="1" x14ac:dyDescent="0.2">
      <c r="A70" s="178" t="s">
        <v>229</v>
      </c>
      <c r="B70" s="178" t="s">
        <v>228</v>
      </c>
      <c r="C70" s="249" t="s">
        <v>21</v>
      </c>
      <c r="D70" s="296">
        <v>10</v>
      </c>
      <c r="E70" s="296">
        <v>10</v>
      </c>
      <c r="F70" s="296">
        <v>1</v>
      </c>
      <c r="G70" s="283">
        <f t="shared" ref="G70:G89" si="5">E70*H70/D70</f>
        <v>5700</v>
      </c>
      <c r="H70" s="250">
        <v>5700</v>
      </c>
      <c r="I70" s="314">
        <f t="shared" si="3"/>
        <v>5700</v>
      </c>
      <c r="J70" s="235" t="s">
        <v>234</v>
      </c>
      <c r="K70" s="178" t="s">
        <v>192</v>
      </c>
      <c r="L70" s="178" t="s">
        <v>192</v>
      </c>
      <c r="M70" s="235" t="s">
        <v>238</v>
      </c>
      <c r="O70" s="329" t="s">
        <v>246</v>
      </c>
    </row>
    <row r="71" spans="1:15" ht="27" customHeight="1" x14ac:dyDescent="0.2">
      <c r="A71" s="178" t="s">
        <v>230</v>
      </c>
      <c r="B71" s="178" t="s">
        <v>228</v>
      </c>
      <c r="C71" s="251" t="s">
        <v>21</v>
      </c>
      <c r="D71" s="296">
        <v>10</v>
      </c>
      <c r="E71" s="296">
        <v>10</v>
      </c>
      <c r="F71" s="296">
        <v>1</v>
      </c>
      <c r="G71" s="283">
        <f t="shared" si="5"/>
        <v>5700</v>
      </c>
      <c r="H71" s="250">
        <v>5700</v>
      </c>
      <c r="I71" s="316">
        <f>F71*H71</f>
        <v>5700</v>
      </c>
      <c r="J71" s="235" t="s">
        <v>234</v>
      </c>
      <c r="K71" s="178" t="s">
        <v>192</v>
      </c>
      <c r="L71" s="178" t="s">
        <v>192</v>
      </c>
      <c r="M71" s="235" t="s">
        <v>238</v>
      </c>
      <c r="O71" s="329" t="s">
        <v>246</v>
      </c>
    </row>
    <row r="72" spans="1:15" ht="27" customHeight="1" x14ac:dyDescent="0.2">
      <c r="A72" s="178" t="s">
        <v>229</v>
      </c>
      <c r="B72" s="178" t="s">
        <v>232</v>
      </c>
      <c r="C72" s="251" t="s">
        <v>21</v>
      </c>
      <c r="D72" s="296">
        <v>10</v>
      </c>
      <c r="E72" s="296">
        <v>0</v>
      </c>
      <c r="F72" s="296">
        <v>1</v>
      </c>
      <c r="G72" s="283">
        <f t="shared" si="5"/>
        <v>0</v>
      </c>
      <c r="H72" s="250">
        <v>5700</v>
      </c>
      <c r="I72" s="317">
        <f>F72*H72</f>
        <v>5700</v>
      </c>
      <c r="J72" s="235" t="s">
        <v>234</v>
      </c>
      <c r="K72" s="178" t="s">
        <v>238</v>
      </c>
      <c r="L72" s="178" t="s">
        <v>238</v>
      </c>
      <c r="M72" s="235" t="s">
        <v>238</v>
      </c>
      <c r="O72" s="329" t="s">
        <v>246</v>
      </c>
    </row>
    <row r="73" spans="1:15" ht="27" customHeight="1" x14ac:dyDescent="0.2">
      <c r="A73" s="178" t="s">
        <v>230</v>
      </c>
      <c r="B73" s="178" t="s">
        <v>232</v>
      </c>
      <c r="C73" s="251" t="s">
        <v>21</v>
      </c>
      <c r="D73" s="296">
        <v>10</v>
      </c>
      <c r="E73" s="296">
        <v>0.3624</v>
      </c>
      <c r="F73" s="296">
        <v>1</v>
      </c>
      <c r="G73" s="283">
        <f t="shared" si="5"/>
        <v>206.56799999999998</v>
      </c>
      <c r="H73" s="250">
        <v>5700</v>
      </c>
      <c r="I73" s="317">
        <f>F73*H73</f>
        <v>5700</v>
      </c>
      <c r="J73" s="235" t="s">
        <v>234</v>
      </c>
      <c r="K73" s="178" t="s">
        <v>238</v>
      </c>
      <c r="L73" s="178" t="s">
        <v>238</v>
      </c>
      <c r="M73" s="235" t="s">
        <v>238</v>
      </c>
      <c r="O73" s="329" t="s">
        <v>246</v>
      </c>
    </row>
    <row r="74" spans="1:15" ht="27" customHeight="1" x14ac:dyDescent="0.2">
      <c r="A74" s="178" t="s">
        <v>229</v>
      </c>
      <c r="B74" s="178" t="s">
        <v>231</v>
      </c>
      <c r="C74" s="249" t="s">
        <v>21</v>
      </c>
      <c r="D74" s="297">
        <v>10</v>
      </c>
      <c r="E74" s="297">
        <v>0</v>
      </c>
      <c r="F74" s="297">
        <v>1</v>
      </c>
      <c r="G74" s="283">
        <f t="shared" si="5"/>
        <v>0</v>
      </c>
      <c r="H74" s="252">
        <v>5700</v>
      </c>
      <c r="I74" s="318">
        <f>F74*H74</f>
        <v>5700</v>
      </c>
      <c r="J74" s="235" t="s">
        <v>234</v>
      </c>
      <c r="K74" s="178" t="s">
        <v>238</v>
      </c>
      <c r="L74" s="178" t="s">
        <v>238</v>
      </c>
      <c r="M74" s="235" t="s">
        <v>238</v>
      </c>
      <c r="O74" s="329" t="s">
        <v>246</v>
      </c>
    </row>
    <row r="75" spans="1:15" ht="27" customHeight="1" thickBot="1" x14ac:dyDescent="0.25">
      <c r="A75" s="178" t="s">
        <v>230</v>
      </c>
      <c r="B75" s="178" t="s">
        <v>231</v>
      </c>
      <c r="C75" s="249" t="s">
        <v>21</v>
      </c>
      <c r="D75" s="297">
        <v>10</v>
      </c>
      <c r="E75" s="297">
        <v>2.4500000000000002</v>
      </c>
      <c r="F75" s="297">
        <v>1</v>
      </c>
      <c r="G75" s="283">
        <f t="shared" si="5"/>
        <v>1396.5000000000002</v>
      </c>
      <c r="H75" s="252">
        <v>5700</v>
      </c>
      <c r="I75" s="315">
        <f>F75*H75</f>
        <v>5700</v>
      </c>
      <c r="J75" s="235" t="s">
        <v>234</v>
      </c>
      <c r="K75" s="178" t="s">
        <v>238</v>
      </c>
      <c r="L75" s="178" t="s">
        <v>238</v>
      </c>
      <c r="M75" s="235" t="s">
        <v>238</v>
      </c>
      <c r="O75" s="329" t="s">
        <v>246</v>
      </c>
    </row>
    <row r="76" spans="1:15" ht="27" customHeight="1" x14ac:dyDescent="0.2">
      <c r="A76" s="178" t="s">
        <v>229</v>
      </c>
      <c r="B76" s="178" t="s">
        <v>228</v>
      </c>
      <c r="C76" s="215" t="s">
        <v>148</v>
      </c>
      <c r="D76" s="216">
        <v>20</v>
      </c>
      <c r="E76" s="216">
        <v>0</v>
      </c>
      <c r="F76" s="216">
        <v>1</v>
      </c>
      <c r="G76" s="307">
        <f t="shared" si="5"/>
        <v>0</v>
      </c>
      <c r="H76" s="217">
        <v>20000</v>
      </c>
      <c r="I76" s="231">
        <f t="shared" ref="I76:I90" si="6">(H76/D76)*E76</f>
        <v>0</v>
      </c>
      <c r="J76" s="178" t="s">
        <v>192</v>
      </c>
      <c r="K76" s="178" t="s">
        <v>238</v>
      </c>
      <c r="L76" s="178" t="s">
        <v>236</v>
      </c>
      <c r="M76" s="178" t="s">
        <v>192</v>
      </c>
    </row>
    <row r="77" spans="1:15" ht="27" customHeight="1" x14ac:dyDescent="0.2">
      <c r="A77" s="178" t="s">
        <v>230</v>
      </c>
      <c r="B77" s="178" t="s">
        <v>228</v>
      </c>
      <c r="C77" s="215" t="s">
        <v>148</v>
      </c>
      <c r="D77" s="216">
        <v>20</v>
      </c>
      <c r="E77" s="216">
        <v>0</v>
      </c>
      <c r="F77" s="216">
        <v>1</v>
      </c>
      <c r="G77" s="307">
        <f t="shared" si="5"/>
        <v>0</v>
      </c>
      <c r="H77" s="217">
        <v>20000</v>
      </c>
      <c r="I77" s="231">
        <f t="shared" si="6"/>
        <v>0</v>
      </c>
      <c r="J77" s="178" t="s">
        <v>192</v>
      </c>
      <c r="K77" s="178" t="s">
        <v>238</v>
      </c>
      <c r="L77" s="178" t="s">
        <v>236</v>
      </c>
      <c r="M77" s="178" t="s">
        <v>192</v>
      </c>
    </row>
    <row r="78" spans="1:15" ht="27" customHeight="1" x14ac:dyDescent="0.2">
      <c r="A78" s="178" t="s">
        <v>229</v>
      </c>
      <c r="B78" s="178" t="s">
        <v>228</v>
      </c>
      <c r="C78" s="203" t="s">
        <v>25</v>
      </c>
      <c r="D78" s="204">
        <v>10</v>
      </c>
      <c r="E78" s="204">
        <v>20</v>
      </c>
      <c r="F78" s="204">
        <v>0</v>
      </c>
      <c r="G78" s="305">
        <f t="shared" si="5"/>
        <v>3600</v>
      </c>
      <c r="H78" s="205">
        <v>1800</v>
      </c>
      <c r="I78" s="231">
        <f t="shared" si="6"/>
        <v>3600</v>
      </c>
      <c r="J78" s="178" t="s">
        <v>192</v>
      </c>
      <c r="K78" s="178" t="s">
        <v>238</v>
      </c>
      <c r="L78" s="178" t="s">
        <v>236</v>
      </c>
      <c r="M78" s="178" t="s">
        <v>192</v>
      </c>
    </row>
    <row r="79" spans="1:15" ht="27" customHeight="1" x14ac:dyDescent="0.2">
      <c r="A79" s="178" t="s">
        <v>230</v>
      </c>
      <c r="B79" s="178" t="s">
        <v>228</v>
      </c>
      <c r="C79" s="203" t="s">
        <v>25</v>
      </c>
      <c r="D79" s="212">
        <v>10</v>
      </c>
      <c r="E79" s="212">
        <v>20</v>
      </c>
      <c r="F79" s="212">
        <v>0</v>
      </c>
      <c r="G79" s="305">
        <f t="shared" si="5"/>
        <v>3600</v>
      </c>
      <c r="H79" s="213">
        <v>1800</v>
      </c>
      <c r="I79" s="231">
        <f t="shared" si="6"/>
        <v>3600</v>
      </c>
      <c r="J79" s="178" t="s">
        <v>192</v>
      </c>
      <c r="K79" s="222" t="s">
        <v>236</v>
      </c>
      <c r="L79" s="178" t="s">
        <v>236</v>
      </c>
      <c r="M79" s="178" t="s">
        <v>192</v>
      </c>
    </row>
    <row r="80" spans="1:15" ht="27" customHeight="1" x14ac:dyDescent="0.2">
      <c r="A80" s="178" t="s">
        <v>229</v>
      </c>
      <c r="B80" s="178" t="s">
        <v>232</v>
      </c>
      <c r="C80" s="203" t="s">
        <v>25</v>
      </c>
      <c r="D80" s="204">
        <v>10</v>
      </c>
      <c r="E80" s="204">
        <v>0</v>
      </c>
      <c r="F80" s="204">
        <v>0</v>
      </c>
      <c r="G80" s="305">
        <f t="shared" si="5"/>
        <v>0</v>
      </c>
      <c r="H80" s="205">
        <v>1800</v>
      </c>
      <c r="I80" s="231">
        <f t="shared" si="6"/>
        <v>0</v>
      </c>
      <c r="J80" s="178" t="s">
        <v>192</v>
      </c>
      <c r="K80" s="222" t="s">
        <v>236</v>
      </c>
      <c r="L80" s="178" t="s">
        <v>192</v>
      </c>
      <c r="M80" s="178" t="s">
        <v>192</v>
      </c>
    </row>
    <row r="81" spans="1:16" ht="27" customHeight="1" x14ac:dyDescent="0.2">
      <c r="A81" s="178" t="s">
        <v>230</v>
      </c>
      <c r="B81" s="178" t="s">
        <v>232</v>
      </c>
      <c r="C81" s="214" t="s">
        <v>25</v>
      </c>
      <c r="D81" s="212">
        <v>10</v>
      </c>
      <c r="E81" s="212">
        <v>2.0539999999999998</v>
      </c>
      <c r="F81" s="212">
        <v>0</v>
      </c>
      <c r="G81" s="305">
        <f t="shared" si="5"/>
        <v>369.71999999999997</v>
      </c>
      <c r="H81" s="213">
        <v>1800</v>
      </c>
      <c r="I81" s="231">
        <f t="shared" si="6"/>
        <v>369.71999999999997</v>
      </c>
      <c r="J81" s="178" t="s">
        <v>192</v>
      </c>
      <c r="K81" s="222" t="s">
        <v>236</v>
      </c>
      <c r="L81" s="178" t="s">
        <v>192</v>
      </c>
      <c r="M81" s="178" t="s">
        <v>192</v>
      </c>
    </row>
    <row r="82" spans="1:16" ht="27" customHeight="1" x14ac:dyDescent="0.2">
      <c r="A82" s="178" t="s">
        <v>229</v>
      </c>
      <c r="B82" s="178" t="s">
        <v>231</v>
      </c>
      <c r="C82" s="203" t="s">
        <v>25</v>
      </c>
      <c r="D82" s="228">
        <v>10</v>
      </c>
      <c r="E82" s="228">
        <v>0</v>
      </c>
      <c r="F82" s="228">
        <v>0</v>
      </c>
      <c r="G82" s="305">
        <f t="shared" si="5"/>
        <v>0</v>
      </c>
      <c r="H82" s="205">
        <v>1800</v>
      </c>
      <c r="I82" s="231">
        <f t="shared" si="6"/>
        <v>0</v>
      </c>
      <c r="J82" s="178" t="s">
        <v>192</v>
      </c>
      <c r="K82" s="178" t="s">
        <v>238</v>
      </c>
      <c r="L82" s="178" t="s">
        <v>238</v>
      </c>
      <c r="M82" s="178" t="s">
        <v>192</v>
      </c>
    </row>
    <row r="83" spans="1:16" ht="27" customHeight="1" x14ac:dyDescent="0.2">
      <c r="A83" s="178" t="s">
        <v>230</v>
      </c>
      <c r="B83" s="178" t="s">
        <v>231</v>
      </c>
      <c r="C83" s="203" t="s">
        <v>25</v>
      </c>
      <c r="D83" s="228">
        <v>10</v>
      </c>
      <c r="E83" s="228">
        <v>2.5</v>
      </c>
      <c r="F83" s="228">
        <v>0</v>
      </c>
      <c r="G83" s="305">
        <f t="shared" si="5"/>
        <v>450</v>
      </c>
      <c r="H83" s="205">
        <v>1800</v>
      </c>
      <c r="I83" s="231">
        <f t="shared" si="6"/>
        <v>450</v>
      </c>
      <c r="J83" s="178" t="s">
        <v>192</v>
      </c>
      <c r="K83" s="178" t="s">
        <v>238</v>
      </c>
      <c r="L83" s="178" t="s">
        <v>238</v>
      </c>
      <c r="M83" s="178" t="s">
        <v>192</v>
      </c>
    </row>
    <row r="84" spans="1:16" ht="27" customHeight="1" x14ac:dyDescent="0.2">
      <c r="A84" s="178" t="s">
        <v>229</v>
      </c>
      <c r="B84" s="178" t="s">
        <v>232</v>
      </c>
      <c r="C84" s="253" t="s">
        <v>30</v>
      </c>
      <c r="D84" s="254">
        <v>100</v>
      </c>
      <c r="E84" s="254">
        <v>0</v>
      </c>
      <c r="F84" s="254">
        <v>1</v>
      </c>
      <c r="G84" s="308">
        <f t="shared" si="5"/>
        <v>0</v>
      </c>
      <c r="H84" s="255">
        <v>80000</v>
      </c>
      <c r="I84" s="231">
        <f t="shared" si="6"/>
        <v>0</v>
      </c>
      <c r="J84" s="178" t="s">
        <v>192</v>
      </c>
      <c r="K84" s="222" t="s">
        <v>236</v>
      </c>
      <c r="L84" s="178" t="s">
        <v>192</v>
      </c>
      <c r="M84" s="178" t="s">
        <v>192</v>
      </c>
    </row>
    <row r="85" spans="1:16" ht="27" customHeight="1" x14ac:dyDescent="0.2">
      <c r="A85" s="178" t="s">
        <v>230</v>
      </c>
      <c r="B85" s="178" t="s">
        <v>232</v>
      </c>
      <c r="C85" s="253" t="s">
        <v>30</v>
      </c>
      <c r="D85" s="254">
        <v>100</v>
      </c>
      <c r="E85" s="254">
        <v>10.148999999999999</v>
      </c>
      <c r="F85" s="254">
        <v>1</v>
      </c>
      <c r="G85" s="308">
        <f t="shared" si="5"/>
        <v>8119.1999999999989</v>
      </c>
      <c r="H85" s="255">
        <v>80000</v>
      </c>
      <c r="I85" s="231">
        <f t="shared" si="6"/>
        <v>8119.1999999999989</v>
      </c>
      <c r="J85" s="178" t="s">
        <v>192</v>
      </c>
      <c r="K85" s="222" t="s">
        <v>236</v>
      </c>
      <c r="L85" s="178" t="s">
        <v>192</v>
      </c>
      <c r="M85" s="178" t="s">
        <v>192</v>
      </c>
    </row>
    <row r="86" spans="1:16" ht="27" customHeight="1" x14ac:dyDescent="0.2">
      <c r="A86" s="178" t="s">
        <v>229</v>
      </c>
      <c r="B86" s="178" t="s">
        <v>231</v>
      </c>
      <c r="C86" s="256" t="s">
        <v>30</v>
      </c>
      <c r="D86" s="257">
        <v>100</v>
      </c>
      <c r="E86" s="257">
        <v>0</v>
      </c>
      <c r="F86" s="257"/>
      <c r="G86" s="308">
        <f t="shared" si="5"/>
        <v>0</v>
      </c>
      <c r="H86" s="255">
        <v>80000</v>
      </c>
      <c r="I86" s="231">
        <f t="shared" si="6"/>
        <v>0</v>
      </c>
      <c r="J86" s="178" t="s">
        <v>192</v>
      </c>
      <c r="K86" s="178" t="s">
        <v>236</v>
      </c>
      <c r="L86" s="178" t="s">
        <v>192</v>
      </c>
      <c r="M86" s="178" t="s">
        <v>192</v>
      </c>
    </row>
    <row r="87" spans="1:16" ht="27" customHeight="1" x14ac:dyDescent="0.2">
      <c r="A87" s="178" t="s">
        <v>230</v>
      </c>
      <c r="B87" s="178" t="s">
        <v>231</v>
      </c>
      <c r="C87" s="256" t="s">
        <v>30</v>
      </c>
      <c r="D87" s="258">
        <v>100</v>
      </c>
      <c r="E87" s="258">
        <v>73.5</v>
      </c>
      <c r="F87" s="258"/>
      <c r="G87" s="308">
        <f t="shared" si="5"/>
        <v>58800</v>
      </c>
      <c r="H87" s="259">
        <v>80000</v>
      </c>
      <c r="I87" s="231">
        <f t="shared" si="6"/>
        <v>58800</v>
      </c>
      <c r="J87" s="178" t="s">
        <v>192</v>
      </c>
      <c r="K87" s="178" t="s">
        <v>236</v>
      </c>
      <c r="L87" s="178" t="s">
        <v>192</v>
      </c>
      <c r="M87" s="178" t="s">
        <v>192</v>
      </c>
    </row>
    <row r="88" spans="1:16" ht="27" customHeight="1" x14ac:dyDescent="0.2">
      <c r="A88" s="178" t="s">
        <v>229</v>
      </c>
      <c r="B88" s="178" t="s">
        <v>228</v>
      </c>
      <c r="C88" s="182" t="s">
        <v>174</v>
      </c>
      <c r="D88" s="206">
        <v>500</v>
      </c>
      <c r="E88" s="206">
        <v>200</v>
      </c>
      <c r="F88" s="206"/>
      <c r="G88" s="279">
        <f t="shared" si="5"/>
        <v>32000</v>
      </c>
      <c r="H88" s="207">
        <v>80000</v>
      </c>
      <c r="I88" s="231">
        <f t="shared" si="6"/>
        <v>32000</v>
      </c>
      <c r="J88" s="178" t="s">
        <v>192</v>
      </c>
      <c r="K88" s="178" t="s">
        <v>238</v>
      </c>
      <c r="L88" s="178" t="s">
        <v>236</v>
      </c>
      <c r="M88" s="178" t="s">
        <v>192</v>
      </c>
    </row>
    <row r="89" spans="1:16" ht="27" customHeight="1" thickBot="1" x14ac:dyDescent="0.25">
      <c r="A89" s="178" t="s">
        <v>230</v>
      </c>
      <c r="B89" s="178" t="s">
        <v>228</v>
      </c>
      <c r="C89" s="182" t="s">
        <v>174</v>
      </c>
      <c r="D89" s="206">
        <v>500</v>
      </c>
      <c r="E89" s="206">
        <v>200</v>
      </c>
      <c r="F89" s="206"/>
      <c r="G89" s="279">
        <f t="shared" si="5"/>
        <v>32000</v>
      </c>
      <c r="H89" s="207">
        <v>80000</v>
      </c>
      <c r="I89" s="231">
        <f t="shared" si="6"/>
        <v>32000</v>
      </c>
      <c r="J89" s="178" t="s">
        <v>192</v>
      </c>
      <c r="K89" s="222" t="s">
        <v>236</v>
      </c>
      <c r="L89" s="178" t="s">
        <v>236</v>
      </c>
      <c r="M89" s="178" t="s">
        <v>192</v>
      </c>
    </row>
    <row r="90" spans="1:16" ht="27" customHeight="1" x14ac:dyDescent="0.2">
      <c r="A90" s="178" t="s">
        <v>229</v>
      </c>
      <c r="B90" s="178" t="s">
        <v>228</v>
      </c>
      <c r="C90" s="260" t="s">
        <v>153</v>
      </c>
      <c r="D90" s="298">
        <v>1</v>
      </c>
      <c r="E90" s="298">
        <v>0</v>
      </c>
      <c r="F90" s="298"/>
      <c r="G90" s="284"/>
      <c r="H90" s="261">
        <v>25000</v>
      </c>
      <c r="I90" s="319">
        <f t="shared" si="6"/>
        <v>0</v>
      </c>
      <c r="J90" s="235" t="s">
        <v>234</v>
      </c>
      <c r="K90" s="178" t="s">
        <v>238</v>
      </c>
      <c r="L90" s="178" t="s">
        <v>236</v>
      </c>
      <c r="M90" s="310" t="s">
        <v>238</v>
      </c>
      <c r="N90" s="276"/>
      <c r="O90" s="329" t="s">
        <v>246</v>
      </c>
    </row>
    <row r="91" spans="1:16" ht="27" customHeight="1" x14ac:dyDescent="0.2">
      <c r="A91" s="178" t="s">
        <v>230</v>
      </c>
      <c r="B91" s="178" t="s">
        <v>228</v>
      </c>
      <c r="C91" s="260" t="s">
        <v>153</v>
      </c>
      <c r="D91" s="299"/>
      <c r="E91" s="299">
        <v>0</v>
      </c>
      <c r="F91" s="299"/>
      <c r="G91" s="284"/>
      <c r="H91" s="262">
        <v>25000</v>
      </c>
      <c r="I91" s="326">
        <f t="shared" ref="I91:I96" si="7">F91*H91</f>
        <v>0</v>
      </c>
      <c r="J91" s="235" t="s">
        <v>234</v>
      </c>
      <c r="K91" s="178" t="s">
        <v>238</v>
      </c>
      <c r="L91" s="178" t="s">
        <v>236</v>
      </c>
      <c r="M91" s="310" t="s">
        <v>238</v>
      </c>
      <c r="N91" s="276"/>
      <c r="O91" s="329" t="s">
        <v>246</v>
      </c>
    </row>
    <row r="92" spans="1:16" ht="27" customHeight="1" x14ac:dyDescent="0.2">
      <c r="A92" s="178" t="s">
        <v>229</v>
      </c>
      <c r="B92" s="178" t="s">
        <v>232</v>
      </c>
      <c r="C92" s="260" t="s">
        <v>153</v>
      </c>
      <c r="D92" s="298">
        <v>1</v>
      </c>
      <c r="E92" s="298">
        <v>0</v>
      </c>
      <c r="F92" s="298"/>
      <c r="G92" s="284">
        <f>E92*H92/D92</f>
        <v>0</v>
      </c>
      <c r="H92" s="261">
        <v>25000</v>
      </c>
      <c r="I92" s="320">
        <f t="shared" si="7"/>
        <v>0</v>
      </c>
      <c r="J92" s="235" t="s">
        <v>234</v>
      </c>
      <c r="K92" s="178" t="s">
        <v>238</v>
      </c>
      <c r="L92" s="178" t="s">
        <v>238</v>
      </c>
      <c r="M92" s="310" t="s">
        <v>238</v>
      </c>
      <c r="N92" s="276"/>
      <c r="O92" s="329" t="s">
        <v>246</v>
      </c>
    </row>
    <row r="93" spans="1:16" ht="27" customHeight="1" x14ac:dyDescent="0.2">
      <c r="A93" s="178" t="s">
        <v>230</v>
      </c>
      <c r="B93" s="178" t="s">
        <v>232</v>
      </c>
      <c r="C93" s="260" t="s">
        <v>153</v>
      </c>
      <c r="D93" s="298"/>
      <c r="E93" s="298">
        <v>1</v>
      </c>
      <c r="F93" s="298"/>
      <c r="G93" s="284"/>
      <c r="H93" s="261">
        <v>25000</v>
      </c>
      <c r="I93" s="320">
        <f t="shared" si="7"/>
        <v>0</v>
      </c>
      <c r="J93" s="235" t="s">
        <v>234</v>
      </c>
      <c r="K93" s="178" t="s">
        <v>238</v>
      </c>
      <c r="L93" s="178" t="s">
        <v>238</v>
      </c>
      <c r="M93" s="310" t="s">
        <v>238</v>
      </c>
      <c r="N93" s="276"/>
      <c r="O93" s="329" t="s">
        <v>246</v>
      </c>
    </row>
    <row r="94" spans="1:16" ht="27" customHeight="1" x14ac:dyDescent="0.2">
      <c r="A94" s="178" t="s">
        <v>229</v>
      </c>
      <c r="B94" s="178" t="s">
        <v>231</v>
      </c>
      <c r="C94" s="260" t="s">
        <v>153</v>
      </c>
      <c r="D94" s="298">
        <v>1</v>
      </c>
      <c r="E94" s="298">
        <v>0</v>
      </c>
      <c r="F94" s="298"/>
      <c r="G94" s="284">
        <f>E94*H94/D94</f>
        <v>0</v>
      </c>
      <c r="H94" s="261">
        <v>25000</v>
      </c>
      <c r="I94" s="320">
        <f t="shared" si="7"/>
        <v>0</v>
      </c>
      <c r="J94" s="235" t="s">
        <v>234</v>
      </c>
      <c r="K94" s="178" t="s">
        <v>238</v>
      </c>
      <c r="L94" s="178" t="s">
        <v>238</v>
      </c>
      <c r="M94" s="310" t="s">
        <v>238</v>
      </c>
      <c r="N94" s="276"/>
      <c r="O94" s="329" t="s">
        <v>246</v>
      </c>
    </row>
    <row r="95" spans="1:16" ht="27" customHeight="1" thickBot="1" x14ac:dyDescent="0.25">
      <c r="A95" s="178" t="s">
        <v>230</v>
      </c>
      <c r="B95" s="178" t="s">
        <v>231</v>
      </c>
      <c r="C95" s="263" t="s">
        <v>153</v>
      </c>
      <c r="D95" s="299" t="s">
        <v>97</v>
      </c>
      <c r="E95" s="299">
        <v>5</v>
      </c>
      <c r="F95" s="299"/>
      <c r="G95" s="284"/>
      <c r="H95" s="262">
        <v>25000</v>
      </c>
      <c r="I95" s="321">
        <f t="shared" si="7"/>
        <v>0</v>
      </c>
      <c r="J95" s="235" t="s">
        <v>234</v>
      </c>
      <c r="K95" s="178" t="s">
        <v>238</v>
      </c>
      <c r="L95" s="178" t="s">
        <v>238</v>
      </c>
      <c r="M95" s="310" t="s">
        <v>238</v>
      </c>
      <c r="N95" s="276"/>
      <c r="O95" s="329" t="s">
        <v>246</v>
      </c>
    </row>
    <row r="96" spans="1:16" ht="27" customHeight="1" x14ac:dyDescent="0.2">
      <c r="A96" s="178" t="s">
        <v>230</v>
      </c>
      <c r="B96" s="178" t="s">
        <v>228</v>
      </c>
      <c r="C96" s="181" t="s">
        <v>100</v>
      </c>
      <c r="D96" s="288"/>
      <c r="E96" s="288"/>
      <c r="F96" s="288"/>
      <c r="G96" s="278"/>
      <c r="H96" s="192">
        <v>31000</v>
      </c>
      <c r="I96" s="319">
        <f t="shared" si="7"/>
        <v>0</v>
      </c>
      <c r="J96" s="235" t="s">
        <v>234</v>
      </c>
      <c r="K96" s="178" t="s">
        <v>238</v>
      </c>
      <c r="L96" s="178" t="s">
        <v>192</v>
      </c>
      <c r="M96" s="235" t="s">
        <v>238</v>
      </c>
      <c r="P96" s="329" t="s">
        <v>241</v>
      </c>
    </row>
    <row r="97" spans="1:16" ht="27" customHeight="1" thickBot="1" x14ac:dyDescent="0.25">
      <c r="A97" s="178" t="s">
        <v>230</v>
      </c>
      <c r="B97" s="178" t="s">
        <v>231</v>
      </c>
      <c r="C97" s="181" t="s">
        <v>100</v>
      </c>
      <c r="D97" s="288"/>
      <c r="E97" s="288"/>
      <c r="F97" s="288"/>
      <c r="G97" s="278"/>
      <c r="H97" s="192">
        <v>31000</v>
      </c>
      <c r="I97" s="321"/>
      <c r="J97" s="235" t="s">
        <v>234</v>
      </c>
      <c r="K97" s="178" t="s">
        <v>236</v>
      </c>
      <c r="L97" s="178" t="s">
        <v>192</v>
      </c>
      <c r="M97" s="235" t="s">
        <v>238</v>
      </c>
      <c r="O97" s="329" t="s">
        <v>245</v>
      </c>
      <c r="P97" s="329" t="s">
        <v>241</v>
      </c>
    </row>
    <row r="98" spans="1:16" ht="27" customHeight="1" x14ac:dyDescent="0.2">
      <c r="A98" s="178" t="s">
        <v>230</v>
      </c>
      <c r="B98" s="178" t="s">
        <v>228</v>
      </c>
      <c r="C98" s="182" t="s">
        <v>183</v>
      </c>
      <c r="D98" s="289"/>
      <c r="E98" s="289">
        <v>1</v>
      </c>
      <c r="F98" s="289">
        <v>1</v>
      </c>
      <c r="G98" s="279"/>
      <c r="H98" s="194">
        <v>39000</v>
      </c>
      <c r="I98" s="319">
        <f>F98*H98</f>
        <v>39000</v>
      </c>
      <c r="J98" s="235" t="s">
        <v>234</v>
      </c>
      <c r="K98" s="178" t="s">
        <v>238</v>
      </c>
      <c r="L98" s="178" t="s">
        <v>192</v>
      </c>
      <c r="M98" s="235" t="s">
        <v>238</v>
      </c>
      <c r="P98" s="329" t="s">
        <v>241</v>
      </c>
    </row>
    <row r="99" spans="1:16" ht="27" customHeight="1" thickBot="1" x14ac:dyDescent="0.25">
      <c r="A99" s="178" t="s">
        <v>230</v>
      </c>
      <c r="B99" s="178" t="s">
        <v>231</v>
      </c>
      <c r="C99" s="182" t="s">
        <v>183</v>
      </c>
      <c r="D99" s="293"/>
      <c r="E99" s="293"/>
      <c r="F99" s="293"/>
      <c r="G99" s="279"/>
      <c r="H99" s="207">
        <v>31000</v>
      </c>
      <c r="I99" s="321"/>
      <c r="J99" s="235" t="s">
        <v>234</v>
      </c>
      <c r="K99" s="178" t="s">
        <v>236</v>
      </c>
      <c r="L99" s="178" t="s">
        <v>192</v>
      </c>
      <c r="M99" s="235" t="s">
        <v>238</v>
      </c>
      <c r="O99" s="329" t="s">
        <v>245</v>
      </c>
      <c r="P99" s="329" t="s">
        <v>241</v>
      </c>
    </row>
    <row r="100" spans="1:16" ht="27" customHeight="1" x14ac:dyDescent="0.2">
      <c r="A100" s="178" t="s">
        <v>230</v>
      </c>
      <c r="B100" s="178" t="s">
        <v>228</v>
      </c>
      <c r="C100" s="184" t="s">
        <v>182</v>
      </c>
      <c r="D100" s="290">
        <v>1000</v>
      </c>
      <c r="E100" s="290"/>
      <c r="F100" s="290">
        <v>0</v>
      </c>
      <c r="G100" s="280">
        <v>31000</v>
      </c>
      <c r="H100" s="196">
        <v>31000</v>
      </c>
      <c r="I100" s="327">
        <f>F100*H100</f>
        <v>0</v>
      </c>
      <c r="J100" s="235" t="s">
        <v>234</v>
      </c>
      <c r="K100" s="178" t="s">
        <v>238</v>
      </c>
      <c r="L100" s="178" t="s">
        <v>192</v>
      </c>
      <c r="M100" s="235" t="s">
        <v>238</v>
      </c>
      <c r="O100" s="329" t="s">
        <v>246</v>
      </c>
      <c r="P100" s="329" t="s">
        <v>241</v>
      </c>
    </row>
    <row r="101" spans="1:16" ht="27" customHeight="1" thickBot="1" x14ac:dyDescent="0.25">
      <c r="A101" s="178" t="s">
        <v>230</v>
      </c>
      <c r="B101" s="178" t="s">
        <v>231</v>
      </c>
      <c r="C101" s="185" t="s">
        <v>182</v>
      </c>
      <c r="D101" s="290"/>
      <c r="E101" s="290">
        <v>1</v>
      </c>
      <c r="F101" s="290"/>
      <c r="G101" s="280"/>
      <c r="H101" s="196">
        <v>31000</v>
      </c>
      <c r="I101" s="321">
        <f>H101</f>
        <v>31000</v>
      </c>
      <c r="J101" s="235" t="s">
        <v>234</v>
      </c>
      <c r="K101" s="178" t="s">
        <v>236</v>
      </c>
      <c r="L101" s="178" t="s">
        <v>192</v>
      </c>
      <c r="M101" s="235" t="s">
        <v>238</v>
      </c>
      <c r="O101" s="329" t="s">
        <v>246</v>
      </c>
      <c r="P101" s="329" t="s">
        <v>241</v>
      </c>
    </row>
    <row r="102" spans="1:16" ht="27" customHeight="1" x14ac:dyDescent="0.2">
      <c r="A102" s="178" t="s">
        <v>230</v>
      </c>
      <c r="B102" s="178" t="s">
        <v>228</v>
      </c>
      <c r="C102" s="186" t="s">
        <v>101</v>
      </c>
      <c r="D102" s="292">
        <v>500</v>
      </c>
      <c r="E102" s="292"/>
      <c r="F102" s="292"/>
      <c r="G102" s="281"/>
      <c r="H102" s="200">
        <v>30000</v>
      </c>
      <c r="I102" s="319">
        <f>F102*H102</f>
        <v>0</v>
      </c>
      <c r="J102" s="235" t="s">
        <v>234</v>
      </c>
      <c r="K102" s="178" t="s">
        <v>238</v>
      </c>
      <c r="L102" s="178" t="s">
        <v>192</v>
      </c>
      <c r="M102" s="235" t="s">
        <v>238</v>
      </c>
      <c r="P102" s="329" t="s">
        <v>241</v>
      </c>
    </row>
    <row r="103" spans="1:16" ht="27" customHeight="1" thickBot="1" x14ac:dyDescent="0.25">
      <c r="A103" s="178" t="s">
        <v>230</v>
      </c>
      <c r="B103" s="178" t="s">
        <v>231</v>
      </c>
      <c r="C103" s="186" t="s">
        <v>101</v>
      </c>
      <c r="D103" s="291"/>
      <c r="E103" s="291"/>
      <c r="F103" s="291"/>
      <c r="G103" s="281">
        <v>30000</v>
      </c>
      <c r="H103" s="198">
        <v>30000</v>
      </c>
      <c r="I103" s="321"/>
      <c r="J103" s="235" t="s">
        <v>234</v>
      </c>
      <c r="K103" s="178" t="s">
        <v>236</v>
      </c>
      <c r="L103" s="178" t="s">
        <v>192</v>
      </c>
      <c r="M103" s="235" t="s">
        <v>238</v>
      </c>
      <c r="O103" s="329" t="s">
        <v>245</v>
      </c>
      <c r="P103" s="329" t="s">
        <v>241</v>
      </c>
    </row>
    <row r="104" spans="1:16" ht="27" customHeight="1" x14ac:dyDescent="0.2">
      <c r="A104" s="178" t="s">
        <v>229</v>
      </c>
      <c r="B104" s="178" t="s">
        <v>228</v>
      </c>
      <c r="C104" s="264" t="s">
        <v>24</v>
      </c>
      <c r="D104" s="300">
        <v>10</v>
      </c>
      <c r="E104" s="300">
        <v>12</v>
      </c>
      <c r="F104" s="300">
        <v>1</v>
      </c>
      <c r="G104" s="285">
        <f t="shared" ref="G104:G109" si="8">E104*H104/D104</f>
        <v>1800</v>
      </c>
      <c r="H104" s="265">
        <v>1500</v>
      </c>
      <c r="I104" s="319">
        <f>(H104/D104)*E104</f>
        <v>1800</v>
      </c>
      <c r="J104" s="235" t="s">
        <v>234</v>
      </c>
      <c r="K104" s="178" t="s">
        <v>238</v>
      </c>
      <c r="L104" s="178" t="s">
        <v>236</v>
      </c>
      <c r="M104" s="235" t="s">
        <v>238</v>
      </c>
      <c r="O104" s="329" t="s">
        <v>246</v>
      </c>
    </row>
    <row r="105" spans="1:16" ht="27" customHeight="1" x14ac:dyDescent="0.2">
      <c r="A105" s="178" t="s">
        <v>230</v>
      </c>
      <c r="B105" s="178" t="s">
        <v>228</v>
      </c>
      <c r="C105" s="264" t="s">
        <v>24</v>
      </c>
      <c r="D105" s="301">
        <v>10</v>
      </c>
      <c r="E105" s="301">
        <v>12</v>
      </c>
      <c r="F105" s="301">
        <v>1</v>
      </c>
      <c r="G105" s="285">
        <f t="shared" si="8"/>
        <v>1800</v>
      </c>
      <c r="H105" s="266">
        <v>1500</v>
      </c>
      <c r="I105" s="320">
        <f>(H105/D105)*E105</f>
        <v>1800</v>
      </c>
      <c r="J105" s="235" t="s">
        <v>234</v>
      </c>
      <c r="K105" s="178" t="s">
        <v>238</v>
      </c>
      <c r="L105" s="178" t="s">
        <v>236</v>
      </c>
      <c r="M105" s="235" t="s">
        <v>238</v>
      </c>
      <c r="O105" s="329" t="s">
        <v>246</v>
      </c>
    </row>
    <row r="106" spans="1:16" ht="27" customHeight="1" x14ac:dyDescent="0.2">
      <c r="A106" s="178" t="s">
        <v>229</v>
      </c>
      <c r="B106" s="178" t="s">
        <v>232</v>
      </c>
      <c r="C106" s="267" t="s">
        <v>24</v>
      </c>
      <c r="D106" s="301">
        <v>10</v>
      </c>
      <c r="E106" s="301">
        <v>0</v>
      </c>
      <c r="F106" s="301">
        <v>1</v>
      </c>
      <c r="G106" s="285">
        <f t="shared" si="8"/>
        <v>0</v>
      </c>
      <c r="H106" s="266">
        <v>1500</v>
      </c>
      <c r="I106" s="320">
        <f>F106*H106</f>
        <v>1500</v>
      </c>
      <c r="J106" s="235" t="s">
        <v>234</v>
      </c>
      <c r="K106" s="178" t="s">
        <v>238</v>
      </c>
      <c r="L106" s="178" t="s">
        <v>238</v>
      </c>
      <c r="M106" s="235" t="s">
        <v>238</v>
      </c>
      <c r="O106" s="329" t="s">
        <v>246</v>
      </c>
    </row>
    <row r="107" spans="1:16" ht="27" customHeight="1" x14ac:dyDescent="0.2">
      <c r="A107" s="178" t="s">
        <v>230</v>
      </c>
      <c r="B107" s="178" t="s">
        <v>232</v>
      </c>
      <c r="C107" s="264" t="s">
        <v>24</v>
      </c>
      <c r="D107" s="300">
        <v>10</v>
      </c>
      <c r="E107" s="300">
        <v>0.3624</v>
      </c>
      <c r="F107" s="300">
        <v>1</v>
      </c>
      <c r="G107" s="285">
        <f t="shared" si="8"/>
        <v>54.36</v>
      </c>
      <c r="H107" s="265">
        <v>1500</v>
      </c>
      <c r="I107" s="320">
        <f>F107*H107</f>
        <v>1500</v>
      </c>
      <c r="J107" s="235" t="s">
        <v>234</v>
      </c>
      <c r="K107" s="178" t="s">
        <v>238</v>
      </c>
      <c r="L107" s="178" t="s">
        <v>238</v>
      </c>
      <c r="M107" s="235" t="s">
        <v>238</v>
      </c>
      <c r="O107" s="329" t="s">
        <v>246</v>
      </c>
    </row>
    <row r="108" spans="1:16" ht="27" customHeight="1" x14ac:dyDescent="0.2">
      <c r="A108" s="178" t="s">
        <v>229</v>
      </c>
      <c r="B108" s="178" t="s">
        <v>231</v>
      </c>
      <c r="C108" s="264" t="s">
        <v>24</v>
      </c>
      <c r="D108" s="301">
        <v>10</v>
      </c>
      <c r="E108" s="301">
        <v>0</v>
      </c>
      <c r="F108" s="301">
        <v>1</v>
      </c>
      <c r="G108" s="285">
        <f t="shared" si="8"/>
        <v>0</v>
      </c>
      <c r="H108" s="266">
        <v>1500</v>
      </c>
      <c r="I108" s="320">
        <f>F108*H108</f>
        <v>1500</v>
      </c>
      <c r="J108" s="235" t="s">
        <v>234</v>
      </c>
      <c r="K108" s="178" t="s">
        <v>238</v>
      </c>
      <c r="L108" s="178" t="s">
        <v>238</v>
      </c>
      <c r="M108" s="235" t="s">
        <v>238</v>
      </c>
      <c r="O108" s="329" t="s">
        <v>246</v>
      </c>
    </row>
    <row r="109" spans="1:16" ht="27" customHeight="1" thickBot="1" x14ac:dyDescent="0.25">
      <c r="A109" s="178" t="s">
        <v>230</v>
      </c>
      <c r="B109" s="178" t="s">
        <v>231</v>
      </c>
      <c r="C109" s="264" t="s">
        <v>24</v>
      </c>
      <c r="D109" s="300">
        <v>10</v>
      </c>
      <c r="E109" s="300">
        <v>9.8000000000000007</v>
      </c>
      <c r="F109" s="300">
        <v>1</v>
      </c>
      <c r="G109" s="285">
        <f t="shared" si="8"/>
        <v>1470.0000000000002</v>
      </c>
      <c r="H109" s="265">
        <v>1500</v>
      </c>
      <c r="I109" s="321">
        <f>F109*H109</f>
        <v>1500</v>
      </c>
      <c r="J109" s="235" t="s">
        <v>234</v>
      </c>
      <c r="K109" s="178" t="s">
        <v>238</v>
      </c>
      <c r="L109" s="178" t="s">
        <v>238</v>
      </c>
      <c r="M109" s="235" t="s">
        <v>238</v>
      </c>
      <c r="O109" s="329" t="s">
        <v>246</v>
      </c>
    </row>
    <row r="110" spans="1:16" ht="27" customHeight="1" x14ac:dyDescent="0.2">
      <c r="A110" s="178" t="s">
        <v>229</v>
      </c>
      <c r="B110" s="178" t="s">
        <v>228</v>
      </c>
      <c r="C110" s="183" t="s">
        <v>173</v>
      </c>
      <c r="D110" s="193">
        <v>1</v>
      </c>
      <c r="E110" s="193">
        <v>1</v>
      </c>
      <c r="F110" s="193">
        <v>1</v>
      </c>
      <c r="G110" s="279">
        <v>1</v>
      </c>
      <c r="H110" s="194">
        <v>3000</v>
      </c>
      <c r="I110" s="231">
        <f t="shared" ref="I110:I131" si="9">(H110/D110)*E110</f>
        <v>3000</v>
      </c>
      <c r="J110" s="178" t="s">
        <v>192</v>
      </c>
      <c r="K110" s="178" t="s">
        <v>238</v>
      </c>
      <c r="L110" s="178" t="s">
        <v>236</v>
      </c>
      <c r="M110" s="178" t="s">
        <v>192</v>
      </c>
      <c r="N110" s="178" t="s">
        <v>242</v>
      </c>
    </row>
    <row r="111" spans="1:16" ht="27" customHeight="1" x14ac:dyDescent="0.2">
      <c r="A111" s="178" t="s">
        <v>230</v>
      </c>
      <c r="B111" s="178" t="s">
        <v>228</v>
      </c>
      <c r="C111" s="182" t="s">
        <v>173</v>
      </c>
      <c r="D111" s="193">
        <v>1</v>
      </c>
      <c r="E111" s="193">
        <v>1</v>
      </c>
      <c r="F111" s="193">
        <v>1</v>
      </c>
      <c r="G111" s="279">
        <v>1</v>
      </c>
      <c r="H111" s="207">
        <v>3000</v>
      </c>
      <c r="I111" s="231">
        <f t="shared" si="9"/>
        <v>3000</v>
      </c>
      <c r="J111" s="178" t="s">
        <v>192</v>
      </c>
      <c r="K111" s="178" t="s">
        <v>238</v>
      </c>
      <c r="L111" s="178" t="s">
        <v>236</v>
      </c>
      <c r="M111" s="178" t="s">
        <v>192</v>
      </c>
      <c r="N111" s="178" t="s">
        <v>242</v>
      </c>
    </row>
    <row r="112" spans="1:16" ht="27" customHeight="1" x14ac:dyDescent="0.2">
      <c r="A112" s="178" t="s">
        <v>229</v>
      </c>
      <c r="B112" s="178" t="s">
        <v>228</v>
      </c>
      <c r="C112" s="179" t="s">
        <v>154</v>
      </c>
      <c r="D112" s="189">
        <v>1</v>
      </c>
      <c r="E112" s="189">
        <v>1</v>
      </c>
      <c r="F112" s="189">
        <v>1</v>
      </c>
      <c r="G112" s="278">
        <v>1</v>
      </c>
      <c r="H112" s="190">
        <v>2000</v>
      </c>
      <c r="I112" s="231">
        <f t="shared" si="9"/>
        <v>2000</v>
      </c>
      <c r="J112" s="178" t="s">
        <v>192</v>
      </c>
      <c r="K112" s="178" t="s">
        <v>238</v>
      </c>
      <c r="L112" s="178" t="s">
        <v>236</v>
      </c>
      <c r="M112" s="178" t="s">
        <v>192</v>
      </c>
      <c r="N112" s="178" t="s">
        <v>242</v>
      </c>
    </row>
    <row r="113" spans="1:14" ht="27" customHeight="1" x14ac:dyDescent="0.2">
      <c r="A113" s="178" t="s">
        <v>230</v>
      </c>
      <c r="B113" s="178" t="s">
        <v>228</v>
      </c>
      <c r="C113" s="181" t="s">
        <v>154</v>
      </c>
      <c r="D113" s="189">
        <v>1</v>
      </c>
      <c r="E113" s="189">
        <v>1</v>
      </c>
      <c r="F113" s="189">
        <v>1</v>
      </c>
      <c r="G113" s="278">
        <v>1</v>
      </c>
      <c r="H113" s="192">
        <v>2000</v>
      </c>
      <c r="I113" s="231">
        <f t="shared" si="9"/>
        <v>2000</v>
      </c>
      <c r="J113" s="178" t="s">
        <v>192</v>
      </c>
      <c r="K113" s="178" t="s">
        <v>238</v>
      </c>
      <c r="L113" s="178" t="s">
        <v>236</v>
      </c>
      <c r="M113" s="178" t="s">
        <v>192</v>
      </c>
      <c r="N113" s="178" t="s">
        <v>242</v>
      </c>
    </row>
    <row r="114" spans="1:14" ht="27" customHeight="1" x14ac:dyDescent="0.2">
      <c r="A114" s="178" t="s">
        <v>229</v>
      </c>
      <c r="B114" s="178" t="s">
        <v>232</v>
      </c>
      <c r="C114" s="179" t="s">
        <v>154</v>
      </c>
      <c r="D114" s="189">
        <v>1</v>
      </c>
      <c r="E114" s="189">
        <v>1</v>
      </c>
      <c r="F114" s="189">
        <v>1</v>
      </c>
      <c r="G114" s="278">
        <v>1</v>
      </c>
      <c r="H114" s="190">
        <v>2000</v>
      </c>
      <c r="I114" s="231">
        <f t="shared" si="9"/>
        <v>2000</v>
      </c>
      <c r="J114" s="178" t="s">
        <v>192</v>
      </c>
      <c r="K114" s="178" t="s">
        <v>238</v>
      </c>
      <c r="L114" s="178" t="s">
        <v>238</v>
      </c>
      <c r="M114" s="178" t="s">
        <v>192</v>
      </c>
      <c r="N114" s="178" t="s">
        <v>242</v>
      </c>
    </row>
    <row r="115" spans="1:14" ht="27" customHeight="1" x14ac:dyDescent="0.2">
      <c r="A115" s="178" t="s">
        <v>230</v>
      </c>
      <c r="B115" s="178" t="s">
        <v>232</v>
      </c>
      <c r="C115" s="181" t="s">
        <v>154</v>
      </c>
      <c r="D115" s="189">
        <v>1</v>
      </c>
      <c r="E115" s="189">
        <v>1</v>
      </c>
      <c r="F115" s="189">
        <v>1</v>
      </c>
      <c r="G115" s="278">
        <v>1</v>
      </c>
      <c r="H115" s="192">
        <v>2000</v>
      </c>
      <c r="I115" s="231">
        <f t="shared" si="9"/>
        <v>2000</v>
      </c>
      <c r="J115" s="178" t="s">
        <v>192</v>
      </c>
      <c r="K115" s="178" t="s">
        <v>238</v>
      </c>
      <c r="L115" s="178" t="s">
        <v>238</v>
      </c>
      <c r="M115" s="178" t="s">
        <v>192</v>
      </c>
      <c r="N115" s="178" t="s">
        <v>242</v>
      </c>
    </row>
    <row r="116" spans="1:14" ht="27" customHeight="1" x14ac:dyDescent="0.2">
      <c r="A116" s="178" t="s">
        <v>229</v>
      </c>
      <c r="B116" s="178" t="s">
        <v>231</v>
      </c>
      <c r="C116" s="179" t="s">
        <v>154</v>
      </c>
      <c r="D116" s="189">
        <v>1</v>
      </c>
      <c r="E116" s="189">
        <v>1</v>
      </c>
      <c r="F116" s="189">
        <v>1</v>
      </c>
      <c r="G116" s="278">
        <v>1</v>
      </c>
      <c r="H116" s="190">
        <v>2000</v>
      </c>
      <c r="I116" s="231">
        <f t="shared" si="9"/>
        <v>2000</v>
      </c>
      <c r="J116" s="178" t="s">
        <v>192</v>
      </c>
      <c r="K116" s="178" t="s">
        <v>238</v>
      </c>
      <c r="L116" s="178" t="s">
        <v>238</v>
      </c>
      <c r="M116" s="178" t="s">
        <v>192</v>
      </c>
      <c r="N116" s="178" t="s">
        <v>242</v>
      </c>
    </row>
    <row r="117" spans="1:14" ht="27" customHeight="1" x14ac:dyDescent="0.2">
      <c r="A117" s="178" t="s">
        <v>230</v>
      </c>
      <c r="B117" s="178" t="s">
        <v>231</v>
      </c>
      <c r="C117" s="179" t="s">
        <v>154</v>
      </c>
      <c r="D117" s="189">
        <v>1</v>
      </c>
      <c r="E117" s="189">
        <v>1</v>
      </c>
      <c r="F117" s="189">
        <v>1</v>
      </c>
      <c r="G117" s="278">
        <v>1</v>
      </c>
      <c r="H117" s="190">
        <v>2000</v>
      </c>
      <c r="I117" s="231">
        <f t="shared" si="9"/>
        <v>2000</v>
      </c>
      <c r="J117" s="178" t="s">
        <v>192</v>
      </c>
      <c r="K117" s="178" t="s">
        <v>238</v>
      </c>
      <c r="L117" s="178" t="s">
        <v>238</v>
      </c>
      <c r="M117" s="178" t="s">
        <v>192</v>
      </c>
      <c r="N117" s="178" t="s">
        <v>242</v>
      </c>
    </row>
    <row r="118" spans="1:14" ht="27" customHeight="1" x14ac:dyDescent="0.2">
      <c r="A118" s="178" t="s">
        <v>229</v>
      </c>
      <c r="B118" s="178" t="s">
        <v>228</v>
      </c>
      <c r="C118" s="185" t="s">
        <v>152</v>
      </c>
      <c r="D118" s="195">
        <v>1</v>
      </c>
      <c r="E118" s="195">
        <v>1</v>
      </c>
      <c r="F118" s="195">
        <v>1</v>
      </c>
      <c r="G118" s="280">
        <v>1</v>
      </c>
      <c r="H118" s="196">
        <v>23000</v>
      </c>
      <c r="I118" s="231">
        <f t="shared" si="9"/>
        <v>23000</v>
      </c>
      <c r="J118" s="178" t="s">
        <v>192</v>
      </c>
      <c r="K118" s="178" t="s">
        <v>238</v>
      </c>
      <c r="L118" s="178" t="s">
        <v>236</v>
      </c>
      <c r="M118" s="178" t="s">
        <v>192</v>
      </c>
      <c r="N118" s="178" t="s">
        <v>242</v>
      </c>
    </row>
    <row r="119" spans="1:14" ht="27" customHeight="1" x14ac:dyDescent="0.2">
      <c r="A119" s="178" t="s">
        <v>230</v>
      </c>
      <c r="B119" s="178" t="s">
        <v>228</v>
      </c>
      <c r="C119" s="184" t="s">
        <v>152</v>
      </c>
      <c r="D119" s="195">
        <v>1</v>
      </c>
      <c r="E119" s="195">
        <v>1</v>
      </c>
      <c r="F119" s="195">
        <v>1</v>
      </c>
      <c r="G119" s="280">
        <v>1</v>
      </c>
      <c r="H119" s="196">
        <v>23000</v>
      </c>
      <c r="I119" s="231">
        <f t="shared" si="9"/>
        <v>23000</v>
      </c>
      <c r="J119" s="178" t="s">
        <v>192</v>
      </c>
      <c r="K119" s="222" t="s">
        <v>236</v>
      </c>
      <c r="L119" s="178" t="s">
        <v>236</v>
      </c>
      <c r="M119" s="178" t="s">
        <v>192</v>
      </c>
      <c r="N119" s="178" t="s">
        <v>242</v>
      </c>
    </row>
    <row r="120" spans="1:14" ht="27" customHeight="1" x14ac:dyDescent="0.2">
      <c r="A120" s="178" t="s">
        <v>229</v>
      </c>
      <c r="B120" s="178" t="s">
        <v>232</v>
      </c>
      <c r="C120" s="184" t="s">
        <v>152</v>
      </c>
      <c r="D120" s="195">
        <v>1</v>
      </c>
      <c r="E120" s="195">
        <v>1</v>
      </c>
      <c r="F120" s="195">
        <v>1</v>
      </c>
      <c r="G120" s="280">
        <v>1</v>
      </c>
      <c r="H120" s="208">
        <v>23000</v>
      </c>
      <c r="I120" s="231">
        <f t="shared" si="9"/>
        <v>23000</v>
      </c>
      <c r="J120" s="178" t="s">
        <v>192</v>
      </c>
      <c r="K120" s="222" t="s">
        <v>236</v>
      </c>
      <c r="L120" s="178" t="s">
        <v>192</v>
      </c>
      <c r="M120" s="178" t="s">
        <v>192</v>
      </c>
      <c r="N120" s="178" t="s">
        <v>242</v>
      </c>
    </row>
    <row r="121" spans="1:14" ht="27" customHeight="1" x14ac:dyDescent="0.2">
      <c r="A121" s="178" t="s">
        <v>230</v>
      </c>
      <c r="B121" s="178" t="s">
        <v>232</v>
      </c>
      <c r="C121" s="184" t="s">
        <v>152</v>
      </c>
      <c r="D121" s="195">
        <v>1</v>
      </c>
      <c r="E121" s="195">
        <v>1</v>
      </c>
      <c r="F121" s="195">
        <v>1</v>
      </c>
      <c r="G121" s="280">
        <v>1</v>
      </c>
      <c r="H121" s="208">
        <v>23000</v>
      </c>
      <c r="I121" s="231">
        <f t="shared" si="9"/>
        <v>23000</v>
      </c>
      <c r="J121" s="178" t="s">
        <v>192</v>
      </c>
      <c r="K121" s="222" t="s">
        <v>236</v>
      </c>
      <c r="L121" s="178" t="s">
        <v>192</v>
      </c>
      <c r="M121" s="178" t="s">
        <v>192</v>
      </c>
      <c r="N121" s="178" t="s">
        <v>242</v>
      </c>
    </row>
    <row r="122" spans="1:14" ht="27" customHeight="1" x14ac:dyDescent="0.2">
      <c r="A122" s="178" t="s">
        <v>229</v>
      </c>
      <c r="B122" s="178" t="s">
        <v>231</v>
      </c>
      <c r="C122" s="185" t="s">
        <v>152</v>
      </c>
      <c r="D122" s="195">
        <v>1</v>
      </c>
      <c r="E122" s="195">
        <v>1</v>
      </c>
      <c r="F122" s="195">
        <v>1</v>
      </c>
      <c r="G122" s="280">
        <v>1</v>
      </c>
      <c r="H122" s="196">
        <v>23000</v>
      </c>
      <c r="I122" s="231">
        <f t="shared" si="9"/>
        <v>23000</v>
      </c>
      <c r="J122" s="178" t="s">
        <v>192</v>
      </c>
      <c r="K122" s="178" t="s">
        <v>236</v>
      </c>
      <c r="L122" s="178" t="s">
        <v>192</v>
      </c>
      <c r="M122" s="178" t="s">
        <v>192</v>
      </c>
      <c r="N122" s="178" t="s">
        <v>242</v>
      </c>
    </row>
    <row r="123" spans="1:14" ht="27" customHeight="1" x14ac:dyDescent="0.2">
      <c r="A123" s="178" t="s">
        <v>230</v>
      </c>
      <c r="B123" s="178" t="s">
        <v>231</v>
      </c>
      <c r="C123" s="184" t="s">
        <v>152</v>
      </c>
      <c r="D123" s="195">
        <v>1</v>
      </c>
      <c r="E123" s="195">
        <v>1</v>
      </c>
      <c r="F123" s="195">
        <v>1</v>
      </c>
      <c r="G123" s="280">
        <v>1</v>
      </c>
      <c r="H123" s="208">
        <v>23000</v>
      </c>
      <c r="I123" s="231">
        <f t="shared" si="9"/>
        <v>23000</v>
      </c>
      <c r="J123" s="178" t="s">
        <v>192</v>
      </c>
      <c r="K123" s="178" t="s">
        <v>236</v>
      </c>
      <c r="L123" s="178" t="s">
        <v>192</v>
      </c>
      <c r="M123" s="178" t="s">
        <v>192</v>
      </c>
      <c r="N123" s="178" t="s">
        <v>242</v>
      </c>
    </row>
    <row r="124" spans="1:14" ht="27" customHeight="1" x14ac:dyDescent="0.2">
      <c r="A124" s="178" t="s">
        <v>229</v>
      </c>
      <c r="B124" s="178" t="s">
        <v>228</v>
      </c>
      <c r="C124" s="187" t="s">
        <v>162</v>
      </c>
      <c r="D124" s="199">
        <v>1</v>
      </c>
      <c r="E124" s="199">
        <v>1</v>
      </c>
      <c r="F124" s="199">
        <v>1</v>
      </c>
      <c r="G124" s="281">
        <v>1</v>
      </c>
      <c r="H124" s="200">
        <v>13000</v>
      </c>
      <c r="I124" s="231">
        <f t="shared" si="9"/>
        <v>13000</v>
      </c>
      <c r="J124" s="178" t="s">
        <v>192</v>
      </c>
      <c r="K124" s="178" t="s">
        <v>238</v>
      </c>
      <c r="L124" s="178" t="s">
        <v>236</v>
      </c>
      <c r="M124" s="178" t="s">
        <v>192</v>
      </c>
      <c r="N124" s="178" t="s">
        <v>242</v>
      </c>
    </row>
    <row r="125" spans="1:14" ht="27" customHeight="1" x14ac:dyDescent="0.2">
      <c r="A125" s="178" t="s">
        <v>230</v>
      </c>
      <c r="B125" s="178" t="s">
        <v>228</v>
      </c>
      <c r="C125" s="186" t="s">
        <v>162</v>
      </c>
      <c r="D125" s="199">
        <v>1</v>
      </c>
      <c r="E125" s="199">
        <v>1</v>
      </c>
      <c r="F125" s="199">
        <v>1</v>
      </c>
      <c r="G125" s="281">
        <v>1</v>
      </c>
      <c r="H125" s="198">
        <v>13000</v>
      </c>
      <c r="I125" s="231">
        <f t="shared" si="9"/>
        <v>13000</v>
      </c>
      <c r="J125" s="178" t="s">
        <v>192</v>
      </c>
      <c r="K125" s="222" t="s">
        <v>236</v>
      </c>
      <c r="L125" s="178" t="s">
        <v>236</v>
      </c>
      <c r="M125" s="178" t="s">
        <v>192</v>
      </c>
      <c r="N125" s="178" t="s">
        <v>242</v>
      </c>
    </row>
    <row r="126" spans="1:14" ht="27" customHeight="1" x14ac:dyDescent="0.2">
      <c r="A126" s="178" t="s">
        <v>229</v>
      </c>
      <c r="B126" s="178" t="s">
        <v>231</v>
      </c>
      <c r="C126" s="187" t="s">
        <v>162</v>
      </c>
      <c r="D126" s="199">
        <v>1</v>
      </c>
      <c r="E126" s="199">
        <v>1</v>
      </c>
      <c r="F126" s="199">
        <v>1</v>
      </c>
      <c r="G126" s="281">
        <v>1</v>
      </c>
      <c r="H126" s="200">
        <v>13000</v>
      </c>
      <c r="I126" s="231">
        <f t="shared" si="9"/>
        <v>13000</v>
      </c>
      <c r="J126" s="178" t="s">
        <v>192</v>
      </c>
      <c r="K126" s="178" t="s">
        <v>236</v>
      </c>
      <c r="L126" s="178" t="s">
        <v>192</v>
      </c>
      <c r="M126" s="178" t="s">
        <v>192</v>
      </c>
      <c r="N126" s="178" t="s">
        <v>242</v>
      </c>
    </row>
    <row r="127" spans="1:14" ht="27" customHeight="1" x14ac:dyDescent="0.2">
      <c r="A127" s="178" t="s">
        <v>230</v>
      </c>
      <c r="B127" s="178" t="s">
        <v>231</v>
      </c>
      <c r="C127" s="187" t="s">
        <v>162</v>
      </c>
      <c r="D127" s="199">
        <v>1</v>
      </c>
      <c r="E127" s="199">
        <v>1</v>
      </c>
      <c r="F127" s="199">
        <v>1</v>
      </c>
      <c r="G127" s="281">
        <v>1</v>
      </c>
      <c r="H127" s="200">
        <v>13000</v>
      </c>
      <c r="I127" s="231">
        <f t="shared" si="9"/>
        <v>13000</v>
      </c>
      <c r="J127" s="178" t="s">
        <v>192</v>
      </c>
      <c r="K127" s="178" t="s">
        <v>236</v>
      </c>
      <c r="L127" s="178" t="s">
        <v>192</v>
      </c>
      <c r="M127" s="178" t="s">
        <v>192</v>
      </c>
      <c r="N127" s="178" t="s">
        <v>242</v>
      </c>
    </row>
    <row r="128" spans="1:14" ht="27" customHeight="1" x14ac:dyDescent="0.2">
      <c r="A128" s="178" t="s">
        <v>229</v>
      </c>
      <c r="B128" s="178" t="s">
        <v>232</v>
      </c>
      <c r="C128" s="268" t="s">
        <v>151</v>
      </c>
      <c r="D128" s="269">
        <v>1</v>
      </c>
      <c r="E128" s="269">
        <v>1</v>
      </c>
      <c r="F128" s="269">
        <v>1</v>
      </c>
      <c r="G128" s="309">
        <v>1</v>
      </c>
      <c r="H128" s="270">
        <v>13000</v>
      </c>
      <c r="I128" s="231">
        <f t="shared" si="9"/>
        <v>13000</v>
      </c>
      <c r="J128" s="178" t="s">
        <v>192</v>
      </c>
      <c r="K128" s="222" t="s">
        <v>236</v>
      </c>
      <c r="L128" s="178" t="s">
        <v>192</v>
      </c>
      <c r="M128" s="178" t="s">
        <v>192</v>
      </c>
      <c r="N128" s="178" t="s">
        <v>242</v>
      </c>
    </row>
    <row r="129" spans="1:14" ht="27" customHeight="1" x14ac:dyDescent="0.2">
      <c r="A129" s="178" t="s">
        <v>230</v>
      </c>
      <c r="B129" s="178" t="s">
        <v>232</v>
      </c>
      <c r="C129" s="268" t="s">
        <v>151</v>
      </c>
      <c r="D129" s="269">
        <v>1</v>
      </c>
      <c r="E129" s="269">
        <v>1</v>
      </c>
      <c r="F129" s="269">
        <v>1</v>
      </c>
      <c r="G129" s="309">
        <v>1</v>
      </c>
      <c r="H129" s="270">
        <v>13000</v>
      </c>
      <c r="I129" s="231">
        <f t="shared" si="9"/>
        <v>13000</v>
      </c>
      <c r="J129" s="178" t="s">
        <v>192</v>
      </c>
      <c r="K129" s="222" t="s">
        <v>236</v>
      </c>
      <c r="L129" s="178" t="s">
        <v>192</v>
      </c>
      <c r="M129" s="178" t="s">
        <v>192</v>
      </c>
      <c r="N129" s="178" t="s">
        <v>242</v>
      </c>
    </row>
    <row r="130" spans="1:14" ht="27" customHeight="1" x14ac:dyDescent="0.2">
      <c r="A130" s="178" t="s">
        <v>229</v>
      </c>
      <c r="B130" s="178" t="s">
        <v>231</v>
      </c>
      <c r="C130" s="271" t="s">
        <v>151</v>
      </c>
      <c r="D130" s="269">
        <v>1</v>
      </c>
      <c r="E130" s="269">
        <v>1</v>
      </c>
      <c r="F130" s="269">
        <v>1</v>
      </c>
      <c r="G130" s="309">
        <v>1</v>
      </c>
      <c r="H130" s="272">
        <v>13000</v>
      </c>
      <c r="I130" s="231">
        <f t="shared" si="9"/>
        <v>13000</v>
      </c>
      <c r="J130" s="178" t="s">
        <v>192</v>
      </c>
      <c r="K130" s="178" t="s">
        <v>238</v>
      </c>
      <c r="L130" s="178" t="s">
        <v>238</v>
      </c>
      <c r="M130" s="178" t="s">
        <v>192</v>
      </c>
      <c r="N130" s="178" t="s">
        <v>242</v>
      </c>
    </row>
    <row r="131" spans="1:14" ht="27" customHeight="1" x14ac:dyDescent="0.2">
      <c r="A131" s="178" t="s">
        <v>230</v>
      </c>
      <c r="B131" s="178" t="s">
        <v>231</v>
      </c>
      <c r="C131" s="268" t="s">
        <v>151</v>
      </c>
      <c r="D131" s="269">
        <v>1</v>
      </c>
      <c r="E131" s="269">
        <v>1</v>
      </c>
      <c r="F131" s="269">
        <v>1</v>
      </c>
      <c r="G131" s="309">
        <v>1</v>
      </c>
      <c r="H131" s="270">
        <v>13000</v>
      </c>
      <c r="I131" s="231">
        <f t="shared" si="9"/>
        <v>13000</v>
      </c>
      <c r="J131" s="178" t="s">
        <v>192</v>
      </c>
      <c r="K131" s="178" t="s">
        <v>238</v>
      </c>
      <c r="L131" s="178" t="s">
        <v>238</v>
      </c>
      <c r="M131" s="178" t="s">
        <v>192</v>
      </c>
      <c r="N131" s="178" t="s">
        <v>242</v>
      </c>
    </row>
  </sheetData>
  <sortState xmlns:xlrd2="http://schemas.microsoft.com/office/spreadsheetml/2017/richdata2" ref="A2:O131">
    <sortCondition ref="C2:C131"/>
    <sortCondition ref="B2:B131"/>
    <sortCondition descending="1" ref="A2:A13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topLeftCell="O200" zoomScale="170" zoomScaleNormal="170" workbookViewId="0">
      <selection activeCell="G50" sqref="G50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16.6640625" customWidth="1"/>
    <col min="6" max="6" width="23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8" t="s">
        <v>137</v>
      </c>
      <c r="B2" s="77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89">
        <f>B4*30</f>
        <v>300</v>
      </c>
    </row>
    <row r="7" spans="1:8" x14ac:dyDescent="0.2">
      <c r="A7" s="38" t="s">
        <v>0</v>
      </c>
    </row>
    <row r="8" spans="1:8" x14ac:dyDescent="0.2">
      <c r="A8" s="2" t="s">
        <v>175</v>
      </c>
      <c r="B8" s="7">
        <f>X53*T29</f>
        <v>184607</v>
      </c>
    </row>
    <row r="9" spans="1:8" x14ac:dyDescent="0.2">
      <c r="A9" s="2" t="s">
        <v>171</v>
      </c>
      <c r="B9" s="7">
        <f>O52*K29</f>
        <v>86200</v>
      </c>
    </row>
    <row r="10" spans="1:8" x14ac:dyDescent="0.2">
      <c r="A10" s="2" t="s">
        <v>170</v>
      </c>
      <c r="B10" s="7">
        <f>G51*C29</f>
        <v>0</v>
      </c>
    </row>
    <row r="11" spans="1:8" x14ac:dyDescent="0.2">
      <c r="A11" s="2" t="s">
        <v>1</v>
      </c>
      <c r="B11" s="7">
        <f>D63</f>
        <v>13400</v>
      </c>
    </row>
    <row r="12" spans="1:8" x14ac:dyDescent="0.2">
      <c r="A12" s="2" t="s">
        <v>2</v>
      </c>
      <c r="B12" s="7">
        <f>D74</f>
        <v>1627.395</v>
      </c>
      <c r="F12" s="61" t="s">
        <v>185</v>
      </c>
      <c r="G12" s="61"/>
    </row>
    <row r="13" spans="1:8" x14ac:dyDescent="0.2">
      <c r="A13" s="2" t="s">
        <v>130</v>
      </c>
      <c r="B13" s="7">
        <f>D152</f>
        <v>7604.166666666667</v>
      </c>
      <c r="C13" t="s">
        <v>131</v>
      </c>
      <c r="F13" s="61" t="s">
        <v>186</v>
      </c>
      <c r="G13" s="61">
        <v>33</v>
      </c>
      <c r="H13" s="7"/>
    </row>
    <row r="14" spans="1:8" x14ac:dyDescent="0.2">
      <c r="A14" s="2" t="s">
        <v>8</v>
      </c>
      <c r="B14" s="7">
        <f>C131</f>
        <v>17248.752416666666</v>
      </c>
      <c r="F14" s="61" t="s">
        <v>187</v>
      </c>
      <c r="G14" s="61">
        <v>33</v>
      </c>
      <c r="H14" s="7"/>
    </row>
    <row r="15" spans="1:8" x14ac:dyDescent="0.2">
      <c r="A15" s="2" t="s">
        <v>3</v>
      </c>
      <c r="B15" s="7">
        <f>D95</f>
        <v>32425</v>
      </c>
      <c r="F15" s="61" t="s">
        <v>188</v>
      </c>
      <c r="G15" s="61">
        <v>33</v>
      </c>
      <c r="H15" s="7"/>
    </row>
    <row r="17" spans="1:24" x14ac:dyDescent="0.2">
      <c r="A17" t="s">
        <v>4</v>
      </c>
      <c r="B17">
        <f>0.36</f>
        <v>0.36</v>
      </c>
      <c r="C17" t="s">
        <v>201</v>
      </c>
    </row>
    <row r="18" spans="1:24" x14ac:dyDescent="0.2">
      <c r="A18" s="2" t="s">
        <v>5</v>
      </c>
      <c r="B18" s="15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>
        <v>0.36</v>
      </c>
      <c r="C19" s="18" t="s">
        <v>6</v>
      </c>
      <c r="F19" s="73">
        <f>B4*(G13/100)*X53</f>
        <v>609203.10000000009</v>
      </c>
      <c r="G19" s="71" t="s">
        <v>189</v>
      </c>
      <c r="H19" s="71"/>
    </row>
    <row r="20" spans="1:24" x14ac:dyDescent="0.2">
      <c r="A20" s="2" t="s">
        <v>199</v>
      </c>
      <c r="B20" s="15">
        <f>+B19*G119</f>
        <v>3772.9565217391305</v>
      </c>
      <c r="F20" s="73">
        <f>B4*(G14/100)*O52</f>
        <v>284460</v>
      </c>
      <c r="G20" s="71" t="s">
        <v>190</v>
      </c>
      <c r="H20" s="71"/>
    </row>
    <row r="21" spans="1:24" x14ac:dyDescent="0.2">
      <c r="B21" s="15"/>
      <c r="F21" s="73">
        <f>B4*G15/100*G51</f>
        <v>353100</v>
      </c>
      <c r="G21" s="71" t="s">
        <v>191</v>
      </c>
      <c r="H21" s="71"/>
    </row>
    <row r="22" spans="1:24" ht="16" x14ac:dyDescent="0.2">
      <c r="A22" s="16" t="s">
        <v>9</v>
      </c>
      <c r="B22" s="91">
        <f>+B18+B20+B11+B12+B15+B13+B14+B8</f>
        <v>269755.70538768114</v>
      </c>
      <c r="C22" s="17" t="s">
        <v>197</v>
      </c>
      <c r="D22" s="17"/>
      <c r="F22" s="74">
        <f>SUM(F19:F21)</f>
        <v>1246763.1000000001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8" t="s">
        <v>167</v>
      </c>
      <c r="B29" s="64" t="s">
        <v>107</v>
      </c>
      <c r="C29" s="64">
        <v>0</v>
      </c>
      <c r="G29" s="43"/>
      <c r="H29" s="43"/>
      <c r="I29" s="86" t="s">
        <v>168</v>
      </c>
      <c r="J29" s="64" t="s">
        <v>172</v>
      </c>
      <c r="K29" s="64">
        <v>1</v>
      </c>
      <c r="R29" s="76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1" t="s">
        <v>158</v>
      </c>
      <c r="C30" s="82" t="s">
        <v>13</v>
      </c>
      <c r="D30" s="82" t="s">
        <v>14</v>
      </c>
      <c r="E30" s="81" t="s">
        <v>159</v>
      </c>
      <c r="F30" s="82" t="s">
        <v>160</v>
      </c>
      <c r="G30" s="81" t="s">
        <v>161</v>
      </c>
      <c r="H30" s="44"/>
      <c r="I30" s="1" t="s">
        <v>12</v>
      </c>
      <c r="J30" s="81" t="s">
        <v>158</v>
      </c>
      <c r="K30" s="82" t="s">
        <v>13</v>
      </c>
      <c r="L30" s="82" t="s">
        <v>14</v>
      </c>
      <c r="M30" s="81" t="s">
        <v>159</v>
      </c>
      <c r="N30" s="82" t="s">
        <v>160</v>
      </c>
      <c r="O30" s="81" t="s">
        <v>161</v>
      </c>
      <c r="R30" s="1" t="s">
        <v>12</v>
      </c>
      <c r="S30" s="81" t="s">
        <v>158</v>
      </c>
      <c r="T30" s="82" t="s">
        <v>13</v>
      </c>
      <c r="U30" s="82" t="s">
        <v>14</v>
      </c>
      <c r="V30" s="81" t="s">
        <v>159</v>
      </c>
      <c r="W30" s="82" t="s">
        <v>160</v>
      </c>
      <c r="X30" s="81" t="s">
        <v>193</v>
      </c>
    </row>
    <row r="31" spans="1:24" x14ac:dyDescent="0.2">
      <c r="A31" s="3" t="s">
        <v>145</v>
      </c>
      <c r="B31" s="3">
        <v>100</v>
      </c>
      <c r="C31" s="83">
        <v>50</v>
      </c>
      <c r="D31" s="83">
        <v>1</v>
      </c>
      <c r="E31" s="6">
        <f>C31*F31/B31</f>
        <v>20000</v>
      </c>
      <c r="F31" s="85">
        <v>40000</v>
      </c>
      <c r="G31" s="52">
        <f>E31</f>
        <v>20000</v>
      </c>
      <c r="H31" s="44"/>
      <c r="I31" s="3" t="s">
        <v>145</v>
      </c>
      <c r="J31" s="3">
        <v>100</v>
      </c>
      <c r="K31" s="83">
        <v>0</v>
      </c>
      <c r="L31" s="83">
        <v>1</v>
      </c>
      <c r="M31" s="6">
        <f t="shared" ref="M31:M51" si="0">K31*N31/J31</f>
        <v>0</v>
      </c>
      <c r="N31" s="85">
        <v>40000</v>
      </c>
      <c r="O31" s="52"/>
      <c r="R31" s="3" t="s">
        <v>163</v>
      </c>
      <c r="S31" s="3">
        <v>500</v>
      </c>
      <c r="T31" s="83">
        <v>600</v>
      </c>
      <c r="U31" s="83">
        <v>1</v>
      </c>
      <c r="V31" s="6">
        <f>T31*W31/S31</f>
        <v>48000</v>
      </c>
      <c r="W31" s="85">
        <v>40000</v>
      </c>
      <c r="X31" s="52">
        <f>(W31/S31)*T31</f>
        <v>48000</v>
      </c>
    </row>
    <row r="32" spans="1:24" x14ac:dyDescent="0.2">
      <c r="A32" s="3" t="s">
        <v>146</v>
      </c>
      <c r="B32" s="3">
        <v>250</v>
      </c>
      <c r="C32" s="83">
        <v>0</v>
      </c>
      <c r="D32" s="83">
        <v>0</v>
      </c>
      <c r="E32" s="6">
        <f t="shared" ref="E32:E34" si="1">C32*F32/B32</f>
        <v>0</v>
      </c>
      <c r="F32" s="85">
        <v>50000</v>
      </c>
      <c r="G32" s="52">
        <f t="shared" ref="G32:G46" si="2">D32*F32</f>
        <v>0</v>
      </c>
      <c r="H32" s="44"/>
      <c r="I32" s="3" t="s">
        <v>146</v>
      </c>
      <c r="J32" s="3">
        <v>250</v>
      </c>
      <c r="K32" s="83">
        <v>0</v>
      </c>
      <c r="L32" s="83">
        <v>0</v>
      </c>
      <c r="M32" s="6">
        <f t="shared" si="0"/>
        <v>0</v>
      </c>
      <c r="N32" s="85">
        <v>50000</v>
      </c>
      <c r="O32" s="52">
        <f t="shared" ref="O32:O51" si="3">L32*N32</f>
        <v>0</v>
      </c>
      <c r="R32" s="3" t="s">
        <v>164</v>
      </c>
      <c r="S32" s="3">
        <v>500</v>
      </c>
      <c r="T32" s="83">
        <v>0</v>
      </c>
      <c r="U32" s="83">
        <v>0</v>
      </c>
      <c r="V32" s="6">
        <f t="shared" ref="V32:V42" si="4">T32*W32/S32</f>
        <v>0</v>
      </c>
      <c r="W32" s="85">
        <v>61000</v>
      </c>
      <c r="X32" s="52">
        <f t="shared" ref="X32:X52" si="5">(W32/S32)*T32</f>
        <v>0</v>
      </c>
    </row>
    <row r="33" spans="1:24" x14ac:dyDescent="0.2">
      <c r="A33" s="3" t="s">
        <v>157</v>
      </c>
      <c r="B33" s="3">
        <v>500</v>
      </c>
      <c r="C33" s="83">
        <v>100</v>
      </c>
      <c r="D33" s="83">
        <v>0</v>
      </c>
      <c r="E33" s="6">
        <f t="shared" si="1"/>
        <v>20000</v>
      </c>
      <c r="F33" s="85">
        <v>100000</v>
      </c>
      <c r="G33" s="52">
        <f>D33*F33</f>
        <v>0</v>
      </c>
      <c r="H33" s="44"/>
      <c r="I33" s="3" t="s">
        <v>157</v>
      </c>
      <c r="J33" s="3">
        <v>500</v>
      </c>
      <c r="K33" s="83">
        <v>0</v>
      </c>
      <c r="L33" s="83">
        <v>0</v>
      </c>
      <c r="M33" s="6">
        <f t="shared" si="0"/>
        <v>0</v>
      </c>
      <c r="N33" s="85">
        <v>100000</v>
      </c>
      <c r="O33" s="52">
        <f>M33</f>
        <v>0</v>
      </c>
      <c r="R33" s="3" t="s">
        <v>165</v>
      </c>
      <c r="S33" s="3">
        <v>500</v>
      </c>
      <c r="T33" s="83">
        <v>0</v>
      </c>
      <c r="U33" s="83">
        <v>0</v>
      </c>
      <c r="V33" s="6">
        <f t="shared" si="4"/>
        <v>0</v>
      </c>
      <c r="W33" s="85">
        <v>66000</v>
      </c>
      <c r="X33" s="52">
        <f t="shared" si="5"/>
        <v>0</v>
      </c>
    </row>
    <row r="34" spans="1:24" x14ac:dyDescent="0.2">
      <c r="A34" s="3" t="s">
        <v>147</v>
      </c>
      <c r="B34" s="3">
        <v>1000</v>
      </c>
      <c r="C34" s="83">
        <v>0</v>
      </c>
      <c r="D34" s="83">
        <v>0</v>
      </c>
      <c r="E34" s="6">
        <f t="shared" si="1"/>
        <v>0</v>
      </c>
      <c r="F34" s="85">
        <v>20546.599999999999</v>
      </c>
      <c r="G34" s="52">
        <f t="shared" si="2"/>
        <v>0</v>
      </c>
      <c r="H34" s="44"/>
      <c r="I34" s="3" t="s">
        <v>147</v>
      </c>
      <c r="J34" s="3">
        <v>1000</v>
      </c>
      <c r="K34" s="83">
        <v>0</v>
      </c>
      <c r="L34" s="83">
        <v>0</v>
      </c>
      <c r="M34" s="6">
        <f t="shared" si="0"/>
        <v>0</v>
      </c>
      <c r="N34" s="85">
        <v>20546.599999999999</v>
      </c>
      <c r="O34" s="52">
        <f t="shared" si="3"/>
        <v>0</v>
      </c>
      <c r="R34" s="3" t="s">
        <v>166</v>
      </c>
      <c r="S34" s="3">
        <v>1000</v>
      </c>
      <c r="T34" s="83">
        <v>0</v>
      </c>
      <c r="U34" s="83">
        <v>0</v>
      </c>
      <c r="V34" s="6">
        <f t="shared" si="4"/>
        <v>0</v>
      </c>
      <c r="W34" s="85">
        <v>135000</v>
      </c>
      <c r="X34" s="52">
        <f t="shared" si="5"/>
        <v>0</v>
      </c>
    </row>
    <row r="35" spans="1:24" x14ac:dyDescent="0.2">
      <c r="A35" s="24" t="s">
        <v>150</v>
      </c>
      <c r="B35" s="3">
        <v>10</v>
      </c>
      <c r="C35" s="83">
        <v>0</v>
      </c>
      <c r="D35" s="83">
        <v>1</v>
      </c>
      <c r="E35" s="6">
        <f>C35*F35/B35</f>
        <v>0</v>
      </c>
      <c r="F35" s="85">
        <v>1500</v>
      </c>
      <c r="G35" s="52">
        <f t="shared" si="2"/>
        <v>1500</v>
      </c>
      <c r="H35" s="44"/>
      <c r="I35" s="24" t="s">
        <v>150</v>
      </c>
      <c r="J35" s="3">
        <v>10</v>
      </c>
      <c r="K35" s="83">
        <v>0</v>
      </c>
      <c r="L35" s="83">
        <v>1</v>
      </c>
      <c r="M35" s="6">
        <f t="shared" si="0"/>
        <v>0</v>
      </c>
      <c r="N35" s="85">
        <v>1500</v>
      </c>
      <c r="O35" s="52">
        <f t="shared" si="3"/>
        <v>1500</v>
      </c>
      <c r="R35" s="24" t="s">
        <v>150</v>
      </c>
      <c r="S35" s="3">
        <v>10</v>
      </c>
      <c r="T35" s="83">
        <v>30</v>
      </c>
      <c r="U35" s="83">
        <v>1</v>
      </c>
      <c r="V35" s="6">
        <f t="shared" si="4"/>
        <v>4500</v>
      </c>
      <c r="W35" s="85">
        <v>1500</v>
      </c>
      <c r="X35" s="52">
        <f t="shared" si="5"/>
        <v>4500</v>
      </c>
    </row>
    <row r="36" spans="1:24" x14ac:dyDescent="0.2">
      <c r="A36" s="3" t="s">
        <v>21</v>
      </c>
      <c r="B36" s="3">
        <v>10</v>
      </c>
      <c r="C36" s="83">
        <v>0</v>
      </c>
      <c r="D36" s="83">
        <v>1</v>
      </c>
      <c r="E36" s="6">
        <f>C36*F36/B36</f>
        <v>0</v>
      </c>
      <c r="F36" s="85">
        <v>5700</v>
      </c>
      <c r="G36" s="52">
        <f t="shared" si="2"/>
        <v>5700</v>
      </c>
      <c r="H36" s="44"/>
      <c r="I36" s="3" t="s">
        <v>21</v>
      </c>
      <c r="J36" s="3">
        <v>10</v>
      </c>
      <c r="K36" s="83">
        <v>0</v>
      </c>
      <c r="L36" s="83">
        <v>1</v>
      </c>
      <c r="M36" s="6">
        <f t="shared" si="0"/>
        <v>0</v>
      </c>
      <c r="N36" s="85">
        <v>5700</v>
      </c>
      <c r="O36" s="52">
        <f t="shared" si="3"/>
        <v>5700</v>
      </c>
      <c r="R36" s="3" t="s">
        <v>21</v>
      </c>
      <c r="S36" s="3">
        <v>10</v>
      </c>
      <c r="T36" s="83">
        <v>10</v>
      </c>
      <c r="U36" s="83">
        <v>1</v>
      </c>
      <c r="V36" s="6">
        <f t="shared" si="4"/>
        <v>5700</v>
      </c>
      <c r="W36" s="85">
        <v>5700</v>
      </c>
      <c r="X36" s="52">
        <f t="shared" si="5"/>
        <v>5700</v>
      </c>
    </row>
    <row r="37" spans="1:24" x14ac:dyDescent="0.2">
      <c r="A37" s="24" t="s">
        <v>149</v>
      </c>
      <c r="B37" s="3">
        <v>10</v>
      </c>
      <c r="C37" s="83">
        <v>0</v>
      </c>
      <c r="D37" s="83">
        <v>1</v>
      </c>
      <c r="E37" s="6">
        <f>C37*F37/B37</f>
        <v>0</v>
      </c>
      <c r="F37" s="85">
        <v>1500</v>
      </c>
      <c r="G37" s="52">
        <f t="shared" si="2"/>
        <v>1500</v>
      </c>
      <c r="H37" s="44"/>
      <c r="I37" s="24" t="s">
        <v>149</v>
      </c>
      <c r="J37" s="3">
        <v>10</v>
      </c>
      <c r="K37" s="83">
        <v>0</v>
      </c>
      <c r="L37" s="83">
        <v>1</v>
      </c>
      <c r="M37" s="6">
        <f t="shared" si="0"/>
        <v>0</v>
      </c>
      <c r="N37" s="85">
        <v>1500</v>
      </c>
      <c r="O37" s="52">
        <f t="shared" si="3"/>
        <v>1500</v>
      </c>
      <c r="R37" s="3" t="s">
        <v>148</v>
      </c>
      <c r="S37" s="3">
        <v>20</v>
      </c>
      <c r="T37" s="83">
        <v>0</v>
      </c>
      <c r="U37" s="83">
        <v>1</v>
      </c>
      <c r="V37" s="6">
        <f t="shared" si="4"/>
        <v>0</v>
      </c>
      <c r="W37" s="85">
        <v>20000</v>
      </c>
      <c r="X37" s="52">
        <f t="shared" si="5"/>
        <v>0</v>
      </c>
    </row>
    <row r="38" spans="1:24" x14ac:dyDescent="0.2">
      <c r="A38" s="3" t="s">
        <v>24</v>
      </c>
      <c r="B38" s="3">
        <v>10</v>
      </c>
      <c r="C38" s="83">
        <v>0</v>
      </c>
      <c r="D38" s="83">
        <v>1</v>
      </c>
      <c r="E38" s="6">
        <f>C38*F38/B38</f>
        <v>0</v>
      </c>
      <c r="F38" s="85">
        <v>1500</v>
      </c>
      <c r="G38" s="52">
        <f t="shared" si="2"/>
        <v>1500</v>
      </c>
      <c r="H38" s="44"/>
      <c r="I38" s="3" t="s">
        <v>24</v>
      </c>
      <c r="J38" s="3">
        <v>10</v>
      </c>
      <c r="K38" s="83">
        <v>0</v>
      </c>
      <c r="L38" s="83">
        <v>1</v>
      </c>
      <c r="M38" s="6">
        <f t="shared" si="0"/>
        <v>0</v>
      </c>
      <c r="N38" s="85">
        <v>1500</v>
      </c>
      <c r="O38" s="52">
        <f t="shared" si="3"/>
        <v>1500</v>
      </c>
      <c r="R38" s="24" t="s">
        <v>149</v>
      </c>
      <c r="S38" s="3">
        <v>10</v>
      </c>
      <c r="T38" s="83">
        <v>30</v>
      </c>
      <c r="U38" s="83"/>
      <c r="V38" s="6">
        <f t="shared" si="4"/>
        <v>4500</v>
      </c>
      <c r="W38" s="85">
        <v>1500</v>
      </c>
      <c r="X38" s="52">
        <f t="shared" si="5"/>
        <v>4500</v>
      </c>
    </row>
    <row r="39" spans="1:24" x14ac:dyDescent="0.2">
      <c r="A39" s="3" t="s">
        <v>25</v>
      </c>
      <c r="B39" s="3">
        <v>10</v>
      </c>
      <c r="C39" s="83">
        <v>0</v>
      </c>
      <c r="D39" s="83">
        <v>0</v>
      </c>
      <c r="E39" s="6">
        <f>C39*F39/B39</f>
        <v>0</v>
      </c>
      <c r="F39" s="85">
        <v>1800</v>
      </c>
      <c r="G39" s="52">
        <v>1800</v>
      </c>
      <c r="H39" s="44"/>
      <c r="I39" s="3" t="s">
        <v>25</v>
      </c>
      <c r="J39" s="3">
        <v>10</v>
      </c>
      <c r="K39" s="83">
        <v>0</v>
      </c>
      <c r="L39" s="83">
        <v>0</v>
      </c>
      <c r="M39" s="6">
        <f t="shared" si="0"/>
        <v>0</v>
      </c>
      <c r="N39" s="85">
        <v>1800</v>
      </c>
      <c r="O39" s="52">
        <f t="shared" si="3"/>
        <v>0</v>
      </c>
      <c r="R39" s="3" t="s">
        <v>24</v>
      </c>
      <c r="S39" s="3">
        <v>10</v>
      </c>
      <c r="T39" s="83">
        <v>12</v>
      </c>
      <c r="U39" s="83">
        <v>1</v>
      </c>
      <c r="V39" s="6">
        <f t="shared" si="4"/>
        <v>1800</v>
      </c>
      <c r="W39" s="85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3">
        <v>0</v>
      </c>
      <c r="D40" s="83">
        <v>1</v>
      </c>
      <c r="E40" s="6">
        <f t="shared" ref="E40" si="6">C40*F40/B40</f>
        <v>0</v>
      </c>
      <c r="F40" s="85">
        <v>80000</v>
      </c>
      <c r="G40" s="6">
        <f>E40</f>
        <v>0</v>
      </c>
      <c r="H40" s="44"/>
      <c r="I40" s="3" t="s">
        <v>30</v>
      </c>
      <c r="J40" s="3">
        <v>100</v>
      </c>
      <c r="K40" s="83">
        <v>0</v>
      </c>
      <c r="L40" s="83"/>
      <c r="M40" s="6">
        <f t="shared" si="0"/>
        <v>0</v>
      </c>
      <c r="N40" s="85">
        <v>80000</v>
      </c>
      <c r="O40" s="52">
        <f>M40</f>
        <v>0</v>
      </c>
      <c r="R40" s="3" t="s">
        <v>25</v>
      </c>
      <c r="S40" s="3">
        <v>10</v>
      </c>
      <c r="T40" s="83">
        <v>20</v>
      </c>
      <c r="U40" s="83">
        <v>0</v>
      </c>
      <c r="V40" s="6">
        <f t="shared" si="4"/>
        <v>3600</v>
      </c>
      <c r="W40" s="85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3">
        <v>0</v>
      </c>
      <c r="D41" s="83">
        <v>0</v>
      </c>
      <c r="E41" s="6">
        <f>C41*F41/B41</f>
        <v>0</v>
      </c>
      <c r="F41" s="85">
        <v>10814</v>
      </c>
      <c r="G41" s="52">
        <f t="shared" si="2"/>
        <v>0</v>
      </c>
      <c r="H41" s="44"/>
      <c r="I41" s="3" t="s">
        <v>20</v>
      </c>
      <c r="J41" s="3">
        <v>500</v>
      </c>
      <c r="K41" s="83">
        <v>0</v>
      </c>
      <c r="L41" s="83"/>
      <c r="M41" s="6">
        <f t="shared" si="0"/>
        <v>0</v>
      </c>
      <c r="N41" s="85">
        <v>10814</v>
      </c>
      <c r="O41" s="52">
        <f t="shared" si="3"/>
        <v>0</v>
      </c>
      <c r="R41" s="3" t="s">
        <v>174</v>
      </c>
      <c r="S41" s="3">
        <v>500</v>
      </c>
      <c r="T41" s="83">
        <v>200</v>
      </c>
      <c r="U41" s="83"/>
      <c r="V41" s="6">
        <f t="shared" si="4"/>
        <v>32000</v>
      </c>
      <c r="W41" s="85">
        <v>80000</v>
      </c>
      <c r="X41" s="52">
        <f t="shared" si="5"/>
        <v>32000</v>
      </c>
    </row>
    <row r="42" spans="1:24" x14ac:dyDescent="0.2">
      <c r="A42" s="3" t="s">
        <v>151</v>
      </c>
      <c r="B42" s="3">
        <v>1</v>
      </c>
      <c r="C42" s="83">
        <v>0</v>
      </c>
      <c r="D42" s="83">
        <v>0</v>
      </c>
      <c r="E42" s="6">
        <f>C42*F42/B42</f>
        <v>0</v>
      </c>
      <c r="F42" s="85">
        <v>13000</v>
      </c>
      <c r="G42" s="42">
        <v>13000</v>
      </c>
      <c r="H42" s="44"/>
      <c r="I42" s="3" t="s">
        <v>151</v>
      </c>
      <c r="J42" s="3">
        <v>1</v>
      </c>
      <c r="K42" s="83">
        <v>0</v>
      </c>
      <c r="L42" s="83">
        <v>1</v>
      </c>
      <c r="M42" s="6">
        <f t="shared" si="0"/>
        <v>0</v>
      </c>
      <c r="N42" s="85">
        <v>13000</v>
      </c>
      <c r="O42" s="52">
        <f t="shared" si="3"/>
        <v>13000</v>
      </c>
      <c r="R42" s="3" t="s">
        <v>20</v>
      </c>
      <c r="S42" s="3">
        <v>500</v>
      </c>
      <c r="T42" s="83">
        <v>250</v>
      </c>
      <c r="U42" s="83"/>
      <c r="V42" s="6">
        <f t="shared" si="4"/>
        <v>5407</v>
      </c>
      <c r="W42" s="85">
        <v>10814</v>
      </c>
      <c r="X42" s="52">
        <f t="shared" si="5"/>
        <v>5407</v>
      </c>
    </row>
    <row r="43" spans="1:24" x14ac:dyDescent="0.2">
      <c r="A43" s="3" t="s">
        <v>152</v>
      </c>
      <c r="B43" s="3">
        <v>1</v>
      </c>
      <c r="C43" s="83">
        <v>0</v>
      </c>
      <c r="D43" s="83"/>
      <c r="E43" s="6">
        <f t="shared" ref="E43:E49" si="7">C43*F43/B43</f>
        <v>0</v>
      </c>
      <c r="F43" s="85">
        <v>23000</v>
      </c>
      <c r="G43" s="42">
        <v>23000</v>
      </c>
      <c r="H43" s="44"/>
      <c r="I43" s="3" t="s">
        <v>162</v>
      </c>
      <c r="J43" s="3">
        <v>1</v>
      </c>
      <c r="K43" s="83">
        <v>0</v>
      </c>
      <c r="L43" s="83">
        <v>1</v>
      </c>
      <c r="M43" s="6">
        <f t="shared" si="0"/>
        <v>0</v>
      </c>
      <c r="N43" s="85">
        <v>13000</v>
      </c>
      <c r="O43" s="52"/>
      <c r="R43" s="3" t="s">
        <v>162</v>
      </c>
      <c r="S43" s="3">
        <v>1</v>
      </c>
      <c r="T43" s="83">
        <v>1</v>
      </c>
      <c r="U43" s="83">
        <v>1</v>
      </c>
      <c r="V43" s="6"/>
      <c r="W43" s="85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3">
        <v>0</v>
      </c>
      <c r="D44" s="83"/>
      <c r="E44" s="6">
        <f t="shared" si="7"/>
        <v>0</v>
      </c>
      <c r="F44" s="85">
        <v>25000</v>
      </c>
      <c r="G44" s="52">
        <f t="shared" si="2"/>
        <v>0</v>
      </c>
      <c r="H44" s="44"/>
      <c r="I44" s="3" t="s">
        <v>152</v>
      </c>
      <c r="J44" s="3">
        <v>1</v>
      </c>
      <c r="K44" s="83">
        <v>0</v>
      </c>
      <c r="L44" s="83"/>
      <c r="M44" s="6">
        <f t="shared" si="0"/>
        <v>0</v>
      </c>
      <c r="N44" s="85">
        <v>23000</v>
      </c>
      <c r="O44" s="52">
        <v>23000</v>
      </c>
      <c r="R44" s="3" t="s">
        <v>152</v>
      </c>
      <c r="S44" s="3">
        <v>1</v>
      </c>
      <c r="T44" s="83">
        <v>1</v>
      </c>
      <c r="U44" s="83"/>
      <c r="V44" s="6"/>
      <c r="W44" s="85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3">
        <v>0</v>
      </c>
      <c r="D45" s="83"/>
      <c r="E45" s="6">
        <f t="shared" si="7"/>
        <v>0</v>
      </c>
      <c r="F45" s="85">
        <v>2000</v>
      </c>
      <c r="G45" s="52">
        <f t="shared" si="2"/>
        <v>0</v>
      </c>
      <c r="H45" s="44"/>
      <c r="I45" s="3" t="s">
        <v>153</v>
      </c>
      <c r="J45" s="3">
        <v>1</v>
      </c>
      <c r="K45" s="83">
        <v>0</v>
      </c>
      <c r="L45" s="83"/>
      <c r="M45" s="6">
        <f t="shared" si="0"/>
        <v>0</v>
      </c>
      <c r="N45" s="85">
        <v>25000</v>
      </c>
      <c r="O45" s="52">
        <f t="shared" si="3"/>
        <v>0</v>
      </c>
      <c r="R45" s="3" t="s">
        <v>153</v>
      </c>
      <c r="S45" s="3">
        <v>1</v>
      </c>
      <c r="T45" s="83">
        <v>0</v>
      </c>
      <c r="U45" s="83"/>
      <c r="V45" s="6"/>
      <c r="W45" s="85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3">
        <v>0</v>
      </c>
      <c r="D46" s="83"/>
      <c r="E46" s="6">
        <f t="shared" si="7"/>
        <v>0</v>
      </c>
      <c r="F46" s="85">
        <v>3000</v>
      </c>
      <c r="G46" s="52">
        <f t="shared" si="2"/>
        <v>0</v>
      </c>
      <c r="H46" s="44"/>
      <c r="I46" s="3" t="s">
        <v>154</v>
      </c>
      <c r="J46" s="3">
        <v>5</v>
      </c>
      <c r="K46" s="83">
        <v>0</v>
      </c>
      <c r="L46" s="83"/>
      <c r="M46" s="6">
        <f t="shared" si="0"/>
        <v>0</v>
      </c>
      <c r="N46" s="85">
        <v>2000</v>
      </c>
      <c r="O46" s="52">
        <f t="shared" si="3"/>
        <v>0</v>
      </c>
      <c r="R46" s="3" t="s">
        <v>154</v>
      </c>
      <c r="S46" s="3">
        <v>5</v>
      </c>
      <c r="T46" s="83">
        <v>1</v>
      </c>
      <c r="U46" s="83"/>
      <c r="V46" s="6"/>
      <c r="W46" s="85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3">
        <v>0</v>
      </c>
      <c r="D47" s="83"/>
      <c r="E47" s="6">
        <f t="shared" si="7"/>
        <v>0</v>
      </c>
      <c r="F47" s="85">
        <v>15000</v>
      </c>
      <c r="G47" s="6">
        <v>15000</v>
      </c>
      <c r="H47" s="44"/>
      <c r="I47" s="24" t="s">
        <v>155</v>
      </c>
      <c r="J47" s="3">
        <v>10</v>
      </c>
      <c r="K47" s="83">
        <v>0</v>
      </c>
      <c r="L47" s="83"/>
      <c r="M47" s="6">
        <f t="shared" si="0"/>
        <v>0</v>
      </c>
      <c r="N47" s="85">
        <v>3000</v>
      </c>
      <c r="O47" s="52">
        <f t="shared" si="3"/>
        <v>0</v>
      </c>
      <c r="R47" s="3" t="s">
        <v>173</v>
      </c>
      <c r="S47" s="3">
        <v>5</v>
      </c>
      <c r="T47" s="83">
        <v>1</v>
      </c>
      <c r="U47" s="83"/>
      <c r="V47" s="6"/>
      <c r="W47" s="85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3">
        <v>0</v>
      </c>
      <c r="D48" s="84"/>
      <c r="E48" s="6">
        <f t="shared" si="7"/>
        <v>0</v>
      </c>
      <c r="F48" s="85">
        <v>4000</v>
      </c>
      <c r="G48" s="6">
        <v>4000</v>
      </c>
      <c r="H48" s="44"/>
      <c r="I48" s="24" t="s">
        <v>180</v>
      </c>
      <c r="J48" s="3">
        <v>10</v>
      </c>
      <c r="K48" s="83">
        <v>0</v>
      </c>
      <c r="L48" s="83">
        <v>1</v>
      </c>
      <c r="M48" s="6">
        <f t="shared" si="0"/>
        <v>0</v>
      </c>
      <c r="N48" s="85">
        <v>15000</v>
      </c>
      <c r="O48" s="52">
        <f t="shared" si="3"/>
        <v>15000</v>
      </c>
      <c r="R48" s="24" t="s">
        <v>155</v>
      </c>
      <c r="S48" s="3">
        <v>10</v>
      </c>
      <c r="T48" s="83">
        <v>1</v>
      </c>
      <c r="U48" s="83"/>
      <c r="V48" s="6"/>
      <c r="W48" s="85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3">
        <v>0</v>
      </c>
      <c r="D49" s="84"/>
      <c r="E49" s="6">
        <f t="shared" si="7"/>
        <v>0</v>
      </c>
      <c r="F49" s="85">
        <v>31000</v>
      </c>
      <c r="G49" s="6"/>
      <c r="H49" s="44"/>
      <c r="I49" s="24" t="s">
        <v>179</v>
      </c>
      <c r="J49" s="3">
        <v>1</v>
      </c>
      <c r="K49" s="83">
        <v>0</v>
      </c>
      <c r="L49" s="83"/>
      <c r="M49" s="6">
        <f t="shared" si="0"/>
        <v>0</v>
      </c>
      <c r="N49" s="85">
        <v>21000</v>
      </c>
      <c r="O49" s="52">
        <f>N49</f>
        <v>21000</v>
      </c>
      <c r="R49" s="24" t="s">
        <v>200</v>
      </c>
      <c r="S49" s="3">
        <v>1</v>
      </c>
      <c r="T49" s="83">
        <v>1</v>
      </c>
      <c r="U49" s="83">
        <v>1</v>
      </c>
      <c r="V49" s="6"/>
      <c r="W49" s="85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3">
        <v>0</v>
      </c>
      <c r="D50" s="84"/>
      <c r="E50" s="6">
        <f>C50*F50/B50</f>
        <v>0</v>
      </c>
      <c r="F50" s="85">
        <v>20000</v>
      </c>
      <c r="G50" s="6">
        <f>F50</f>
        <v>20000</v>
      </c>
      <c r="H50" s="44"/>
      <c r="I50" s="24" t="s">
        <v>178</v>
      </c>
      <c r="J50" s="3">
        <v>1</v>
      </c>
      <c r="K50" s="83">
        <v>0</v>
      </c>
      <c r="L50" s="83"/>
      <c r="M50" s="6">
        <f t="shared" si="0"/>
        <v>0</v>
      </c>
      <c r="N50" s="85">
        <v>20000</v>
      </c>
      <c r="O50" s="52"/>
      <c r="R50" s="22" t="s">
        <v>178</v>
      </c>
      <c r="S50" s="3">
        <v>1</v>
      </c>
      <c r="T50" s="83">
        <v>0</v>
      </c>
      <c r="U50" s="83"/>
      <c r="V50" s="6"/>
      <c r="W50" s="85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4"/>
      <c r="D51" s="84"/>
      <c r="E51" s="54">
        <f>SUM(E31:E50)</f>
        <v>40000</v>
      </c>
      <c r="F51" s="85"/>
      <c r="G51" s="53">
        <f>SUM(G31:G50)</f>
        <v>107000</v>
      </c>
      <c r="H51" s="44"/>
      <c r="I51" s="24" t="s">
        <v>156</v>
      </c>
      <c r="J51" s="3">
        <v>500</v>
      </c>
      <c r="K51" s="83">
        <v>0</v>
      </c>
      <c r="L51" s="83">
        <v>1</v>
      </c>
      <c r="M51" s="6">
        <f t="shared" si="0"/>
        <v>0</v>
      </c>
      <c r="N51" s="85">
        <v>4000</v>
      </c>
      <c r="O51" s="52">
        <f t="shared" si="3"/>
        <v>4000</v>
      </c>
      <c r="R51" s="24" t="s">
        <v>184</v>
      </c>
      <c r="S51" s="3">
        <v>10</v>
      </c>
      <c r="T51" s="83">
        <v>1</v>
      </c>
      <c r="U51" s="83">
        <v>1</v>
      </c>
      <c r="V51" s="6"/>
      <c r="W51" s="85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4"/>
      <c r="L52" s="84"/>
      <c r="M52" s="54">
        <f>SUM(M31:M51)</f>
        <v>0</v>
      </c>
      <c r="N52" s="84"/>
      <c r="O52" s="53">
        <f>SUM(O31:O51)</f>
        <v>86200</v>
      </c>
      <c r="R52" s="24" t="s">
        <v>181</v>
      </c>
      <c r="S52" s="3">
        <v>500</v>
      </c>
      <c r="T52" s="83">
        <v>100</v>
      </c>
      <c r="U52" s="84">
        <v>1</v>
      </c>
      <c r="V52" s="6">
        <f>T52*W52/S52</f>
        <v>800</v>
      </c>
      <c r="W52" s="85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2" t="s">
        <v>14</v>
      </c>
      <c r="C56" s="82" t="s">
        <v>33</v>
      </c>
      <c r="D56" s="1" t="s">
        <v>34</v>
      </c>
      <c r="F56" s="7"/>
      <c r="G56" s="44"/>
      <c r="H56" s="45"/>
    </row>
    <row r="57" spans="1:24" x14ac:dyDescent="0.2">
      <c r="A57" s="115" t="s">
        <v>35</v>
      </c>
      <c r="B57" s="116">
        <v>4</v>
      </c>
      <c r="C57" s="117">
        <v>1000</v>
      </c>
      <c r="D57" s="117">
        <f>C57*B57</f>
        <v>4000</v>
      </c>
      <c r="F57" s="7"/>
      <c r="G57" s="44"/>
      <c r="H57" s="44"/>
    </row>
    <row r="58" spans="1:24" x14ac:dyDescent="0.2">
      <c r="A58" s="115" t="s">
        <v>36</v>
      </c>
      <c r="B58" s="116">
        <v>2</v>
      </c>
      <c r="C58" s="117">
        <v>4000</v>
      </c>
      <c r="D58" s="117">
        <f t="shared" ref="D58:D61" si="8">C58*B58</f>
        <v>8000</v>
      </c>
      <c r="F58" s="7"/>
      <c r="H58" s="44"/>
    </row>
    <row r="59" spans="1:24" x14ac:dyDescent="0.2">
      <c r="A59" s="115" t="s">
        <v>37</v>
      </c>
      <c r="B59" s="116">
        <v>2</v>
      </c>
      <c r="C59" s="117">
        <v>300</v>
      </c>
      <c r="D59" s="117">
        <f t="shared" si="8"/>
        <v>600</v>
      </c>
      <c r="F59" s="7"/>
    </row>
    <row r="60" spans="1:24" x14ac:dyDescent="0.2">
      <c r="A60" s="115" t="s">
        <v>38</v>
      </c>
      <c r="B60" s="116">
        <v>2</v>
      </c>
      <c r="C60" s="117">
        <v>100</v>
      </c>
      <c r="D60" s="117">
        <f t="shared" si="8"/>
        <v>200</v>
      </c>
      <c r="F60" s="7"/>
    </row>
    <row r="61" spans="1:24" x14ac:dyDescent="0.2">
      <c r="A61" s="115" t="s">
        <v>39</v>
      </c>
      <c r="B61" s="116">
        <v>2</v>
      </c>
      <c r="C61" s="117">
        <v>300</v>
      </c>
      <c r="D61" s="117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2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7" t="s">
        <v>14</v>
      </c>
      <c r="C67" s="87" t="s">
        <v>33</v>
      </c>
      <c r="D67" s="1" t="s">
        <v>34</v>
      </c>
      <c r="F67" s="7"/>
    </row>
    <row r="68" spans="1:11" x14ac:dyDescent="0.2">
      <c r="A68" s="115" t="s">
        <v>41</v>
      </c>
      <c r="B68" s="127">
        <v>0.08</v>
      </c>
      <c r="C68" s="117">
        <v>9000</v>
      </c>
      <c r="D68" s="115">
        <f>C68*B68</f>
        <v>720</v>
      </c>
      <c r="F68" s="7"/>
    </row>
    <row r="69" spans="1:11" x14ac:dyDescent="0.2">
      <c r="A69" s="115" t="s">
        <v>196</v>
      </c>
      <c r="B69" s="127">
        <v>0.1</v>
      </c>
      <c r="C69" s="117">
        <v>1000</v>
      </c>
      <c r="D69" s="115">
        <f t="shared" ref="D69:D72" si="9">C69*B69</f>
        <v>100</v>
      </c>
      <c r="F69" s="7"/>
    </row>
    <row r="70" spans="1:11" x14ac:dyDescent="0.2">
      <c r="A70" s="115" t="s">
        <v>43</v>
      </c>
      <c r="B70" s="127">
        <v>0.15</v>
      </c>
      <c r="C70" s="117">
        <v>1200</v>
      </c>
      <c r="D70" s="115">
        <f t="shared" si="9"/>
        <v>180</v>
      </c>
      <c r="F70" s="7"/>
    </row>
    <row r="71" spans="1:11" x14ac:dyDescent="0.2">
      <c r="A71" s="115" t="s">
        <v>210</v>
      </c>
      <c r="B71" s="128">
        <f>1/200</f>
        <v>5.0000000000000001E-3</v>
      </c>
      <c r="C71" s="117">
        <v>70479</v>
      </c>
      <c r="D71" s="115">
        <f t="shared" si="9"/>
        <v>352.39499999999998</v>
      </c>
      <c r="F71" s="7"/>
    </row>
    <row r="72" spans="1:11" x14ac:dyDescent="0.2">
      <c r="A72" s="115" t="s">
        <v>211</v>
      </c>
      <c r="B72" s="128">
        <f>1/200</f>
        <v>5.0000000000000001E-3</v>
      </c>
      <c r="C72" s="117">
        <v>55000</v>
      </c>
      <c r="D72" s="115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122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7" t="s">
        <v>14</v>
      </c>
      <c r="C78" s="87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5" t="s">
        <v>110</v>
      </c>
      <c r="B79" s="116">
        <v>1</v>
      </c>
      <c r="C79" s="117">
        <v>400</v>
      </c>
      <c r="D79" s="117">
        <f>B79*C79</f>
        <v>400</v>
      </c>
      <c r="F79" s="7"/>
      <c r="H79" s="29"/>
      <c r="I79" s="30"/>
      <c r="J79" s="31"/>
      <c r="K79" s="31"/>
    </row>
    <row r="80" spans="1:11" x14ac:dyDescent="0.2">
      <c r="A80" s="115" t="s">
        <v>47</v>
      </c>
      <c r="B80" s="116">
        <v>1</v>
      </c>
      <c r="C80" s="117">
        <v>400</v>
      </c>
      <c r="D80" s="117">
        <f t="shared" ref="D80:D93" si="10">B80*C80</f>
        <v>400</v>
      </c>
      <c r="F80" s="7"/>
      <c r="I80" s="30"/>
      <c r="J80" s="31"/>
      <c r="K80" s="31"/>
    </row>
    <row r="81" spans="1:11" x14ac:dyDescent="0.2">
      <c r="A81" s="115" t="s">
        <v>48</v>
      </c>
      <c r="B81" s="116">
        <v>2</v>
      </c>
      <c r="C81" s="117">
        <v>400</v>
      </c>
      <c r="D81" s="117">
        <f t="shared" si="10"/>
        <v>800</v>
      </c>
      <c r="F81" s="7"/>
      <c r="I81" s="30"/>
      <c r="J81" s="31"/>
      <c r="K81" s="31"/>
    </row>
    <row r="82" spans="1:11" x14ac:dyDescent="0.2">
      <c r="A82" s="115" t="s">
        <v>49</v>
      </c>
      <c r="B82" s="116">
        <v>3</v>
      </c>
      <c r="C82" s="117">
        <v>500</v>
      </c>
      <c r="D82" s="117">
        <f t="shared" si="10"/>
        <v>1500</v>
      </c>
      <c r="F82" s="7"/>
      <c r="I82" s="30"/>
      <c r="J82" s="31"/>
      <c r="K82" s="31"/>
    </row>
    <row r="83" spans="1:11" x14ac:dyDescent="0.2">
      <c r="A83" s="115" t="s">
        <v>111</v>
      </c>
      <c r="B83" s="116">
        <v>3</v>
      </c>
      <c r="C83" s="117">
        <v>2000</v>
      </c>
      <c r="D83" s="117">
        <f t="shared" si="10"/>
        <v>6000</v>
      </c>
      <c r="F83" s="7"/>
      <c r="I83" s="30"/>
      <c r="J83" s="31"/>
      <c r="K83" s="31"/>
    </row>
    <row r="84" spans="1:11" x14ac:dyDescent="0.2">
      <c r="A84" s="115" t="s">
        <v>112</v>
      </c>
      <c r="B84" s="116">
        <v>4</v>
      </c>
      <c r="C84" s="117">
        <v>2500</v>
      </c>
      <c r="D84" s="117">
        <f t="shared" si="10"/>
        <v>10000</v>
      </c>
      <c r="F84" s="7"/>
      <c r="I84" s="30"/>
      <c r="J84" s="31"/>
      <c r="K84" s="31"/>
    </row>
    <row r="85" spans="1:11" x14ac:dyDescent="0.2">
      <c r="A85" s="115" t="s">
        <v>113</v>
      </c>
      <c r="B85" s="116">
        <v>1</v>
      </c>
      <c r="C85" s="117">
        <v>2000</v>
      </c>
      <c r="D85" s="117">
        <f t="shared" si="10"/>
        <v>2000</v>
      </c>
      <c r="F85" s="7"/>
      <c r="I85" s="30"/>
      <c r="J85" s="31"/>
      <c r="K85" s="31"/>
    </row>
    <row r="86" spans="1:11" x14ac:dyDescent="0.2">
      <c r="A86" s="115" t="s">
        <v>114</v>
      </c>
      <c r="B86" s="116">
        <v>3</v>
      </c>
      <c r="C86" s="117">
        <v>200</v>
      </c>
      <c r="D86" s="117">
        <f t="shared" si="10"/>
        <v>600</v>
      </c>
      <c r="F86" s="7"/>
      <c r="I86" s="30"/>
      <c r="J86" s="31"/>
      <c r="K86" s="31"/>
    </row>
    <row r="87" spans="1:11" x14ac:dyDescent="0.2">
      <c r="A87" s="115" t="s">
        <v>50</v>
      </c>
      <c r="B87" s="116">
        <v>1</v>
      </c>
      <c r="C87" s="117">
        <v>5000</v>
      </c>
      <c r="D87" s="117">
        <f t="shared" si="10"/>
        <v>5000</v>
      </c>
      <c r="F87" s="7"/>
      <c r="I87" s="30"/>
      <c r="J87" s="31"/>
      <c r="K87" s="31"/>
    </row>
    <row r="88" spans="1:11" x14ac:dyDescent="0.2">
      <c r="A88" s="115" t="s">
        <v>51</v>
      </c>
      <c r="B88" s="116">
        <v>1</v>
      </c>
      <c r="C88" s="117">
        <v>1000</v>
      </c>
      <c r="D88" s="117">
        <f t="shared" si="10"/>
        <v>1000</v>
      </c>
      <c r="F88" s="7"/>
      <c r="I88" s="30"/>
      <c r="J88" s="31"/>
      <c r="K88" s="31"/>
    </row>
    <row r="89" spans="1:11" x14ac:dyDescent="0.2">
      <c r="A89" s="115" t="s">
        <v>52</v>
      </c>
      <c r="B89" s="116">
        <v>0.05</v>
      </c>
      <c r="C89" s="117">
        <v>8000</v>
      </c>
      <c r="D89" s="117">
        <f t="shared" si="10"/>
        <v>400</v>
      </c>
      <c r="F89" s="7"/>
      <c r="I89" s="30"/>
      <c r="J89" s="31"/>
      <c r="K89" s="31"/>
    </row>
    <row r="90" spans="1:11" x14ac:dyDescent="0.2">
      <c r="A90" s="115" t="s">
        <v>115</v>
      </c>
      <c r="B90" s="116">
        <v>10</v>
      </c>
      <c r="C90" s="117">
        <v>400</v>
      </c>
      <c r="D90" s="117">
        <f t="shared" si="10"/>
        <v>4000</v>
      </c>
      <c r="F90" s="7"/>
      <c r="I90" s="30"/>
      <c r="J90" s="31"/>
      <c r="K90" s="31"/>
    </row>
    <row r="91" spans="1:11" x14ac:dyDescent="0.2">
      <c r="A91" s="115" t="s">
        <v>54</v>
      </c>
      <c r="B91" s="116">
        <v>0.1</v>
      </c>
      <c r="C91" s="117">
        <v>500</v>
      </c>
      <c r="D91" s="117">
        <f t="shared" si="10"/>
        <v>50</v>
      </c>
      <c r="F91" s="7"/>
      <c r="I91" s="30"/>
      <c r="J91" s="31"/>
      <c r="K91" s="31"/>
    </row>
    <row r="92" spans="1:11" x14ac:dyDescent="0.2">
      <c r="A92" s="115" t="s">
        <v>55</v>
      </c>
      <c r="B92" s="116">
        <v>0.5</v>
      </c>
      <c r="C92" s="117">
        <v>500</v>
      </c>
      <c r="D92" s="117">
        <f t="shared" si="10"/>
        <v>250</v>
      </c>
      <c r="F92" s="7"/>
      <c r="I92" s="30"/>
      <c r="J92" s="31"/>
      <c r="K92" s="31"/>
    </row>
    <row r="93" spans="1:11" ht="19" x14ac:dyDescent="0.25">
      <c r="A93" s="115" t="s">
        <v>56</v>
      </c>
      <c r="B93" s="116">
        <f>1/60</f>
        <v>1.6666666666666666E-2</v>
      </c>
      <c r="C93" s="117">
        <v>1500</v>
      </c>
      <c r="D93" s="117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5" t="s">
        <v>64</v>
      </c>
      <c r="B102" s="118">
        <v>3800000</v>
      </c>
      <c r="C102" s="115"/>
      <c r="E102" s="115" t="s">
        <v>64</v>
      </c>
      <c r="F102" s="118">
        <v>1500000</v>
      </c>
      <c r="G102" s="115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5" t="s">
        <v>65</v>
      </c>
      <c r="B103" s="115"/>
      <c r="C103" s="115"/>
      <c r="E103" s="115" t="s">
        <v>65</v>
      </c>
      <c r="F103" s="115"/>
      <c r="G103" s="115"/>
      <c r="J103" s="15"/>
      <c r="N103" s="15"/>
      <c r="R103" s="44"/>
      <c r="S103" s="49"/>
      <c r="T103" s="44"/>
    </row>
    <row r="104" spans="1:20" x14ac:dyDescent="0.2">
      <c r="A104" s="121" t="s">
        <v>64</v>
      </c>
      <c r="B104" s="115"/>
      <c r="C104" s="115"/>
      <c r="E104" s="121" t="s">
        <v>64</v>
      </c>
      <c r="F104" s="115"/>
      <c r="G104" s="115"/>
      <c r="R104" s="44"/>
      <c r="S104" s="44"/>
      <c r="T104" s="44"/>
    </row>
    <row r="105" spans="1:20" x14ac:dyDescent="0.2">
      <c r="A105" s="115" t="s">
        <v>66</v>
      </c>
      <c r="B105" s="115"/>
      <c r="C105" s="115"/>
      <c r="E105" s="115" t="s">
        <v>66</v>
      </c>
      <c r="F105" s="115"/>
      <c r="G105" s="115"/>
      <c r="R105" s="44"/>
      <c r="S105" s="44"/>
      <c r="T105" s="44"/>
    </row>
    <row r="106" spans="1:20" x14ac:dyDescent="0.2">
      <c r="A106" s="123" t="s">
        <v>67</v>
      </c>
      <c r="B106" s="124">
        <v>0.08</v>
      </c>
      <c r="C106" s="125">
        <f t="shared" ref="C106:C115" si="11">+$B$102*B106</f>
        <v>304000</v>
      </c>
      <c r="E106" s="115" t="s">
        <v>67</v>
      </c>
      <c r="F106" s="119">
        <v>0.08</v>
      </c>
      <c r="G106" s="118">
        <f t="shared" ref="G106:G115" si="12">+$F$102*F106</f>
        <v>120000</v>
      </c>
      <c r="R106" s="44"/>
      <c r="S106" s="44"/>
      <c r="T106" s="44"/>
    </row>
    <row r="107" spans="1:20" x14ac:dyDescent="0.2">
      <c r="A107" s="123" t="s">
        <v>68</v>
      </c>
      <c r="B107" s="124">
        <v>0.08</v>
      </c>
      <c r="C107" s="125">
        <f t="shared" si="11"/>
        <v>304000</v>
      </c>
      <c r="E107" s="115" t="s">
        <v>68</v>
      </c>
      <c r="F107" s="119">
        <v>0.08</v>
      </c>
      <c r="G107" s="118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23" t="s">
        <v>69</v>
      </c>
      <c r="B108" s="124">
        <v>0.04</v>
      </c>
      <c r="C108" s="125">
        <f t="shared" si="11"/>
        <v>152000</v>
      </c>
      <c r="E108" s="115" t="s">
        <v>69</v>
      </c>
      <c r="F108" s="119">
        <v>0.04</v>
      </c>
      <c r="G108" s="118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23" t="s">
        <v>70</v>
      </c>
      <c r="B109" s="124">
        <v>0.01</v>
      </c>
      <c r="C109" s="125">
        <f t="shared" si="11"/>
        <v>38000</v>
      </c>
      <c r="E109" s="115" t="s">
        <v>70</v>
      </c>
      <c r="F109" s="119">
        <v>0.01</v>
      </c>
      <c r="G109" s="118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23" t="s">
        <v>71</v>
      </c>
      <c r="B110" s="124">
        <v>8.5000000000000006E-2</v>
      </c>
      <c r="C110" s="125">
        <f t="shared" si="11"/>
        <v>323000</v>
      </c>
      <c r="E110" s="115" t="s">
        <v>71</v>
      </c>
      <c r="F110" s="119">
        <v>8.5000000000000006E-2</v>
      </c>
      <c r="G110" s="118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23" t="s">
        <v>72</v>
      </c>
      <c r="B111" s="124">
        <v>0.12</v>
      </c>
      <c r="C111" s="125">
        <f t="shared" si="11"/>
        <v>456000</v>
      </c>
      <c r="E111" s="115" t="s">
        <v>72</v>
      </c>
      <c r="F111" s="119">
        <v>0.12</v>
      </c>
      <c r="G111" s="118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23" t="s">
        <v>73</v>
      </c>
      <c r="B112" s="124">
        <v>0.02</v>
      </c>
      <c r="C112" s="125">
        <f t="shared" si="11"/>
        <v>76000</v>
      </c>
      <c r="E112" s="115" t="s">
        <v>73</v>
      </c>
      <c r="F112" s="119">
        <v>2.4E-2</v>
      </c>
      <c r="G112" s="118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23" t="s">
        <v>74</v>
      </c>
      <c r="B113" s="124">
        <v>0.04</v>
      </c>
      <c r="C113" s="125">
        <f t="shared" si="11"/>
        <v>152000</v>
      </c>
      <c r="E113" s="115" t="s">
        <v>74</v>
      </c>
      <c r="F113" s="119">
        <v>0.04</v>
      </c>
      <c r="G113" s="118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23" t="s">
        <v>75</v>
      </c>
      <c r="B114" s="124">
        <v>0.02</v>
      </c>
      <c r="C114" s="125">
        <f t="shared" si="11"/>
        <v>76000</v>
      </c>
      <c r="E114" s="115" t="s">
        <v>75</v>
      </c>
      <c r="F114" s="119">
        <v>0.02</v>
      </c>
      <c r="G114" s="118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23" t="s">
        <v>76</v>
      </c>
      <c r="B115" s="124">
        <v>0.03</v>
      </c>
      <c r="C115" s="125">
        <f t="shared" si="11"/>
        <v>114000</v>
      </c>
      <c r="E115" s="115" t="s">
        <v>76</v>
      </c>
      <c r="F115" s="119">
        <v>0.03</v>
      </c>
      <c r="G115" s="118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5" t="s">
        <v>77</v>
      </c>
      <c r="B116" s="115"/>
      <c r="C116" s="118">
        <f>SUM(C106:C115)</f>
        <v>1995000</v>
      </c>
      <c r="E116" s="120" t="s">
        <v>78</v>
      </c>
      <c r="F116" s="115"/>
      <c r="G116" s="118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5" t="s">
        <v>79</v>
      </c>
      <c r="B117" s="115"/>
      <c r="C117" s="118">
        <f>+C116+B102</f>
        <v>5795000</v>
      </c>
      <c r="E117" s="115" t="s">
        <v>80</v>
      </c>
      <c r="F117" s="115"/>
      <c r="G117" s="118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0" t="s">
        <v>81</v>
      </c>
      <c r="F118" s="115"/>
      <c r="G118" s="118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5" t="s">
        <v>83</v>
      </c>
      <c r="F119" s="115"/>
      <c r="G119" s="118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5" t="s">
        <v>88</v>
      </c>
      <c r="B126" s="118">
        <v>2388262</v>
      </c>
      <c r="C126" s="118">
        <f>B126/$E$4/B$3</f>
        <v>1990.2183333333332</v>
      </c>
      <c r="D126" s="330" t="s">
        <v>224</v>
      </c>
      <c r="E126" s="331"/>
      <c r="F126" s="331"/>
      <c r="G126" s="331"/>
    </row>
    <row r="127" spans="1:20" x14ac:dyDescent="0.2">
      <c r="A127" s="115" t="s">
        <v>89</v>
      </c>
      <c r="B127" s="118">
        <v>6775276.5</v>
      </c>
      <c r="C127" s="118">
        <f t="shared" ref="C127:C130" si="13">B127/$E$4/B$3</f>
        <v>5646.0637500000003</v>
      </c>
    </row>
    <row r="128" spans="1:20" x14ac:dyDescent="0.2">
      <c r="A128" s="115" t="s">
        <v>90</v>
      </c>
      <c r="B128" s="118">
        <v>4783964.3999999994</v>
      </c>
      <c r="C128" s="118">
        <f t="shared" si="13"/>
        <v>3986.6369999999997</v>
      </c>
    </row>
    <row r="129" spans="1:9" x14ac:dyDescent="0.2">
      <c r="A129" s="115" t="s">
        <v>91</v>
      </c>
      <c r="B129" s="118">
        <v>6688000</v>
      </c>
      <c r="C129" s="118">
        <f t="shared" si="13"/>
        <v>5573.333333333333</v>
      </c>
    </row>
    <row r="130" spans="1:9" x14ac:dyDescent="0.2">
      <c r="A130" s="115" t="s">
        <v>92</v>
      </c>
      <c r="B130" s="118">
        <v>63000</v>
      </c>
      <c r="C130" s="118">
        <f t="shared" si="13"/>
        <v>52.5</v>
      </c>
    </row>
    <row r="131" spans="1:9" ht="16" thickBot="1" x14ac:dyDescent="0.25">
      <c r="A131" s="8" t="s">
        <v>31</v>
      </c>
      <c r="B131" s="8"/>
      <c r="C131" s="21">
        <f>SUM(C126:C130)</f>
        <v>17248.752416666666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B137" s="1" t="s">
        <v>14</v>
      </c>
      <c r="C137" s="87" t="s">
        <v>33</v>
      </c>
      <c r="D137" s="1" t="s">
        <v>34</v>
      </c>
      <c r="H137" s="29"/>
      <c r="I137" s="30"/>
    </row>
    <row r="138" spans="1:9" ht="16" x14ac:dyDescent="0.2">
      <c r="A138" s="123" t="s">
        <v>117</v>
      </c>
      <c r="B138" s="116">
        <v>1</v>
      </c>
      <c r="C138" s="117">
        <v>10000000</v>
      </c>
      <c r="D138" s="117">
        <f>B138*C138</f>
        <v>10000000</v>
      </c>
      <c r="H138" s="2"/>
      <c r="I138" s="35"/>
    </row>
    <row r="139" spans="1:9" x14ac:dyDescent="0.2">
      <c r="A139" s="115" t="s">
        <v>118</v>
      </c>
      <c r="B139" s="116">
        <v>12</v>
      </c>
      <c r="C139" s="117">
        <v>4000000</v>
      </c>
      <c r="D139" s="117">
        <f t="shared" ref="D139:D148" si="14">B139*C139</f>
        <v>48000000</v>
      </c>
      <c r="H139" s="2"/>
      <c r="I139" s="36"/>
    </row>
    <row r="140" spans="1:9" x14ac:dyDescent="0.2">
      <c r="A140" s="115" t="s">
        <v>119</v>
      </c>
      <c r="B140" s="116">
        <v>6</v>
      </c>
      <c r="C140" s="117">
        <v>1000000</v>
      </c>
      <c r="D140" s="117">
        <f t="shared" si="14"/>
        <v>6000000</v>
      </c>
      <c r="H140" s="2"/>
      <c r="I140" s="36"/>
    </row>
    <row r="141" spans="1:9" x14ac:dyDescent="0.2">
      <c r="A141" s="123" t="s">
        <v>120</v>
      </c>
      <c r="B141" s="116">
        <v>1</v>
      </c>
      <c r="C141" s="117">
        <v>1000000</v>
      </c>
      <c r="D141" s="117">
        <f t="shared" si="14"/>
        <v>1000000</v>
      </c>
    </row>
    <row r="142" spans="1:9" x14ac:dyDescent="0.2">
      <c r="A142" s="123" t="s">
        <v>121</v>
      </c>
      <c r="B142" s="116">
        <v>6</v>
      </c>
      <c r="C142" s="117">
        <v>2000000</v>
      </c>
      <c r="D142" s="117">
        <f t="shared" si="14"/>
        <v>12000000</v>
      </c>
    </row>
    <row r="143" spans="1:9" x14ac:dyDescent="0.2">
      <c r="A143" s="123" t="s">
        <v>122</v>
      </c>
      <c r="B143" s="116">
        <v>3</v>
      </c>
      <c r="C143" s="117">
        <v>2500000</v>
      </c>
      <c r="D143" s="117">
        <f t="shared" si="14"/>
        <v>7500000</v>
      </c>
    </row>
    <row r="144" spans="1:9" x14ac:dyDescent="0.2">
      <c r="A144" s="123" t="s">
        <v>123</v>
      </c>
      <c r="B144" s="116">
        <v>10</v>
      </c>
      <c r="C144" s="117">
        <v>400000</v>
      </c>
      <c r="D144" s="117">
        <f t="shared" si="14"/>
        <v>4000000</v>
      </c>
    </row>
    <row r="145" spans="1:4" x14ac:dyDescent="0.2">
      <c r="A145" s="123" t="s">
        <v>142</v>
      </c>
      <c r="B145" s="116">
        <v>1</v>
      </c>
      <c r="C145" s="117">
        <v>5000000</v>
      </c>
      <c r="D145" s="117">
        <f t="shared" si="14"/>
        <v>5000000</v>
      </c>
    </row>
    <row r="146" spans="1:4" x14ac:dyDescent="0.2">
      <c r="A146" s="123" t="s">
        <v>125</v>
      </c>
      <c r="B146" s="116">
        <v>2</v>
      </c>
      <c r="C146" s="117">
        <v>2000000</v>
      </c>
      <c r="D146" s="117">
        <f t="shared" si="14"/>
        <v>4000000</v>
      </c>
    </row>
    <row r="147" spans="1:4" x14ac:dyDescent="0.2">
      <c r="A147" s="123" t="s">
        <v>126</v>
      </c>
      <c r="B147" s="116">
        <v>5</v>
      </c>
      <c r="C147" s="117">
        <v>400000</v>
      </c>
      <c r="D147" s="117">
        <f t="shared" si="14"/>
        <v>2000000</v>
      </c>
    </row>
    <row r="148" spans="1:4" x14ac:dyDescent="0.2">
      <c r="A148" s="123" t="s">
        <v>127</v>
      </c>
      <c r="B148" s="116">
        <v>1</v>
      </c>
      <c r="C148" s="117">
        <v>10000000</v>
      </c>
      <c r="D148" s="117">
        <f t="shared" si="14"/>
        <v>10000000</v>
      </c>
    </row>
    <row r="149" spans="1:4" ht="16" thickBot="1" x14ac:dyDescent="0.25">
      <c r="A149" s="126" t="s">
        <v>31</v>
      </c>
      <c r="B149" s="8"/>
      <c r="C149" s="8"/>
      <c r="D149" s="90">
        <f>SUM(D138:D148)</f>
        <v>109500000</v>
      </c>
    </row>
    <row r="150" spans="1:4" x14ac:dyDescent="0.2">
      <c r="A150" t="s">
        <v>129</v>
      </c>
      <c r="D150" s="34">
        <f>D149/12</f>
        <v>9125000</v>
      </c>
    </row>
    <row r="151" spans="1:4" x14ac:dyDescent="0.2">
      <c r="A151" t="s">
        <v>134</v>
      </c>
      <c r="D151" s="34">
        <f>D150/B135</f>
        <v>2281250</v>
      </c>
    </row>
    <row r="152" spans="1:4" x14ac:dyDescent="0.2">
      <c r="A152" t="s">
        <v>133</v>
      </c>
      <c r="D152" s="34">
        <f>D151/E4</f>
        <v>7604.166666666667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A155" s="332" t="s">
        <v>225</v>
      </c>
      <c r="B155" s="332"/>
      <c r="C155" s="332"/>
      <c r="D155" s="332"/>
    </row>
    <row r="156" spans="1:4" s="75" customFormat="1" x14ac:dyDescent="0.2">
      <c r="A156" s="332"/>
      <c r="B156" s="332"/>
      <c r="C156" s="332"/>
      <c r="D156" s="332"/>
    </row>
    <row r="157" spans="1:4" s="58" customFormat="1" x14ac:dyDescent="0.2"/>
    <row r="158" spans="1:4" s="58" customFormat="1" x14ac:dyDescent="0.2"/>
    <row r="159" spans="1:4" ht="21" x14ac:dyDescent="0.25">
      <c r="A159" s="78" t="s">
        <v>141</v>
      </c>
      <c r="B159" s="77"/>
    </row>
    <row r="160" spans="1:4" ht="16" x14ac:dyDescent="0.2">
      <c r="A160" s="79" t="s">
        <v>132</v>
      </c>
      <c r="B160" s="80">
        <v>4</v>
      </c>
    </row>
    <row r="161" spans="1:7" x14ac:dyDescent="0.2">
      <c r="A161" s="79" t="s">
        <v>139</v>
      </c>
      <c r="B161" s="79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4170.434782608696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1">
        <f>+B168+B176+B178+B169+B170+B171+B172+E17+B173+B165</f>
        <v>272921.18364855071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7" t="s">
        <v>14</v>
      </c>
      <c r="C211" s="87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5" t="s">
        <v>96</v>
      </c>
      <c r="B212" s="116">
        <v>1</v>
      </c>
      <c r="C212" s="117">
        <v>1000</v>
      </c>
      <c r="D212" s="117">
        <f>C212*B212</f>
        <v>1000</v>
      </c>
      <c r="M212" s="7"/>
      <c r="O212" s="66"/>
      <c r="U212" s="23"/>
      <c r="W212" s="7"/>
      <c r="X212" s="65"/>
    </row>
    <row r="213" spans="1:24" x14ac:dyDescent="0.2">
      <c r="A213" s="115" t="s">
        <v>98</v>
      </c>
      <c r="B213" s="116">
        <v>0</v>
      </c>
      <c r="C213" s="117">
        <v>290000</v>
      </c>
      <c r="D213" s="117">
        <f>C213*B213</f>
        <v>0</v>
      </c>
      <c r="U213" s="23"/>
      <c r="V213" s="7"/>
      <c r="X213" s="69"/>
    </row>
    <row r="214" spans="1:24" x14ac:dyDescent="0.2">
      <c r="A214" s="115" t="s">
        <v>99</v>
      </c>
      <c r="B214" s="116">
        <f>1/B4</f>
        <v>0.1</v>
      </c>
      <c r="C214" s="117">
        <v>343000</v>
      </c>
      <c r="D214" s="117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7" t="s">
        <v>14</v>
      </c>
      <c r="C220" s="87" t="s">
        <v>33</v>
      </c>
      <c r="D220" s="1" t="s">
        <v>34</v>
      </c>
    </row>
    <row r="221" spans="1:24" x14ac:dyDescent="0.2">
      <c r="A221" s="115" t="s">
        <v>35</v>
      </c>
      <c r="B221" s="116">
        <v>2</v>
      </c>
      <c r="C221" s="117">
        <v>500</v>
      </c>
      <c r="D221" s="117">
        <f>C221*B221</f>
        <v>1000</v>
      </c>
    </row>
    <row r="222" spans="1:24" x14ac:dyDescent="0.2">
      <c r="A222" s="115" t="s">
        <v>36</v>
      </c>
      <c r="B222" s="116">
        <v>2</v>
      </c>
      <c r="C222" s="117">
        <v>4000</v>
      </c>
      <c r="D222" s="117">
        <f t="shared" ref="D222:D225" si="32">C222*B222</f>
        <v>8000</v>
      </c>
    </row>
    <row r="223" spans="1:24" x14ac:dyDescent="0.2">
      <c r="A223" s="115" t="s">
        <v>37</v>
      </c>
      <c r="B223" s="116">
        <v>2</v>
      </c>
      <c r="C223" s="117">
        <v>300</v>
      </c>
      <c r="D223" s="117">
        <f t="shared" si="32"/>
        <v>600</v>
      </c>
    </row>
    <row r="224" spans="1:24" x14ac:dyDescent="0.2">
      <c r="A224" s="115" t="s">
        <v>38</v>
      </c>
      <c r="B224" s="116">
        <v>2</v>
      </c>
      <c r="C224" s="117">
        <v>100</v>
      </c>
      <c r="D224" s="117">
        <f t="shared" si="32"/>
        <v>200</v>
      </c>
    </row>
    <row r="225" spans="1:6" x14ac:dyDescent="0.2">
      <c r="A225" s="115" t="s">
        <v>39</v>
      </c>
      <c r="B225" s="116">
        <v>2</v>
      </c>
      <c r="C225" s="117">
        <v>300</v>
      </c>
      <c r="D225" s="117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129" t="s">
        <v>40</v>
      </c>
      <c r="B229" s="130"/>
      <c r="C229" s="130"/>
      <c r="D229" s="130"/>
    </row>
    <row r="230" spans="1:6" x14ac:dyDescent="0.2">
      <c r="A230" s="130"/>
      <c r="B230" s="130"/>
      <c r="C230" s="130"/>
      <c r="D230" s="130"/>
      <c r="F230" s="7"/>
    </row>
    <row r="231" spans="1:6" ht="16" customHeight="1" x14ac:dyDescent="0.2">
      <c r="A231" s="137" t="s">
        <v>12</v>
      </c>
      <c r="B231" s="137" t="s">
        <v>14</v>
      </c>
      <c r="C231" s="137" t="s">
        <v>33</v>
      </c>
      <c r="D231" s="137" t="s">
        <v>34</v>
      </c>
      <c r="F231" s="7"/>
    </row>
    <row r="232" spans="1:6" x14ac:dyDescent="0.2">
      <c r="A232" s="133" t="s">
        <v>41</v>
      </c>
      <c r="B232" s="138">
        <v>0</v>
      </c>
      <c r="C232" s="139">
        <v>9000</v>
      </c>
      <c r="D232" s="133">
        <f>C232*B232</f>
        <v>0</v>
      </c>
      <c r="F232" s="7"/>
    </row>
    <row r="233" spans="1:6" x14ac:dyDescent="0.2">
      <c r="A233" s="133" t="s">
        <v>42</v>
      </c>
      <c r="B233" s="138">
        <v>1</v>
      </c>
      <c r="C233" s="139">
        <v>1000</v>
      </c>
      <c r="D233" s="133">
        <f t="shared" ref="D233:D236" si="33">C233*B233</f>
        <v>1000</v>
      </c>
      <c r="F233" s="7"/>
    </row>
    <row r="234" spans="1:6" x14ac:dyDescent="0.2">
      <c r="A234" s="133" t="s">
        <v>43</v>
      </c>
      <c r="B234" s="138">
        <v>0</v>
      </c>
      <c r="C234" s="139">
        <v>1200</v>
      </c>
      <c r="D234" s="133">
        <f t="shared" si="33"/>
        <v>0</v>
      </c>
      <c r="F234" s="7"/>
    </row>
    <row r="235" spans="1:6" x14ac:dyDescent="0.2">
      <c r="A235" s="133" t="s">
        <v>44</v>
      </c>
      <c r="B235" s="138">
        <f>1/200</f>
        <v>5.0000000000000001E-3</v>
      </c>
      <c r="C235" s="139">
        <v>70479</v>
      </c>
      <c r="D235" s="133">
        <f t="shared" si="33"/>
        <v>352.39499999999998</v>
      </c>
      <c r="F235" s="7"/>
    </row>
    <row r="236" spans="1:6" x14ac:dyDescent="0.2">
      <c r="A236" s="133" t="s">
        <v>45</v>
      </c>
      <c r="B236" s="138">
        <f>1/200</f>
        <v>5.0000000000000001E-3</v>
      </c>
      <c r="C236" s="139">
        <v>55000</v>
      </c>
      <c r="D236" s="133">
        <f t="shared" si="33"/>
        <v>275</v>
      </c>
      <c r="F236" s="7"/>
    </row>
    <row r="237" spans="1:6" x14ac:dyDescent="0.2">
      <c r="A237" s="130"/>
      <c r="B237" s="142"/>
      <c r="C237" s="130"/>
      <c r="D237" s="130"/>
      <c r="F237" s="7"/>
    </row>
    <row r="238" spans="1:6" ht="16" thickBot="1" x14ac:dyDescent="0.25">
      <c r="A238" s="135" t="s">
        <v>31</v>
      </c>
      <c r="B238" s="145"/>
      <c r="C238" s="135"/>
      <c r="D238" s="145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129" t="s">
        <v>46</v>
      </c>
      <c r="B240" s="142"/>
      <c r="C240" s="130"/>
      <c r="D240" s="130"/>
      <c r="F240" s="7"/>
    </row>
    <row r="241" spans="1:6" x14ac:dyDescent="0.2">
      <c r="A241" s="129"/>
      <c r="B241" s="142"/>
      <c r="C241" s="130"/>
      <c r="D241" s="130"/>
      <c r="F241" s="7"/>
    </row>
    <row r="242" spans="1:6" x14ac:dyDescent="0.2">
      <c r="A242" s="137" t="s">
        <v>12</v>
      </c>
      <c r="B242" s="137" t="s">
        <v>14</v>
      </c>
      <c r="C242" s="137" t="s">
        <v>33</v>
      </c>
      <c r="D242" s="137" t="s">
        <v>34</v>
      </c>
      <c r="F242" s="7"/>
    </row>
    <row r="243" spans="1:6" x14ac:dyDescent="0.2">
      <c r="A243" s="133" t="s">
        <v>110</v>
      </c>
      <c r="B243" s="138">
        <v>1</v>
      </c>
      <c r="C243" s="139">
        <v>400</v>
      </c>
      <c r="D243" s="139">
        <f t="shared" ref="D243:D257" si="34">B243*C243</f>
        <v>400</v>
      </c>
      <c r="F243" s="7"/>
    </row>
    <row r="244" spans="1:6" x14ac:dyDescent="0.2">
      <c r="A244" s="133" t="s">
        <v>47</v>
      </c>
      <c r="B244" s="138">
        <v>1</v>
      </c>
      <c r="C244" s="139">
        <v>400</v>
      </c>
      <c r="D244" s="139">
        <f t="shared" si="34"/>
        <v>400</v>
      </c>
      <c r="F244" s="7"/>
    </row>
    <row r="245" spans="1:6" x14ac:dyDescent="0.2">
      <c r="A245" s="133" t="s">
        <v>48</v>
      </c>
      <c r="B245" s="138">
        <v>0</v>
      </c>
      <c r="C245" s="139">
        <v>400</v>
      </c>
      <c r="D245" s="139">
        <f t="shared" si="34"/>
        <v>0</v>
      </c>
      <c r="F245" s="7"/>
    </row>
    <row r="246" spans="1:6" x14ac:dyDescent="0.2">
      <c r="A246" s="133" t="s">
        <v>49</v>
      </c>
      <c r="B246" s="138">
        <v>0</v>
      </c>
      <c r="C246" s="139">
        <v>500</v>
      </c>
      <c r="D246" s="139">
        <f t="shared" si="34"/>
        <v>0</v>
      </c>
      <c r="F246" s="7"/>
    </row>
    <row r="247" spans="1:6" x14ac:dyDescent="0.2">
      <c r="A247" s="133" t="s">
        <v>113</v>
      </c>
      <c r="B247" s="138">
        <v>1</v>
      </c>
      <c r="C247" s="139">
        <v>2000</v>
      </c>
      <c r="D247" s="139">
        <f t="shared" si="34"/>
        <v>2000</v>
      </c>
      <c r="F247" s="7"/>
    </row>
    <row r="248" spans="1:6" x14ac:dyDescent="0.2">
      <c r="A248" s="133" t="s">
        <v>116</v>
      </c>
      <c r="B248" s="138">
        <v>2</v>
      </c>
      <c r="C248" s="139">
        <v>400</v>
      </c>
      <c r="D248" s="139">
        <f t="shared" si="34"/>
        <v>800</v>
      </c>
      <c r="F248" s="7"/>
    </row>
    <row r="249" spans="1:6" x14ac:dyDescent="0.2">
      <c r="A249" s="133" t="s">
        <v>112</v>
      </c>
      <c r="B249" s="138">
        <v>0</v>
      </c>
      <c r="C249" s="139">
        <v>2500</v>
      </c>
      <c r="D249" s="139">
        <f t="shared" si="34"/>
        <v>0</v>
      </c>
      <c r="F249" s="7"/>
    </row>
    <row r="250" spans="1:6" x14ac:dyDescent="0.2">
      <c r="A250" s="143" t="s">
        <v>111</v>
      </c>
      <c r="B250" s="138">
        <v>0</v>
      </c>
      <c r="C250" s="139">
        <v>2000</v>
      </c>
      <c r="D250" s="139">
        <f t="shared" si="34"/>
        <v>0</v>
      </c>
      <c r="F250" s="7"/>
    </row>
    <row r="251" spans="1:6" x14ac:dyDescent="0.2">
      <c r="A251" s="133" t="s">
        <v>50</v>
      </c>
      <c r="B251" s="138">
        <v>1</v>
      </c>
      <c r="C251" s="139">
        <v>5000</v>
      </c>
      <c r="D251" s="139">
        <f t="shared" si="34"/>
        <v>5000</v>
      </c>
      <c r="F251" s="7"/>
    </row>
    <row r="252" spans="1:6" x14ac:dyDescent="0.2">
      <c r="A252" s="133" t="s">
        <v>51</v>
      </c>
      <c r="B252" s="138">
        <v>1</v>
      </c>
      <c r="C252" s="139">
        <v>1000</v>
      </c>
      <c r="D252" s="139">
        <f t="shared" si="34"/>
        <v>1000</v>
      </c>
      <c r="F252" s="7"/>
    </row>
    <row r="253" spans="1:6" x14ac:dyDescent="0.2">
      <c r="A253" s="133" t="s">
        <v>52</v>
      </c>
      <c r="B253" s="138">
        <v>0.05</v>
      </c>
      <c r="C253" s="139">
        <v>8000</v>
      </c>
      <c r="D253" s="139">
        <f t="shared" si="34"/>
        <v>400</v>
      </c>
      <c r="F253" s="7"/>
    </row>
    <row r="254" spans="1:6" x14ac:dyDescent="0.2">
      <c r="A254" s="133" t="s">
        <v>53</v>
      </c>
      <c r="B254" s="138">
        <v>2</v>
      </c>
      <c r="C254" s="139">
        <v>400</v>
      </c>
      <c r="D254" s="139">
        <f t="shared" si="34"/>
        <v>800</v>
      </c>
      <c r="F254" s="7"/>
    </row>
    <row r="255" spans="1:6" x14ac:dyDescent="0.2">
      <c r="A255" s="133" t="s">
        <v>54</v>
      </c>
      <c r="B255" s="138">
        <v>0.1</v>
      </c>
      <c r="C255" s="139">
        <v>500</v>
      </c>
      <c r="D255" s="139">
        <f t="shared" si="34"/>
        <v>50</v>
      </c>
      <c r="F255" s="7"/>
    </row>
    <row r="256" spans="1:6" x14ac:dyDescent="0.2">
      <c r="A256" s="133" t="s">
        <v>55</v>
      </c>
      <c r="B256" s="138">
        <v>0.5</v>
      </c>
      <c r="C256" s="139">
        <v>500</v>
      </c>
      <c r="D256" s="139">
        <f t="shared" si="34"/>
        <v>250</v>
      </c>
      <c r="F256" s="7"/>
    </row>
    <row r="257" spans="1:20" x14ac:dyDescent="0.2">
      <c r="A257" s="133" t="s">
        <v>56</v>
      </c>
      <c r="B257" s="138">
        <f>1/60</f>
        <v>1.6666666666666666E-2</v>
      </c>
      <c r="C257" s="139">
        <v>1500</v>
      </c>
      <c r="D257" s="139">
        <f t="shared" si="34"/>
        <v>25</v>
      </c>
      <c r="F257" s="7"/>
    </row>
    <row r="258" spans="1:20" x14ac:dyDescent="0.2">
      <c r="A258" s="130"/>
      <c r="B258" s="130"/>
      <c r="C258" s="130"/>
      <c r="D258" s="144"/>
      <c r="F258" s="7"/>
    </row>
    <row r="259" spans="1:20" ht="16" thickBot="1" x14ac:dyDescent="0.25">
      <c r="A259" s="135" t="s">
        <v>31</v>
      </c>
      <c r="B259" s="145"/>
      <c r="C259" s="135"/>
      <c r="D259" s="145">
        <f>SUM(D243:D258)</f>
        <v>11125</v>
      </c>
      <c r="F259" s="7"/>
    </row>
    <row r="260" spans="1:20" x14ac:dyDescent="0.2">
      <c r="A260" s="130"/>
      <c r="B260" s="144"/>
      <c r="C260" s="134">
        <f>+$B$102*B270</f>
        <v>304000</v>
      </c>
      <c r="D260" s="144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5" t="s">
        <v>64</v>
      </c>
      <c r="B266" s="118">
        <v>4000000</v>
      </c>
      <c r="C266" s="115"/>
      <c r="E266" s="115" t="s">
        <v>64</v>
      </c>
      <c r="F266" s="118">
        <v>1500000</v>
      </c>
      <c r="G266" s="115"/>
    </row>
    <row r="267" spans="1:20" x14ac:dyDescent="0.2">
      <c r="A267" s="115" t="s">
        <v>65</v>
      </c>
      <c r="B267" s="115"/>
      <c r="C267" s="115"/>
      <c r="E267" s="115" t="s">
        <v>65</v>
      </c>
      <c r="F267" s="115"/>
      <c r="G267" s="115"/>
    </row>
    <row r="268" spans="1:20" x14ac:dyDescent="0.2">
      <c r="A268" s="115" t="s">
        <v>64</v>
      </c>
      <c r="B268" s="115"/>
      <c r="C268" s="115"/>
      <c r="E268" s="115" t="s">
        <v>64</v>
      </c>
      <c r="F268" s="115"/>
      <c r="G268" s="115"/>
      <c r="J268" s="46"/>
    </row>
    <row r="269" spans="1:20" x14ac:dyDescent="0.2">
      <c r="A269" s="115" t="s">
        <v>66</v>
      </c>
      <c r="B269" s="115"/>
      <c r="C269" s="115"/>
      <c r="E269" s="115" t="s">
        <v>66</v>
      </c>
      <c r="F269" s="115"/>
      <c r="G269" s="115"/>
      <c r="R269" s="44"/>
      <c r="S269" s="44"/>
      <c r="T269" s="44"/>
    </row>
    <row r="270" spans="1:20" x14ac:dyDescent="0.2">
      <c r="A270" s="115" t="s">
        <v>67</v>
      </c>
      <c r="B270" s="119">
        <v>0.08</v>
      </c>
      <c r="C270" s="118">
        <f>+$B$102*B270</f>
        <v>304000</v>
      </c>
      <c r="E270" s="115" t="s">
        <v>67</v>
      </c>
      <c r="F270" s="119">
        <v>0.08</v>
      </c>
      <c r="G270" s="118">
        <f t="shared" ref="G270:G279" si="35">+$F$102*F270</f>
        <v>120000</v>
      </c>
      <c r="R270" s="44"/>
      <c r="S270" s="44"/>
      <c r="T270" s="44"/>
    </row>
    <row r="271" spans="1:20" x14ac:dyDescent="0.2">
      <c r="A271" s="115" t="s">
        <v>68</v>
      </c>
      <c r="B271" s="119">
        <v>0.08</v>
      </c>
      <c r="C271" s="118">
        <f>+$B$102*B271</f>
        <v>304000</v>
      </c>
      <c r="E271" s="115" t="s">
        <v>68</v>
      </c>
      <c r="F271" s="119">
        <v>0.08</v>
      </c>
      <c r="G271" s="118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5" t="s">
        <v>69</v>
      </c>
      <c r="B272" s="119">
        <v>0.04</v>
      </c>
      <c r="C272" s="118">
        <f t="shared" ref="C272:C279" si="36">+$B$102*B272</f>
        <v>152000</v>
      </c>
      <c r="E272" s="115" t="s">
        <v>69</v>
      </c>
      <c r="F272" s="119">
        <v>0.04</v>
      </c>
      <c r="G272" s="118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5" t="s">
        <v>70</v>
      </c>
      <c r="B273" s="119">
        <v>0.01</v>
      </c>
      <c r="C273" s="118">
        <f t="shared" si="36"/>
        <v>38000</v>
      </c>
      <c r="E273" s="115" t="s">
        <v>70</v>
      </c>
      <c r="F273" s="119">
        <v>0.01</v>
      </c>
      <c r="G273" s="118">
        <f t="shared" si="35"/>
        <v>15000</v>
      </c>
      <c r="R273" s="44"/>
      <c r="S273" s="44"/>
      <c r="T273" s="44"/>
    </row>
    <row r="274" spans="1:20" x14ac:dyDescent="0.2">
      <c r="A274" s="115" t="s">
        <v>71</v>
      </c>
      <c r="B274" s="119">
        <v>8.5000000000000006E-2</v>
      </c>
      <c r="C274" s="118">
        <f t="shared" si="36"/>
        <v>323000</v>
      </c>
      <c r="E274" s="115" t="s">
        <v>71</v>
      </c>
      <c r="F274" s="119">
        <v>8.5000000000000006E-2</v>
      </c>
      <c r="G274" s="118">
        <f t="shared" si="35"/>
        <v>127500.00000000001</v>
      </c>
      <c r="R274" s="44"/>
      <c r="S274" s="44"/>
      <c r="T274" s="44"/>
    </row>
    <row r="275" spans="1:20" x14ac:dyDescent="0.2">
      <c r="A275" s="115" t="s">
        <v>72</v>
      </c>
      <c r="B275" s="119">
        <v>0.12</v>
      </c>
      <c r="C275" s="118">
        <f t="shared" si="36"/>
        <v>456000</v>
      </c>
      <c r="E275" s="115" t="s">
        <v>72</v>
      </c>
      <c r="F275" s="119">
        <v>0.12</v>
      </c>
      <c r="G275" s="118">
        <f t="shared" si="35"/>
        <v>180000</v>
      </c>
      <c r="R275" s="44"/>
      <c r="S275" s="44"/>
      <c r="T275" s="44"/>
    </row>
    <row r="276" spans="1:20" x14ac:dyDescent="0.2">
      <c r="A276" s="115" t="s">
        <v>73</v>
      </c>
      <c r="B276" s="119">
        <v>0.02</v>
      </c>
      <c r="C276" s="118">
        <f t="shared" si="36"/>
        <v>76000</v>
      </c>
      <c r="E276" s="115" t="s">
        <v>73</v>
      </c>
      <c r="F276" s="119">
        <v>2.4E-2</v>
      </c>
      <c r="G276" s="118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5" t="s">
        <v>74</v>
      </c>
      <c r="B277" s="119">
        <v>0.04</v>
      </c>
      <c r="C277" s="118">
        <f t="shared" si="36"/>
        <v>152000</v>
      </c>
      <c r="E277" s="115" t="s">
        <v>74</v>
      </c>
      <c r="F277" s="119">
        <v>0.04</v>
      </c>
      <c r="G277" s="118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5" t="s">
        <v>75</v>
      </c>
      <c r="B278" s="119">
        <v>0.02</v>
      </c>
      <c r="C278" s="118">
        <f t="shared" si="36"/>
        <v>76000</v>
      </c>
      <c r="E278" s="115" t="s">
        <v>75</v>
      </c>
      <c r="F278" s="119">
        <v>0.02</v>
      </c>
      <c r="G278" s="118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5" t="s">
        <v>76</v>
      </c>
      <c r="B279" s="119">
        <v>0.03</v>
      </c>
      <c r="C279" s="118">
        <f t="shared" si="36"/>
        <v>114000</v>
      </c>
      <c r="E279" s="115" t="s">
        <v>76</v>
      </c>
      <c r="F279" s="119">
        <v>0.03</v>
      </c>
      <c r="G279" s="118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5" t="s">
        <v>77</v>
      </c>
      <c r="B280" s="115"/>
      <c r="C280" s="118">
        <f>SUM(C270:C279)</f>
        <v>1995000</v>
      </c>
      <c r="E280" s="120" t="s">
        <v>78</v>
      </c>
      <c r="F280" s="115"/>
      <c r="G280" s="118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5" t="s">
        <v>79</v>
      </c>
      <c r="B281" s="115"/>
      <c r="C281" s="118">
        <f>+C280+B266</f>
        <v>5995000</v>
      </c>
      <c r="E281" s="115" t="s">
        <v>80</v>
      </c>
      <c r="F281" s="115"/>
      <c r="G281" s="118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0" t="s">
        <v>81</v>
      </c>
      <c r="F282" s="115"/>
      <c r="G282" s="118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26065.217391304348</v>
      </c>
      <c r="E283" s="115" t="s">
        <v>83</v>
      </c>
      <c r="F283" s="115"/>
      <c r="G283" s="118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129" t="s">
        <v>84</v>
      </c>
      <c r="B286" s="130"/>
      <c r="C286" s="130"/>
      <c r="F286" s="47"/>
      <c r="G286" s="15"/>
    </row>
    <row r="287" spans="1:20" x14ac:dyDescent="0.2">
      <c r="A287" s="131"/>
      <c r="B287" s="131"/>
      <c r="C287" s="130"/>
      <c r="F287" s="47"/>
      <c r="G287" s="15"/>
    </row>
    <row r="288" spans="1:20" x14ac:dyDescent="0.2">
      <c r="A288" s="132" t="s">
        <v>85</v>
      </c>
      <c r="B288" s="132" t="s">
        <v>86</v>
      </c>
      <c r="C288" s="132" t="s">
        <v>87</v>
      </c>
      <c r="F288" s="47"/>
      <c r="G288" s="15"/>
    </row>
    <row r="289" spans="1:9" x14ac:dyDescent="0.2">
      <c r="A289" s="133" t="s">
        <v>88</v>
      </c>
      <c r="B289" s="134">
        <v>2388262</v>
      </c>
      <c r="C289" s="134">
        <f>B289/$E$4/B$3</f>
        <v>1990.2183333333332</v>
      </c>
      <c r="F289" s="47"/>
      <c r="G289" s="15"/>
    </row>
    <row r="290" spans="1:9" x14ac:dyDescent="0.2">
      <c r="A290" s="133" t="s">
        <v>89</v>
      </c>
      <c r="B290" s="134">
        <v>6775276.5</v>
      </c>
      <c r="C290" s="134">
        <f t="shared" ref="C290:C293" si="37">B290/$E$4/B$3</f>
        <v>5646.0637500000003</v>
      </c>
      <c r="F290" s="47"/>
      <c r="G290" s="15"/>
    </row>
    <row r="291" spans="1:9" x14ac:dyDescent="0.2">
      <c r="A291" s="133" t="s">
        <v>90</v>
      </c>
      <c r="B291" s="134">
        <v>4783964.3999999994</v>
      </c>
      <c r="C291" s="134">
        <f t="shared" si="37"/>
        <v>3986.6369999999997</v>
      </c>
      <c r="G291" s="15"/>
    </row>
    <row r="292" spans="1:9" x14ac:dyDescent="0.2">
      <c r="A292" s="133" t="s">
        <v>91</v>
      </c>
      <c r="B292" s="134">
        <v>6688000</v>
      </c>
      <c r="C292" s="134">
        <f t="shared" si="37"/>
        <v>5573.333333333333</v>
      </c>
      <c r="D292" s="27"/>
      <c r="E292" s="27"/>
      <c r="G292" s="15"/>
    </row>
    <row r="293" spans="1:9" x14ac:dyDescent="0.2">
      <c r="A293" s="133" t="s">
        <v>92</v>
      </c>
      <c r="B293" s="134">
        <v>63000</v>
      </c>
      <c r="C293" s="134">
        <f t="shared" si="37"/>
        <v>52.5</v>
      </c>
      <c r="G293" s="15"/>
    </row>
    <row r="294" spans="1:9" ht="16" thickBot="1" x14ac:dyDescent="0.25">
      <c r="A294" s="135" t="s">
        <v>31</v>
      </c>
      <c r="B294" s="135"/>
      <c r="C294" s="136">
        <f>SUM(C289:C293)</f>
        <v>17248.752416666666</v>
      </c>
      <c r="G294" s="15"/>
    </row>
    <row r="296" spans="1:9" x14ac:dyDescent="0.2">
      <c r="A296" s="129" t="s">
        <v>128</v>
      </c>
      <c r="B296" s="130"/>
      <c r="C296" s="130"/>
      <c r="D296" s="130"/>
    </row>
    <row r="297" spans="1:9" x14ac:dyDescent="0.2">
      <c r="A297" s="130"/>
      <c r="B297" s="130"/>
      <c r="C297" s="130"/>
      <c r="D297" s="130"/>
      <c r="H297" s="37"/>
    </row>
    <row r="298" spans="1:9" x14ac:dyDescent="0.2">
      <c r="A298" s="130"/>
      <c r="B298" s="137" t="s">
        <v>14</v>
      </c>
      <c r="C298" s="137" t="s">
        <v>33</v>
      </c>
      <c r="D298" s="137" t="s">
        <v>34</v>
      </c>
    </row>
    <row r="299" spans="1:9" x14ac:dyDescent="0.2">
      <c r="A299" s="133" t="s">
        <v>117</v>
      </c>
      <c r="B299" s="138">
        <v>1</v>
      </c>
      <c r="C299" s="139">
        <v>10000000</v>
      </c>
      <c r="D299" s="139">
        <f t="shared" ref="D299:D309" si="38">B299*C299</f>
        <v>10000000</v>
      </c>
    </row>
    <row r="300" spans="1:9" x14ac:dyDescent="0.2">
      <c r="A300" s="133" t="s">
        <v>118</v>
      </c>
      <c r="B300" s="138">
        <v>12</v>
      </c>
      <c r="C300" s="139">
        <v>4000000</v>
      </c>
      <c r="D300" s="139">
        <f t="shared" si="38"/>
        <v>48000000</v>
      </c>
    </row>
    <row r="301" spans="1:9" x14ac:dyDescent="0.2">
      <c r="A301" s="133" t="s">
        <v>119</v>
      </c>
      <c r="B301" s="138">
        <v>6</v>
      </c>
      <c r="C301" s="139">
        <v>1000000</v>
      </c>
      <c r="D301" s="139">
        <f t="shared" si="38"/>
        <v>6000000</v>
      </c>
    </row>
    <row r="302" spans="1:9" x14ac:dyDescent="0.2">
      <c r="A302" s="133" t="s">
        <v>120</v>
      </c>
      <c r="B302" s="138">
        <v>1</v>
      </c>
      <c r="C302" s="139">
        <v>1000000</v>
      </c>
      <c r="D302" s="139">
        <f t="shared" si="38"/>
        <v>1000000</v>
      </c>
      <c r="I302" s="37"/>
    </row>
    <row r="303" spans="1:9" x14ac:dyDescent="0.2">
      <c r="A303" s="133" t="s">
        <v>121</v>
      </c>
      <c r="B303" s="138">
        <v>6</v>
      </c>
      <c r="C303" s="139">
        <v>2000000</v>
      </c>
      <c r="D303" s="139">
        <f t="shared" si="38"/>
        <v>12000000</v>
      </c>
    </row>
    <row r="304" spans="1:9" x14ac:dyDescent="0.2">
      <c r="A304" s="133" t="s">
        <v>122</v>
      </c>
      <c r="B304" s="138">
        <v>3</v>
      </c>
      <c r="C304" s="139">
        <v>2500000</v>
      </c>
      <c r="D304" s="139">
        <f t="shared" si="38"/>
        <v>7500000</v>
      </c>
      <c r="F304" s="27"/>
      <c r="G304" s="27"/>
    </row>
    <row r="305" spans="1:9" x14ac:dyDescent="0.2">
      <c r="A305" s="133" t="s">
        <v>123</v>
      </c>
      <c r="B305" s="138">
        <v>10</v>
      </c>
      <c r="C305" s="139">
        <v>400000</v>
      </c>
      <c r="D305" s="139">
        <f t="shared" si="38"/>
        <v>4000000</v>
      </c>
      <c r="G305" s="29"/>
    </row>
    <row r="306" spans="1:9" x14ac:dyDescent="0.2">
      <c r="A306" s="133" t="s">
        <v>124</v>
      </c>
      <c r="B306" s="138">
        <v>1</v>
      </c>
      <c r="C306" s="139">
        <v>5000000</v>
      </c>
      <c r="D306" s="139">
        <f t="shared" si="38"/>
        <v>5000000</v>
      </c>
      <c r="H306" s="30"/>
    </row>
    <row r="307" spans="1:9" x14ac:dyDescent="0.2">
      <c r="A307" s="133" t="s">
        <v>125</v>
      </c>
      <c r="B307" s="138">
        <v>2</v>
      </c>
      <c r="C307" s="139">
        <v>2000000</v>
      </c>
      <c r="D307" s="139">
        <f t="shared" si="38"/>
        <v>4000000</v>
      </c>
      <c r="H307" s="29"/>
    </row>
    <row r="308" spans="1:9" x14ac:dyDescent="0.2">
      <c r="A308" s="133" t="s">
        <v>126</v>
      </c>
      <c r="B308" s="138">
        <v>5</v>
      </c>
      <c r="C308" s="139">
        <v>400000</v>
      </c>
      <c r="D308" s="139">
        <f t="shared" si="38"/>
        <v>2000000</v>
      </c>
      <c r="H308" s="29"/>
    </row>
    <row r="309" spans="1:9" x14ac:dyDescent="0.2">
      <c r="A309" s="133" t="s">
        <v>127</v>
      </c>
      <c r="B309" s="138">
        <v>1</v>
      </c>
      <c r="C309" s="139">
        <v>10000000</v>
      </c>
      <c r="D309" s="139">
        <f t="shared" si="38"/>
        <v>10000000</v>
      </c>
      <c r="H309" s="29"/>
    </row>
    <row r="310" spans="1:9" ht="16" thickBot="1" x14ac:dyDescent="0.25">
      <c r="A310" s="135" t="s">
        <v>31</v>
      </c>
      <c r="B310" s="135"/>
      <c r="C310" s="135"/>
      <c r="D310" s="140">
        <f>SUM(D299:D309)</f>
        <v>109500000</v>
      </c>
      <c r="H310" s="29"/>
    </row>
    <row r="311" spans="1:9" x14ac:dyDescent="0.2">
      <c r="A311" s="130" t="s">
        <v>129</v>
      </c>
      <c r="B311" s="130"/>
      <c r="C311" s="130"/>
      <c r="D311" s="141">
        <f>D310/12</f>
        <v>9125000</v>
      </c>
      <c r="H311" s="29"/>
    </row>
    <row r="312" spans="1:9" x14ac:dyDescent="0.2">
      <c r="A312" s="130" t="s">
        <v>138</v>
      </c>
      <c r="B312" s="130"/>
      <c r="C312" s="130"/>
      <c r="D312" s="141">
        <f>D311/B3</f>
        <v>2281250</v>
      </c>
      <c r="H312" s="2"/>
      <c r="I312" s="30"/>
    </row>
    <row r="313" spans="1:9" x14ac:dyDescent="0.2">
      <c r="A313" s="130" t="s">
        <v>140</v>
      </c>
      <c r="B313" s="130"/>
      <c r="C313" s="130"/>
      <c r="D313" s="141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2">
    <mergeCell ref="D126:G126"/>
    <mergeCell ref="A155:D15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7" sqref="A27"/>
    </sheetView>
  </sheetViews>
  <sheetFormatPr baseColWidth="10" defaultColWidth="8.83203125" defaultRowHeight="15" x14ac:dyDescent="0.2"/>
  <cols>
    <col min="1" max="1" width="42.5" bestFit="1" customWidth="1"/>
    <col min="2" max="2" width="14" bestFit="1" customWidth="1"/>
    <col min="3" max="3" width="17.83203125" bestFit="1" customWidth="1"/>
    <col min="4" max="4" width="15.1640625" bestFit="1" customWidth="1"/>
    <col min="5" max="5" width="17.83203125" bestFit="1" customWidth="1"/>
    <col min="6" max="6" width="38.1640625" bestFit="1" customWidth="1"/>
    <col min="7" max="7" width="12.5" bestFit="1" customWidth="1"/>
    <col min="8" max="8" width="13.5" bestFit="1" customWidth="1"/>
    <col min="9" max="9" width="9.83203125" bestFit="1" customWidth="1"/>
  </cols>
  <sheetData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>
        <v>150</v>
      </c>
    </row>
    <row r="13" spans="1:2" x14ac:dyDescent="0.2">
      <c r="A13" t="s">
        <v>106</v>
      </c>
    </row>
    <row r="14" spans="1:2" x14ac:dyDescent="0.2">
      <c r="A14" s="2" t="s">
        <v>6</v>
      </c>
    </row>
    <row r="15" spans="1:2" x14ac:dyDescent="0.2">
      <c r="A15" s="4" t="s">
        <v>11</v>
      </c>
    </row>
    <row r="17" spans="1:6" x14ac:dyDescent="0.2">
      <c r="A17" s="1" t="s">
        <v>12</v>
      </c>
      <c r="B17" s="1" t="s">
        <v>107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2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2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2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2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2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2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2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2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2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2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2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2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6" thickBot="1" x14ac:dyDescent="0.25">
      <c r="A31" s="8" t="s">
        <v>31</v>
      </c>
      <c r="B31" s="8"/>
      <c r="C31" s="8"/>
      <c r="D31" s="8"/>
      <c r="E31" s="8"/>
      <c r="F31" s="9">
        <f>+SUM(F18:F29)</f>
        <v>2485412.9254000001</v>
      </c>
    </row>
    <row r="33" spans="1:9" x14ac:dyDescent="0.2">
      <c r="A33" s="4" t="s">
        <v>57</v>
      </c>
    </row>
    <row r="34" spans="1:9" x14ac:dyDescent="0.2">
      <c r="A34" t="s">
        <v>58</v>
      </c>
      <c r="B34">
        <v>230</v>
      </c>
    </row>
    <row r="35" spans="1:9" x14ac:dyDescent="0.2">
      <c r="A35" s="1" t="s">
        <v>60</v>
      </c>
      <c r="B35" s="1"/>
      <c r="C35" s="1" t="s">
        <v>61</v>
      </c>
      <c r="D35" s="1" t="s">
        <v>62</v>
      </c>
      <c r="F35" s="1" t="s">
        <v>108</v>
      </c>
      <c r="G35" s="1"/>
      <c r="H35" s="1" t="s">
        <v>61</v>
      </c>
      <c r="I35" s="1" t="s">
        <v>62</v>
      </c>
    </row>
    <row r="36" spans="1:9" x14ac:dyDescent="0.2">
      <c r="A36" s="3" t="s">
        <v>64</v>
      </c>
      <c r="B36" s="10">
        <v>4200000</v>
      </c>
      <c r="C36" s="3"/>
      <c r="D36" s="3"/>
      <c r="F36" s="3" t="s">
        <v>64</v>
      </c>
      <c r="G36" s="10">
        <v>900000</v>
      </c>
      <c r="H36" s="3"/>
      <c r="I36" s="3"/>
    </row>
    <row r="37" spans="1:9" x14ac:dyDescent="0.2">
      <c r="A37" s="3" t="s">
        <v>65</v>
      </c>
      <c r="B37" s="3"/>
      <c r="C37" s="3"/>
      <c r="D37" s="3"/>
      <c r="F37" s="3" t="s">
        <v>65</v>
      </c>
      <c r="G37" s="3"/>
      <c r="H37" s="3"/>
      <c r="I37" s="3"/>
    </row>
    <row r="38" spans="1:9" x14ac:dyDescent="0.2">
      <c r="A38" s="3" t="s">
        <v>64</v>
      </c>
      <c r="B38" s="3"/>
      <c r="C38" s="3"/>
      <c r="D38" s="3"/>
      <c r="F38" s="3" t="s">
        <v>64</v>
      </c>
      <c r="G38" s="3"/>
      <c r="H38" s="3"/>
      <c r="I38" s="3"/>
    </row>
    <row r="39" spans="1:9" x14ac:dyDescent="0.2">
      <c r="A39" s="3" t="s">
        <v>66</v>
      </c>
      <c r="B39" s="3"/>
      <c r="C39" s="3"/>
      <c r="D39" s="3"/>
      <c r="F39" s="3" t="s">
        <v>66</v>
      </c>
      <c r="G39" s="3"/>
      <c r="H39" s="3"/>
      <c r="I39" s="3"/>
    </row>
    <row r="40" spans="1:9" x14ac:dyDescent="0.2">
      <c r="A40" s="3" t="s">
        <v>67</v>
      </c>
      <c r="B40" s="11">
        <v>0.08</v>
      </c>
      <c r="C40" s="10">
        <f>+$B$36*B40</f>
        <v>336000</v>
      </c>
      <c r="D40" s="3"/>
      <c r="F40" s="3" t="s">
        <v>67</v>
      </c>
      <c r="G40" s="11">
        <v>0.08</v>
      </c>
      <c r="H40" s="10">
        <f>+$G$36*G40</f>
        <v>72000</v>
      </c>
      <c r="I40" s="3"/>
    </row>
    <row r="41" spans="1:9" x14ac:dyDescent="0.2">
      <c r="A41" s="3" t="s">
        <v>68</v>
      </c>
      <c r="B41" s="11">
        <v>0.08</v>
      </c>
      <c r="C41" s="10">
        <f t="shared" ref="C41:C49" si="2">+$B$36*B41</f>
        <v>336000</v>
      </c>
      <c r="D41" s="3"/>
      <c r="F41" s="3" t="s">
        <v>68</v>
      </c>
      <c r="G41" s="11">
        <v>0.08</v>
      </c>
      <c r="H41" s="10">
        <f t="shared" ref="H41:H49" si="3">+$G$36*G41</f>
        <v>72000</v>
      </c>
      <c r="I41" s="3"/>
    </row>
    <row r="42" spans="1:9" x14ac:dyDescent="0.2">
      <c r="A42" s="3" t="s">
        <v>69</v>
      </c>
      <c r="B42" s="11">
        <v>0.04</v>
      </c>
      <c r="C42" s="10">
        <f t="shared" si="2"/>
        <v>168000</v>
      </c>
      <c r="D42" s="3"/>
      <c r="F42" s="3" t="s">
        <v>69</v>
      </c>
      <c r="G42" s="11">
        <v>0.04</v>
      </c>
      <c r="H42" s="10">
        <f t="shared" si="3"/>
        <v>36000</v>
      </c>
      <c r="I42" s="3"/>
    </row>
    <row r="43" spans="1:9" x14ac:dyDescent="0.2">
      <c r="A43" s="3" t="s">
        <v>70</v>
      </c>
      <c r="B43" s="11">
        <v>0.01</v>
      </c>
      <c r="C43" s="10">
        <f t="shared" si="2"/>
        <v>42000</v>
      </c>
      <c r="D43" s="3"/>
      <c r="F43" s="3" t="s">
        <v>70</v>
      </c>
      <c r="G43" s="11">
        <v>0.01</v>
      </c>
      <c r="H43" s="10">
        <f t="shared" si="3"/>
        <v>9000</v>
      </c>
      <c r="I43" s="3"/>
    </row>
    <row r="44" spans="1:9" x14ac:dyDescent="0.2">
      <c r="A44" s="3" t="s">
        <v>71</v>
      </c>
      <c r="B44" s="11">
        <v>8.5000000000000006E-2</v>
      </c>
      <c r="C44" s="10">
        <f t="shared" si="2"/>
        <v>357000</v>
      </c>
      <c r="D44" s="3"/>
      <c r="F44" s="3" t="s">
        <v>71</v>
      </c>
      <c r="G44" s="11">
        <v>8.5000000000000006E-2</v>
      </c>
      <c r="H44" s="10">
        <f t="shared" si="3"/>
        <v>76500</v>
      </c>
      <c r="I44" s="3"/>
    </row>
    <row r="45" spans="1:9" x14ac:dyDescent="0.2">
      <c r="A45" s="3" t="s">
        <v>72</v>
      </c>
      <c r="B45" s="11">
        <v>0.12</v>
      </c>
      <c r="C45" s="10">
        <f t="shared" si="2"/>
        <v>504000</v>
      </c>
      <c r="D45" s="3"/>
      <c r="F45" s="3" t="s">
        <v>72</v>
      </c>
      <c r="G45" s="11">
        <v>0.12</v>
      </c>
      <c r="H45" s="10">
        <f t="shared" si="3"/>
        <v>108000</v>
      </c>
      <c r="I45" s="3"/>
    </row>
    <row r="46" spans="1:9" x14ac:dyDescent="0.2">
      <c r="A46" s="3" t="s">
        <v>73</v>
      </c>
      <c r="B46" s="11">
        <v>0.02</v>
      </c>
      <c r="C46" s="10">
        <f t="shared" si="2"/>
        <v>84000</v>
      </c>
      <c r="D46" s="3"/>
      <c r="F46" s="3" t="s">
        <v>73</v>
      </c>
      <c r="G46" s="11">
        <v>2.4E-2</v>
      </c>
      <c r="H46" s="10">
        <f t="shared" si="3"/>
        <v>21600</v>
      </c>
      <c r="I46" s="3"/>
    </row>
    <row r="47" spans="1:9" x14ac:dyDescent="0.2">
      <c r="A47" s="3" t="s">
        <v>74</v>
      </c>
      <c r="B47" s="11">
        <v>0.04</v>
      </c>
      <c r="C47" s="10">
        <f t="shared" si="2"/>
        <v>168000</v>
      </c>
      <c r="D47" s="3"/>
      <c r="F47" s="3" t="s">
        <v>74</v>
      </c>
      <c r="G47" s="11">
        <v>0.04</v>
      </c>
      <c r="H47" s="10">
        <f t="shared" si="3"/>
        <v>36000</v>
      </c>
      <c r="I47" s="3"/>
    </row>
    <row r="48" spans="1:9" x14ac:dyDescent="0.2">
      <c r="A48" s="3" t="s">
        <v>75</v>
      </c>
      <c r="B48" s="11">
        <v>0.02</v>
      </c>
      <c r="C48" s="10">
        <f t="shared" si="2"/>
        <v>84000</v>
      </c>
      <c r="D48" s="3"/>
      <c r="F48" s="3" t="s">
        <v>75</v>
      </c>
      <c r="G48" s="11">
        <v>0.02</v>
      </c>
      <c r="H48" s="10">
        <f t="shared" si="3"/>
        <v>18000</v>
      </c>
      <c r="I48" s="3"/>
    </row>
    <row r="49" spans="1:9" x14ac:dyDescent="0.2">
      <c r="A49" s="3" t="s">
        <v>76</v>
      </c>
      <c r="B49" s="11">
        <v>0.03</v>
      </c>
      <c r="C49" s="10">
        <f t="shared" si="2"/>
        <v>126000</v>
      </c>
      <c r="D49" s="3"/>
      <c r="F49" s="3" t="s">
        <v>76</v>
      </c>
      <c r="G49" s="11">
        <v>0.03</v>
      </c>
      <c r="H49" s="10">
        <f t="shared" si="3"/>
        <v>27000</v>
      </c>
      <c r="I49" s="3"/>
    </row>
    <row r="50" spans="1:9" x14ac:dyDescent="0.2">
      <c r="A50" s="3" t="s">
        <v>77</v>
      </c>
      <c r="B50" s="3"/>
      <c r="C50" s="10">
        <f>SUM(C40:C49)</f>
        <v>2205000</v>
      </c>
      <c r="D50" s="3"/>
      <c r="F50" s="13" t="s">
        <v>78</v>
      </c>
      <c r="G50" s="3"/>
      <c r="H50" s="10">
        <v>117000</v>
      </c>
      <c r="I50" s="3"/>
    </row>
    <row r="51" spans="1:9" x14ac:dyDescent="0.2">
      <c r="A51" s="3" t="s">
        <v>79</v>
      </c>
      <c r="B51" s="3"/>
      <c r="C51" s="10">
        <f>+C50+B36</f>
        <v>6405000</v>
      </c>
      <c r="D51" s="3"/>
      <c r="F51" s="3" t="s">
        <v>109</v>
      </c>
      <c r="G51" s="3"/>
      <c r="H51" s="10">
        <f>SUM(H40:H50)</f>
        <v>593100</v>
      </c>
      <c r="I51" s="3"/>
    </row>
    <row r="52" spans="1:9" x14ac:dyDescent="0.2">
      <c r="A52" s="12" t="s">
        <v>82</v>
      </c>
      <c r="B52" s="3"/>
      <c r="C52" s="10">
        <f>+C51/B34</f>
        <v>27847.82608695652</v>
      </c>
      <c r="D52" s="3"/>
      <c r="F52" s="13" t="s">
        <v>81</v>
      </c>
      <c r="G52" s="3"/>
      <c r="H52" s="10">
        <f>+H51+G36</f>
        <v>1493100</v>
      </c>
      <c r="I52" s="3"/>
    </row>
    <row r="53" spans="1:9" x14ac:dyDescent="0.2">
      <c r="F53" s="3" t="s">
        <v>83</v>
      </c>
      <c r="G53" s="3"/>
      <c r="H53" s="10">
        <f>+H52/B34</f>
        <v>6491.739130434783</v>
      </c>
      <c r="I5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5" x14ac:dyDescent="0.2"/>
  <sheetData>
    <row r="9" spans="9:10" x14ac:dyDescent="0.2">
      <c r="I9" s="5"/>
      <c r="J9">
        <f>I9*4</f>
        <v>0</v>
      </c>
    </row>
    <row r="10" spans="9:10" x14ac:dyDescent="0.2">
      <c r="I10" s="5"/>
      <c r="J10">
        <f t="shared" ref="J10:J29" si="0">I10*4</f>
        <v>0</v>
      </c>
    </row>
    <row r="11" spans="9:10" x14ac:dyDescent="0.2">
      <c r="I11" s="5">
        <v>147</v>
      </c>
      <c r="J11">
        <f t="shared" si="0"/>
        <v>588</v>
      </c>
    </row>
    <row r="12" spans="9:10" x14ac:dyDescent="0.2">
      <c r="I12" s="5"/>
      <c r="J12">
        <f t="shared" si="0"/>
        <v>0</v>
      </c>
    </row>
    <row r="13" spans="9:10" x14ac:dyDescent="0.2">
      <c r="I13" s="5"/>
      <c r="J13">
        <f t="shared" si="0"/>
        <v>0</v>
      </c>
    </row>
    <row r="14" spans="9:10" x14ac:dyDescent="0.2">
      <c r="I14" s="5">
        <v>2.4500000000000002</v>
      </c>
      <c r="J14">
        <f t="shared" si="0"/>
        <v>9.8000000000000007</v>
      </c>
    </row>
    <row r="15" spans="9:10" x14ac:dyDescent="0.2">
      <c r="I15" s="5">
        <v>2.5</v>
      </c>
      <c r="J15">
        <f t="shared" si="0"/>
        <v>10</v>
      </c>
    </row>
    <row r="16" spans="9:10" x14ac:dyDescent="0.2">
      <c r="I16" s="5">
        <v>2.5</v>
      </c>
      <c r="J16">
        <f t="shared" si="0"/>
        <v>10</v>
      </c>
    </row>
    <row r="17" spans="9:10" x14ac:dyDescent="0.2">
      <c r="I17" s="5">
        <v>9.8000000000000007</v>
      </c>
      <c r="J17">
        <f t="shared" si="0"/>
        <v>39.200000000000003</v>
      </c>
    </row>
    <row r="18" spans="9:10" x14ac:dyDescent="0.2">
      <c r="I18" s="5"/>
      <c r="J18">
        <f t="shared" si="0"/>
        <v>0</v>
      </c>
    </row>
    <row r="19" spans="9:10" x14ac:dyDescent="0.2">
      <c r="I19" s="5">
        <v>73.5</v>
      </c>
      <c r="J19">
        <f t="shared" si="0"/>
        <v>294</v>
      </c>
    </row>
    <row r="20" spans="9:10" x14ac:dyDescent="0.2">
      <c r="I20" s="5">
        <v>127</v>
      </c>
      <c r="J20">
        <f t="shared" si="0"/>
        <v>508</v>
      </c>
    </row>
    <row r="21" spans="9:10" x14ac:dyDescent="0.2">
      <c r="I21" s="5"/>
      <c r="J21">
        <f t="shared" si="0"/>
        <v>0</v>
      </c>
    </row>
    <row r="22" spans="9:10" x14ac:dyDescent="0.2">
      <c r="I22" s="5"/>
      <c r="J22">
        <f t="shared" si="0"/>
        <v>0</v>
      </c>
    </row>
    <row r="23" spans="9:10" x14ac:dyDescent="0.2">
      <c r="I23" s="5"/>
      <c r="J23">
        <f t="shared" si="0"/>
        <v>0</v>
      </c>
    </row>
    <row r="24" spans="9:10" x14ac:dyDescent="0.2">
      <c r="I24" s="5">
        <v>5</v>
      </c>
      <c r="J24">
        <f t="shared" si="0"/>
        <v>20</v>
      </c>
    </row>
    <row r="25" spans="9:10" x14ac:dyDescent="0.2">
      <c r="I25" s="5"/>
      <c r="J25">
        <f t="shared" si="0"/>
        <v>0</v>
      </c>
    </row>
    <row r="26" spans="9:10" x14ac:dyDescent="0.2">
      <c r="I26" s="5"/>
      <c r="J26">
        <f t="shared" si="0"/>
        <v>0</v>
      </c>
    </row>
    <row r="27" spans="9:10" x14ac:dyDescent="0.2">
      <c r="I27" s="5"/>
      <c r="J27">
        <f t="shared" si="0"/>
        <v>0</v>
      </c>
    </row>
    <row r="28" spans="9:10" x14ac:dyDescent="0.2">
      <c r="I28" s="3">
        <v>98.37</v>
      </c>
      <c r="J28">
        <f t="shared" si="0"/>
        <v>393.48</v>
      </c>
    </row>
    <row r="29" spans="9:10" x14ac:dyDescent="0.2">
      <c r="I29" s="3"/>
      <c r="J29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showGridLines="0" topLeftCell="A3" zoomScale="80" zoomScaleNormal="80" workbookViewId="0">
      <selection activeCell="B21" sqref="B21"/>
    </sheetView>
  </sheetViews>
  <sheetFormatPr baseColWidth="10" defaultRowHeight="15" x14ac:dyDescent="0.2"/>
  <cols>
    <col min="1" max="1" width="53.83203125" bestFit="1" customWidth="1"/>
    <col min="2" max="2" width="15.83203125" bestFit="1" customWidth="1"/>
    <col min="3" max="3" width="12.5" customWidth="1"/>
    <col min="4" max="4" width="59.6640625" bestFit="1" customWidth="1"/>
    <col min="5" max="5" width="15.83203125" bestFit="1" customWidth="1"/>
    <col min="6" max="6" width="13.6640625" customWidth="1"/>
  </cols>
  <sheetData>
    <row r="2" spans="1:6" ht="21" x14ac:dyDescent="0.25">
      <c r="A2" s="335" t="s">
        <v>209</v>
      </c>
      <c r="B2" s="335"/>
      <c r="C2" s="335"/>
      <c r="D2" s="335"/>
      <c r="E2" s="335"/>
    </row>
    <row r="4" spans="1:6" ht="21" x14ac:dyDescent="0.25">
      <c r="A4" s="333" t="s">
        <v>137</v>
      </c>
      <c r="B4" s="334"/>
      <c r="D4" s="333" t="s">
        <v>207</v>
      </c>
      <c r="E4" s="334"/>
    </row>
    <row r="5" spans="1:6" ht="16" x14ac:dyDescent="0.2">
      <c r="A5" s="95" t="s">
        <v>132</v>
      </c>
      <c r="B5" s="96">
        <v>4</v>
      </c>
      <c r="D5" s="95" t="s">
        <v>132</v>
      </c>
      <c r="E5" s="96">
        <v>4</v>
      </c>
    </row>
    <row r="6" spans="1:6" x14ac:dyDescent="0.2">
      <c r="A6" s="97" t="s">
        <v>195</v>
      </c>
      <c r="B6" s="98">
        <v>10</v>
      </c>
      <c r="C6" s="92"/>
      <c r="D6" s="97" t="s">
        <v>139</v>
      </c>
      <c r="E6" s="98">
        <v>10</v>
      </c>
      <c r="F6" s="92"/>
    </row>
    <row r="7" spans="1:6" x14ac:dyDescent="0.2">
      <c r="A7" s="97" t="s">
        <v>206</v>
      </c>
      <c r="B7" s="98">
        <f>B6*30</f>
        <v>300</v>
      </c>
      <c r="D7" s="101" t="s">
        <v>206</v>
      </c>
      <c r="E7" s="102">
        <f>E6*30</f>
        <v>300</v>
      </c>
    </row>
    <row r="8" spans="1:6" x14ac:dyDescent="0.2">
      <c r="A8" s="99"/>
      <c r="B8" s="100"/>
    </row>
    <row r="9" spans="1:6" x14ac:dyDescent="0.2">
      <c r="A9" s="38" t="s">
        <v>0</v>
      </c>
      <c r="D9" s="38" t="s">
        <v>0</v>
      </c>
    </row>
    <row r="10" spans="1:6" x14ac:dyDescent="0.2">
      <c r="A10" s="2" t="s">
        <v>175</v>
      </c>
      <c r="B10" s="39">
        <v>184607</v>
      </c>
      <c r="D10" s="2" t="s">
        <v>175</v>
      </c>
      <c r="E10" s="39">
        <v>184607</v>
      </c>
      <c r="F10" s="7"/>
    </row>
    <row r="11" spans="1:6" hidden="1" x14ac:dyDescent="0.2">
      <c r="A11" s="2" t="s">
        <v>171</v>
      </c>
      <c r="B11" s="39">
        <v>86200</v>
      </c>
      <c r="D11" s="2" t="s">
        <v>171</v>
      </c>
      <c r="E11" s="34">
        <v>184400</v>
      </c>
      <c r="F11" s="7"/>
    </row>
    <row r="12" spans="1:6" hidden="1" x14ac:dyDescent="0.2">
      <c r="A12" s="2" t="s">
        <v>170</v>
      </c>
      <c r="B12" s="39">
        <v>107000</v>
      </c>
      <c r="D12" s="2" t="s">
        <v>170</v>
      </c>
      <c r="E12" s="34">
        <v>113335.2</v>
      </c>
      <c r="F12" s="7"/>
    </row>
    <row r="13" spans="1:6" x14ac:dyDescent="0.2">
      <c r="D13" s="76" t="s">
        <v>177</v>
      </c>
      <c r="E13" s="94">
        <v>35300</v>
      </c>
      <c r="F13" s="2"/>
    </row>
    <row r="14" spans="1:6" x14ac:dyDescent="0.2">
      <c r="A14" s="2" t="s">
        <v>1</v>
      </c>
      <c r="B14" s="94">
        <v>13400</v>
      </c>
      <c r="D14" s="2" t="s">
        <v>1</v>
      </c>
      <c r="E14" s="39">
        <v>10400</v>
      </c>
      <c r="F14" s="2"/>
    </row>
    <row r="15" spans="1:6" x14ac:dyDescent="0.2">
      <c r="A15" s="2" t="s">
        <v>2</v>
      </c>
      <c r="B15" s="39">
        <v>1627.395</v>
      </c>
      <c r="C15" s="93"/>
      <c r="D15" s="2" t="s">
        <v>2</v>
      </c>
      <c r="E15" s="39">
        <v>1627.395</v>
      </c>
      <c r="F15" s="2"/>
    </row>
    <row r="16" spans="1:6" x14ac:dyDescent="0.2">
      <c r="A16" s="2" t="s">
        <v>3</v>
      </c>
      <c r="B16" s="94">
        <v>32425</v>
      </c>
      <c r="D16" s="2" t="s">
        <v>3</v>
      </c>
      <c r="E16" s="39">
        <v>11125</v>
      </c>
      <c r="F16" s="2"/>
    </row>
    <row r="17" spans="1:6" x14ac:dyDescent="0.2">
      <c r="A17" s="2" t="s">
        <v>205</v>
      </c>
      <c r="B17" s="39">
        <v>17248.752416666666</v>
      </c>
      <c r="D17" s="2" t="s">
        <v>204</v>
      </c>
      <c r="E17" s="39">
        <v>17248.752416666666</v>
      </c>
      <c r="F17" s="2"/>
    </row>
    <row r="18" spans="1:6" x14ac:dyDescent="0.2">
      <c r="A18" s="2" t="s">
        <v>203</v>
      </c>
      <c r="B18" s="39">
        <v>7604.166666666667</v>
      </c>
      <c r="D18" s="2" t="s">
        <v>136</v>
      </c>
      <c r="E18" s="39">
        <v>7604.166666666667</v>
      </c>
      <c r="F18" s="2"/>
    </row>
    <row r="19" spans="1:6" x14ac:dyDescent="0.2">
      <c r="D19" s="2"/>
      <c r="E19" s="39"/>
      <c r="F19" s="2"/>
    </row>
    <row r="20" spans="1:6" x14ac:dyDescent="0.2">
      <c r="A20" s="103" t="s">
        <v>4</v>
      </c>
      <c r="B20" s="103">
        <v>0.36</v>
      </c>
      <c r="C20" s="104" t="s">
        <v>201</v>
      </c>
      <c r="D20" s="103" t="s">
        <v>4</v>
      </c>
      <c r="E20" s="103">
        <v>0.08</v>
      </c>
      <c r="F20" s="104" t="s">
        <v>93</v>
      </c>
    </row>
    <row r="21" spans="1:6" x14ac:dyDescent="0.2">
      <c r="A21" s="104" t="s">
        <v>5</v>
      </c>
      <c r="B21" s="105">
        <v>18140.869565217392</v>
      </c>
      <c r="C21" s="106" t="s">
        <v>6</v>
      </c>
      <c r="D21" s="104" t="s">
        <v>5</v>
      </c>
      <c r="E21" s="106">
        <v>4381.913043478261</v>
      </c>
      <c r="F21" s="103"/>
    </row>
    <row r="22" spans="1:6" x14ac:dyDescent="0.2">
      <c r="A22" s="103" t="s">
        <v>202</v>
      </c>
      <c r="B22" s="103">
        <v>0.36</v>
      </c>
      <c r="C22" s="107" t="s">
        <v>6</v>
      </c>
      <c r="D22" s="103" t="s">
        <v>7</v>
      </c>
      <c r="E22" s="103">
        <v>0.08</v>
      </c>
    </row>
    <row r="23" spans="1:6" x14ac:dyDescent="0.2">
      <c r="A23" s="104" t="s">
        <v>199</v>
      </c>
      <c r="B23" s="105">
        <v>3772.9565217391305</v>
      </c>
      <c r="C23" s="103"/>
      <c r="D23" s="104" t="s">
        <v>199</v>
      </c>
      <c r="E23" s="106">
        <v>838.43478260869574</v>
      </c>
    </row>
    <row r="24" spans="1:6" x14ac:dyDescent="0.2">
      <c r="B24" s="15"/>
      <c r="E24" s="15"/>
    </row>
    <row r="25" spans="1:6" ht="19" x14ac:dyDescent="0.25">
      <c r="A25" s="16" t="s">
        <v>9</v>
      </c>
      <c r="B25" s="109">
        <v>278826.1401702899</v>
      </c>
      <c r="C25" s="108"/>
      <c r="D25" s="16" t="s">
        <v>94</v>
      </c>
      <c r="E25" s="109">
        <v>273132.66190942028</v>
      </c>
      <c r="F25" s="2"/>
    </row>
    <row r="26" spans="1:6" ht="16" x14ac:dyDescent="0.2">
      <c r="D26" s="110" t="s">
        <v>208</v>
      </c>
      <c r="E26" s="111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workbookViewId="0">
      <selection activeCell="A12" sqref="A12"/>
    </sheetView>
  </sheetViews>
  <sheetFormatPr baseColWidth="10" defaultRowHeight="15" x14ac:dyDescent="0.2"/>
  <cols>
    <col min="1" max="1" width="50.33203125" customWidth="1"/>
    <col min="2" max="2" width="16" bestFit="1" customWidth="1"/>
    <col min="3" max="3" width="23.1640625" customWidth="1"/>
    <col min="4" max="4" width="21.6640625" customWidth="1"/>
  </cols>
  <sheetData>
    <row r="8" spans="1:4" x14ac:dyDescent="0.2">
      <c r="A8" s="4" t="s">
        <v>212</v>
      </c>
    </row>
    <row r="9" spans="1:4" x14ac:dyDescent="0.2">
      <c r="A9" s="1" t="s">
        <v>12</v>
      </c>
      <c r="B9" s="87" t="s">
        <v>14</v>
      </c>
      <c r="C9" s="87" t="s">
        <v>33</v>
      </c>
      <c r="D9" s="1" t="s">
        <v>34</v>
      </c>
    </row>
    <row r="10" spans="1:4" x14ac:dyDescent="0.2">
      <c r="A10" s="3" t="s">
        <v>216</v>
      </c>
      <c r="B10" s="83">
        <v>1</v>
      </c>
      <c r="C10" s="85">
        <v>400000</v>
      </c>
      <c r="D10" s="6">
        <f>B10*C10</f>
        <v>400000</v>
      </c>
    </row>
    <row r="11" spans="1:4" x14ac:dyDescent="0.2">
      <c r="A11" s="3" t="s">
        <v>213</v>
      </c>
      <c r="B11" s="83">
        <v>5</v>
      </c>
      <c r="C11" s="85">
        <v>50000</v>
      </c>
      <c r="D11" s="6">
        <f t="shared" ref="D11:D15" si="0">B11*C11</f>
        <v>250000</v>
      </c>
    </row>
    <row r="12" spans="1:4" x14ac:dyDescent="0.2">
      <c r="A12" s="3" t="s">
        <v>214</v>
      </c>
      <c r="B12" s="83">
        <v>5</v>
      </c>
      <c r="C12" s="85">
        <v>50000</v>
      </c>
      <c r="D12" s="6">
        <f t="shared" si="0"/>
        <v>250000</v>
      </c>
    </row>
    <row r="13" spans="1:4" x14ac:dyDescent="0.2">
      <c r="A13" s="3" t="s">
        <v>215</v>
      </c>
      <c r="B13" s="83">
        <v>5</v>
      </c>
      <c r="C13" s="85">
        <v>50000</v>
      </c>
      <c r="D13" s="6">
        <f t="shared" si="0"/>
        <v>250000</v>
      </c>
    </row>
    <row r="14" spans="1:4" x14ac:dyDescent="0.2">
      <c r="A14" s="112" t="s">
        <v>217</v>
      </c>
      <c r="B14" s="113">
        <v>1</v>
      </c>
      <c r="C14" s="114">
        <v>20000</v>
      </c>
      <c r="D14" s="6">
        <f t="shared" si="0"/>
        <v>20000</v>
      </c>
    </row>
    <row r="15" spans="1:4" x14ac:dyDescent="0.2">
      <c r="A15" s="112" t="s">
        <v>218</v>
      </c>
      <c r="B15" s="113">
        <v>2</v>
      </c>
      <c r="C15" s="114">
        <v>5000</v>
      </c>
      <c r="D15" s="6">
        <f t="shared" si="0"/>
        <v>10000</v>
      </c>
    </row>
    <row r="16" spans="1:4" ht="16" thickBot="1" x14ac:dyDescent="0.25">
      <c r="A16" s="8" t="s">
        <v>31</v>
      </c>
      <c r="B16" s="8"/>
      <c r="C16" s="8"/>
      <c r="D16" s="9">
        <f>SUM(D10:D15)</f>
        <v>1180000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workbookViewId="0">
      <selection activeCell="A4" sqref="A4"/>
    </sheetView>
  </sheetViews>
  <sheetFormatPr baseColWidth="10" defaultRowHeight="15" x14ac:dyDescent="0.2"/>
  <cols>
    <col min="1" max="1" width="42.83203125" customWidth="1"/>
    <col min="2" max="2" width="22.83203125" customWidth="1"/>
    <col min="3" max="3" width="21.5" customWidth="1"/>
  </cols>
  <sheetData>
    <row r="4" spans="1:3" x14ac:dyDescent="0.2">
      <c r="A4" s="4" t="s">
        <v>219</v>
      </c>
    </row>
    <row r="5" spans="1:3" x14ac:dyDescent="0.2">
      <c r="A5" s="1" t="s">
        <v>12</v>
      </c>
      <c r="B5" s="87" t="s">
        <v>14</v>
      </c>
      <c r="C5" s="87" t="s">
        <v>33</v>
      </c>
    </row>
    <row r="6" spans="1:3" x14ac:dyDescent="0.2">
      <c r="A6" s="3" t="s">
        <v>220</v>
      </c>
      <c r="B6" s="83">
        <v>1</v>
      </c>
      <c r="C6" s="85">
        <v>200000</v>
      </c>
    </row>
    <row r="7" spans="1:3" x14ac:dyDescent="0.2">
      <c r="A7" s="3" t="s">
        <v>221</v>
      </c>
      <c r="B7" s="83">
        <v>0</v>
      </c>
      <c r="C7" s="85">
        <v>300000</v>
      </c>
    </row>
    <row r="8" spans="1:3" x14ac:dyDescent="0.2">
      <c r="A8" s="3" t="s">
        <v>222</v>
      </c>
      <c r="B8" s="83">
        <v>0</v>
      </c>
      <c r="C8" s="85">
        <v>0</v>
      </c>
    </row>
    <row r="9" spans="1:3" x14ac:dyDescent="0.2">
      <c r="A9" s="3" t="s">
        <v>223</v>
      </c>
      <c r="B9" s="83">
        <v>0</v>
      </c>
      <c r="C9" s="8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Props1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Metodo 1 (2)</vt:lpstr>
      <vt:lpstr>ANALISIS</vt:lpstr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Andres Bociga Silva</dc:creator>
  <cp:keywords/>
  <dc:description/>
  <cp:lastModifiedBy>Joseph Varela</cp:lastModifiedBy>
  <cp:revision/>
  <dcterms:created xsi:type="dcterms:W3CDTF">2024-11-25T16:51:48Z</dcterms:created>
  <dcterms:modified xsi:type="dcterms:W3CDTF">2025-07-25T05:42:14Z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