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428E8F6A-CEF3-824C-AF22-700BFA3E1A55}" xr6:coauthVersionLast="47" xr6:coauthVersionMax="47" xr10:uidLastSave="{00000000-0000-0000-0000-000000000000}"/>
  <bookViews>
    <workbookView xWindow="22180" yWindow="500" windowWidth="29020" windowHeight="2138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<sst xmlns="http://schemas.openxmlformats.org/spreadsheetml/2006/main" count="640" uniqueCount="225">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</sst>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171" fontId="18" fillId="9" borderId="0" xfId="0" applyNumberFormat="1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0" fontId="9" fillId="7" borderId="1" xfId="0" applyFon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93" zoomScale="170" zoomScaleNormal="170" workbookViewId="0">
      <selection activeCell="A99" sqref="A99:A100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9" t="s">
        <v>137</v>
      </c>
      <c r="B2" s="78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90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2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9" t="s">
        <v>167</v>
      </c>
      <c r="B29" s="64" t="s">
        <v>107</v>
      </c>
      <c r="C29" s="64">
        <v>0</v>
      </c>
      <c r="G29" s="43"/>
      <c r="H29" s="43"/>
      <c r="I29" s="87" t="s">
        <v>168</v>
      </c>
      <c r="J29" s="64" t="s">
        <v>172</v>
      </c>
      <c r="K29" s="64">
        <v>1</v>
      </c>
      <c r="R29" s="77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2" t="s">
        <v>158</v>
      </c>
      <c r="C30" s="83" t="s">
        <v>13</v>
      </c>
      <c r="D30" s="83" t="s">
        <v>14</v>
      </c>
      <c r="E30" s="82" t="s">
        <v>159</v>
      </c>
      <c r="F30" s="83" t="s">
        <v>160</v>
      </c>
      <c r="G30" s="82" t="s">
        <v>161</v>
      </c>
      <c r="H30" s="44"/>
      <c r="I30" s="1" t="s">
        <v>12</v>
      </c>
      <c r="J30" s="82" t="s">
        <v>158</v>
      </c>
      <c r="K30" s="83" t="s">
        <v>13</v>
      </c>
      <c r="L30" s="83" t="s">
        <v>14</v>
      </c>
      <c r="M30" s="82" t="s">
        <v>159</v>
      </c>
      <c r="N30" s="83" t="s">
        <v>160</v>
      </c>
      <c r="O30" s="82" t="s">
        <v>161</v>
      </c>
      <c r="R30" s="1" t="s">
        <v>12</v>
      </c>
      <c r="S30" s="82" t="s">
        <v>158</v>
      </c>
      <c r="T30" s="83" t="s">
        <v>13</v>
      </c>
      <c r="U30" s="83" t="s">
        <v>14</v>
      </c>
      <c r="V30" s="82" t="s">
        <v>159</v>
      </c>
      <c r="W30" s="83" t="s">
        <v>160</v>
      </c>
      <c r="X30" s="82" t="s">
        <v>193</v>
      </c>
    </row>
    <row r="31" spans="1:24" x14ac:dyDescent="0.2">
      <c r="A31" s="3" t="s">
        <v>145</v>
      </c>
      <c r="B31" s="3">
        <v>100</v>
      </c>
      <c r="C31" s="84">
        <v>50</v>
      </c>
      <c r="D31" s="84">
        <v>1</v>
      </c>
      <c r="E31" s="6">
        <f>C31*F31/B31</f>
        <v>20000</v>
      </c>
      <c r="F31" s="86">
        <v>40000</v>
      </c>
      <c r="G31" s="52">
        <f>E31</f>
        <v>20000</v>
      </c>
      <c r="H31" s="44"/>
      <c r="I31" s="3" t="s">
        <v>145</v>
      </c>
      <c r="J31" s="3">
        <v>100</v>
      </c>
      <c r="K31" s="84">
        <v>0</v>
      </c>
      <c r="L31" s="84">
        <v>1</v>
      </c>
      <c r="M31" s="6">
        <f t="shared" ref="M31:M51" si="0">K31*N31/J31</f>
        <v>0</v>
      </c>
      <c r="N31" s="86">
        <v>40000</v>
      </c>
      <c r="O31" s="52"/>
      <c r="R31" s="3" t="s">
        <v>163</v>
      </c>
      <c r="S31" s="3">
        <v>500</v>
      </c>
      <c r="T31" s="84">
        <v>600</v>
      </c>
      <c r="U31" s="84">
        <v>1</v>
      </c>
      <c r="V31" s="6">
        <f>T31*W31/S31</f>
        <v>48000</v>
      </c>
      <c r="W31" s="86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4">
        <v>0</v>
      </c>
      <c r="D32" s="84">
        <v>0</v>
      </c>
      <c r="E32" s="6">
        <f t="shared" ref="E32:E34" si="1">C32*F32/B32</f>
        <v>0</v>
      </c>
      <c r="F32" s="86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4">
        <v>0</v>
      </c>
      <c r="L32" s="84">
        <v>0</v>
      </c>
      <c r="M32" s="6">
        <f t="shared" si="0"/>
        <v>0</v>
      </c>
      <c r="N32" s="86">
        <v>50000</v>
      </c>
      <c r="O32" s="52">
        <f t="shared" ref="O32:O51" si="3">L32*N32</f>
        <v>0</v>
      </c>
      <c r="R32" s="3" t="s">
        <v>164</v>
      </c>
      <c r="S32" s="3">
        <v>500</v>
      </c>
      <c r="T32" s="84">
        <v>0</v>
      </c>
      <c r="U32" s="84">
        <v>0</v>
      </c>
      <c r="V32" s="6">
        <f t="shared" ref="V32:V42" si="4">T32*W32/S32</f>
        <v>0</v>
      </c>
      <c r="W32" s="86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4">
        <v>100</v>
      </c>
      <c r="D33" s="84">
        <v>0</v>
      </c>
      <c r="E33" s="6">
        <f t="shared" si="1"/>
        <v>20000</v>
      </c>
      <c r="F33" s="86">
        <v>100000</v>
      </c>
      <c r="G33" s="52">
        <f>D33*F33</f>
        <v>0</v>
      </c>
      <c r="H33" s="44"/>
      <c r="I33" s="3" t="s">
        <v>157</v>
      </c>
      <c r="J33" s="3">
        <v>500</v>
      </c>
      <c r="K33" s="84">
        <v>0</v>
      </c>
      <c r="L33" s="84">
        <v>0</v>
      </c>
      <c r="M33" s="6">
        <f t="shared" si="0"/>
        <v>0</v>
      </c>
      <c r="N33" s="86">
        <v>100000</v>
      </c>
      <c r="O33" s="52">
        <f>M33</f>
        <v>0</v>
      </c>
      <c r="R33" s="3" t="s">
        <v>165</v>
      </c>
      <c r="S33" s="3">
        <v>500</v>
      </c>
      <c r="T33" s="84">
        <v>0</v>
      </c>
      <c r="U33" s="84">
        <v>0</v>
      </c>
      <c r="V33" s="6">
        <f t="shared" si="4"/>
        <v>0</v>
      </c>
      <c r="W33" s="86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4">
        <v>0</v>
      </c>
      <c r="D34" s="84">
        <v>0</v>
      </c>
      <c r="E34" s="6">
        <f t="shared" si="1"/>
        <v>0</v>
      </c>
      <c r="F34" s="86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4">
        <v>0</v>
      </c>
      <c r="L34" s="84">
        <v>0</v>
      </c>
      <c r="M34" s="6">
        <f t="shared" si="0"/>
        <v>0</v>
      </c>
      <c r="N34" s="86">
        <v>20546.599999999999</v>
      </c>
      <c r="O34" s="52">
        <f t="shared" si="3"/>
        <v>0</v>
      </c>
      <c r="R34" s="3" t="s">
        <v>166</v>
      </c>
      <c r="S34" s="3">
        <v>1000</v>
      </c>
      <c r="T34" s="84">
        <v>0</v>
      </c>
      <c r="U34" s="84">
        <v>0</v>
      </c>
      <c r="V34" s="6">
        <f t="shared" si="4"/>
        <v>0</v>
      </c>
      <c r="W34" s="86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4">
        <v>0</v>
      </c>
      <c r="D35" s="84">
        <v>1</v>
      </c>
      <c r="E35" s="6">
        <f>C35*F35/B35</f>
        <v>0</v>
      </c>
      <c r="F35" s="86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4">
        <v>0</v>
      </c>
      <c r="L35" s="84">
        <v>1</v>
      </c>
      <c r="M35" s="6">
        <f t="shared" si="0"/>
        <v>0</v>
      </c>
      <c r="N35" s="86">
        <v>1500</v>
      </c>
      <c r="O35" s="52">
        <f t="shared" si="3"/>
        <v>1500</v>
      </c>
      <c r="R35" s="24" t="s">
        <v>150</v>
      </c>
      <c r="S35" s="3">
        <v>10</v>
      </c>
      <c r="T35" s="84">
        <v>30</v>
      </c>
      <c r="U35" s="84">
        <v>1</v>
      </c>
      <c r="V35" s="6">
        <f t="shared" si="4"/>
        <v>4500</v>
      </c>
      <c r="W35" s="86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4">
        <v>0</v>
      </c>
      <c r="D36" s="84">
        <v>1</v>
      </c>
      <c r="E36" s="6">
        <f>C36*F36/B36</f>
        <v>0</v>
      </c>
      <c r="F36" s="86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4">
        <v>0</v>
      </c>
      <c r="L36" s="84">
        <v>1</v>
      </c>
      <c r="M36" s="6">
        <f t="shared" si="0"/>
        <v>0</v>
      </c>
      <c r="N36" s="86">
        <v>5700</v>
      </c>
      <c r="O36" s="52">
        <f t="shared" si="3"/>
        <v>5700</v>
      </c>
      <c r="R36" s="3" t="s">
        <v>21</v>
      </c>
      <c r="S36" s="3">
        <v>10</v>
      </c>
      <c r="T36" s="84">
        <v>10</v>
      </c>
      <c r="U36" s="84">
        <v>1</v>
      </c>
      <c r="V36" s="6">
        <f t="shared" si="4"/>
        <v>5700</v>
      </c>
      <c r="W36" s="86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4">
        <v>0</v>
      </c>
      <c r="D37" s="84">
        <v>1</v>
      </c>
      <c r="E37" s="6">
        <f>C37*F37/B37</f>
        <v>0</v>
      </c>
      <c r="F37" s="86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4">
        <v>0</v>
      </c>
      <c r="L37" s="84">
        <v>1</v>
      </c>
      <c r="M37" s="6">
        <f t="shared" si="0"/>
        <v>0</v>
      </c>
      <c r="N37" s="86">
        <v>1500</v>
      </c>
      <c r="O37" s="52">
        <f t="shared" si="3"/>
        <v>1500</v>
      </c>
      <c r="R37" s="3" t="s">
        <v>148</v>
      </c>
      <c r="S37" s="3">
        <v>20</v>
      </c>
      <c r="T37" s="84">
        <v>0</v>
      </c>
      <c r="U37" s="84">
        <v>1</v>
      </c>
      <c r="V37" s="6">
        <f t="shared" si="4"/>
        <v>0</v>
      </c>
      <c r="W37" s="86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4">
        <v>0</v>
      </c>
      <c r="D38" s="84">
        <v>1</v>
      </c>
      <c r="E38" s="6">
        <f>C38*F38/B38</f>
        <v>0</v>
      </c>
      <c r="F38" s="86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4">
        <v>0</v>
      </c>
      <c r="L38" s="84">
        <v>1</v>
      </c>
      <c r="M38" s="6">
        <f t="shared" si="0"/>
        <v>0</v>
      </c>
      <c r="N38" s="86">
        <v>1500</v>
      </c>
      <c r="O38" s="52">
        <f t="shared" si="3"/>
        <v>1500</v>
      </c>
      <c r="R38" s="24" t="s">
        <v>149</v>
      </c>
      <c r="S38" s="3">
        <v>10</v>
      </c>
      <c r="T38" s="84">
        <v>30</v>
      </c>
      <c r="U38" s="84"/>
      <c r="V38" s="6">
        <f t="shared" si="4"/>
        <v>4500</v>
      </c>
      <c r="W38" s="86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4">
        <v>0</v>
      </c>
      <c r="D39" s="84">
        <v>0</v>
      </c>
      <c r="E39" s="6">
        <f>C39*F39/B39</f>
        <v>0</v>
      </c>
      <c r="F39" s="86">
        <v>1800</v>
      </c>
      <c r="G39" s="52">
        <v>1800</v>
      </c>
      <c r="H39" s="44"/>
      <c r="I39" s="3" t="s">
        <v>25</v>
      </c>
      <c r="J39" s="3">
        <v>10</v>
      </c>
      <c r="K39" s="84">
        <v>0</v>
      </c>
      <c r="L39" s="84">
        <v>0</v>
      </c>
      <c r="M39" s="6">
        <f t="shared" si="0"/>
        <v>0</v>
      </c>
      <c r="N39" s="86">
        <v>1800</v>
      </c>
      <c r="O39" s="52">
        <f t="shared" si="3"/>
        <v>0</v>
      </c>
      <c r="R39" s="3" t="s">
        <v>24</v>
      </c>
      <c r="S39" s="3">
        <v>10</v>
      </c>
      <c r="T39" s="84">
        <v>12</v>
      </c>
      <c r="U39" s="84">
        <v>1</v>
      </c>
      <c r="V39" s="6">
        <f t="shared" si="4"/>
        <v>1800</v>
      </c>
      <c r="W39" s="86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4">
        <v>0</v>
      </c>
      <c r="D40" s="84">
        <v>1</v>
      </c>
      <c r="E40" s="6">
        <f t="shared" ref="E40" si="6">C40*F40/B40</f>
        <v>0</v>
      </c>
      <c r="F40" s="86">
        <v>80000</v>
      </c>
      <c r="G40" s="6">
        <f>E40</f>
        <v>0</v>
      </c>
      <c r="H40" s="44"/>
      <c r="I40" s="3" t="s">
        <v>30</v>
      </c>
      <c r="J40" s="3">
        <v>100</v>
      </c>
      <c r="K40" s="84">
        <v>0</v>
      </c>
      <c r="L40" s="84"/>
      <c r="M40" s="6">
        <f t="shared" si="0"/>
        <v>0</v>
      </c>
      <c r="N40" s="86">
        <v>80000</v>
      </c>
      <c r="O40" s="52">
        <f>M40</f>
        <v>0</v>
      </c>
      <c r="R40" s="3" t="s">
        <v>25</v>
      </c>
      <c r="S40" s="3">
        <v>10</v>
      </c>
      <c r="T40" s="84">
        <v>20</v>
      </c>
      <c r="U40" s="84">
        <v>0</v>
      </c>
      <c r="V40" s="6">
        <f t="shared" si="4"/>
        <v>3600</v>
      </c>
      <c r="W40" s="86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4">
        <v>0</v>
      </c>
      <c r="D41" s="84">
        <v>0</v>
      </c>
      <c r="E41" s="6">
        <f>C41*F41/B41</f>
        <v>0</v>
      </c>
      <c r="F41" s="86">
        <v>10814</v>
      </c>
      <c r="G41" s="52">
        <f t="shared" si="2"/>
        <v>0</v>
      </c>
      <c r="H41" s="44"/>
      <c r="I41" s="3" t="s">
        <v>20</v>
      </c>
      <c r="J41" s="3">
        <v>500</v>
      </c>
      <c r="K41" s="84">
        <v>0</v>
      </c>
      <c r="L41" s="84"/>
      <c r="M41" s="6">
        <f t="shared" si="0"/>
        <v>0</v>
      </c>
      <c r="N41" s="86">
        <v>10814</v>
      </c>
      <c r="O41" s="52">
        <f t="shared" si="3"/>
        <v>0</v>
      </c>
      <c r="R41" s="3" t="s">
        <v>174</v>
      </c>
      <c r="S41" s="3">
        <v>500</v>
      </c>
      <c r="T41" s="84">
        <v>200</v>
      </c>
      <c r="U41" s="84"/>
      <c r="V41" s="6">
        <f t="shared" si="4"/>
        <v>32000</v>
      </c>
      <c r="W41" s="86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4">
        <v>0</v>
      </c>
      <c r="D42" s="84">
        <v>0</v>
      </c>
      <c r="E42" s="6">
        <f>C42*F42/B42</f>
        <v>0</v>
      </c>
      <c r="F42" s="86">
        <v>13000</v>
      </c>
      <c r="G42" s="42">
        <v>13000</v>
      </c>
      <c r="H42" s="44"/>
      <c r="I42" s="3" t="s">
        <v>151</v>
      </c>
      <c r="J42" s="3">
        <v>1</v>
      </c>
      <c r="K42" s="84">
        <v>0</v>
      </c>
      <c r="L42" s="84">
        <v>1</v>
      </c>
      <c r="M42" s="6">
        <f t="shared" si="0"/>
        <v>0</v>
      </c>
      <c r="N42" s="86">
        <v>13000</v>
      </c>
      <c r="O42" s="52">
        <f t="shared" si="3"/>
        <v>13000</v>
      </c>
      <c r="R42" s="3" t="s">
        <v>20</v>
      </c>
      <c r="S42" s="3">
        <v>500</v>
      </c>
      <c r="T42" s="84">
        <v>250</v>
      </c>
      <c r="U42" s="84"/>
      <c r="V42" s="6">
        <f t="shared" si="4"/>
        <v>5407</v>
      </c>
      <c r="W42" s="86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4">
        <v>0</v>
      </c>
      <c r="D43" s="84"/>
      <c r="E43" s="6">
        <f t="shared" ref="E43:E49" si="7">C43*F43/B43</f>
        <v>0</v>
      </c>
      <c r="F43" s="86">
        <v>23000</v>
      </c>
      <c r="G43" s="42">
        <v>23000</v>
      </c>
      <c r="H43" s="44"/>
      <c r="I43" s="3" t="s">
        <v>162</v>
      </c>
      <c r="J43" s="3">
        <v>1</v>
      </c>
      <c r="K43" s="84">
        <v>0</v>
      </c>
      <c r="L43" s="84">
        <v>1</v>
      </c>
      <c r="M43" s="6">
        <f t="shared" si="0"/>
        <v>0</v>
      </c>
      <c r="N43" s="86">
        <v>13000</v>
      </c>
      <c r="O43" s="52"/>
      <c r="R43" s="3" t="s">
        <v>162</v>
      </c>
      <c r="S43" s="3">
        <v>1</v>
      </c>
      <c r="T43" s="84">
        <v>1</v>
      </c>
      <c r="U43" s="84">
        <v>1</v>
      </c>
      <c r="V43" s="6"/>
      <c r="W43" s="86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4">
        <v>0</v>
      </c>
      <c r="D44" s="84"/>
      <c r="E44" s="6">
        <f t="shared" si="7"/>
        <v>0</v>
      </c>
      <c r="F44" s="86">
        <v>25000</v>
      </c>
      <c r="G44" s="52">
        <f t="shared" si="2"/>
        <v>0</v>
      </c>
      <c r="H44" s="44"/>
      <c r="I44" s="3" t="s">
        <v>152</v>
      </c>
      <c r="J44" s="3">
        <v>1</v>
      </c>
      <c r="K44" s="84">
        <v>0</v>
      </c>
      <c r="L44" s="84"/>
      <c r="M44" s="6">
        <f t="shared" si="0"/>
        <v>0</v>
      </c>
      <c r="N44" s="86">
        <v>23000</v>
      </c>
      <c r="O44" s="52">
        <v>23000</v>
      </c>
      <c r="R44" s="3" t="s">
        <v>152</v>
      </c>
      <c r="S44" s="3">
        <v>1</v>
      </c>
      <c r="T44" s="84">
        <v>1</v>
      </c>
      <c r="U44" s="84"/>
      <c r="V44" s="6"/>
      <c r="W44" s="86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4">
        <v>0</v>
      </c>
      <c r="D45" s="84"/>
      <c r="E45" s="6">
        <f t="shared" si="7"/>
        <v>0</v>
      </c>
      <c r="F45" s="86">
        <v>2000</v>
      </c>
      <c r="G45" s="52">
        <f t="shared" si="2"/>
        <v>0</v>
      </c>
      <c r="H45" s="44"/>
      <c r="I45" s="3" t="s">
        <v>153</v>
      </c>
      <c r="J45" s="3">
        <v>1</v>
      </c>
      <c r="K45" s="84">
        <v>0</v>
      </c>
      <c r="L45" s="84"/>
      <c r="M45" s="6">
        <f t="shared" si="0"/>
        <v>0</v>
      </c>
      <c r="N45" s="86">
        <v>25000</v>
      </c>
      <c r="O45" s="52">
        <f t="shared" si="3"/>
        <v>0</v>
      </c>
      <c r="R45" s="3" t="s">
        <v>153</v>
      </c>
      <c r="S45" s="3">
        <v>1</v>
      </c>
      <c r="T45" s="84">
        <v>0</v>
      </c>
      <c r="U45" s="84"/>
      <c r="V45" s="6"/>
      <c r="W45" s="86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4">
        <v>0</v>
      </c>
      <c r="D46" s="84"/>
      <c r="E46" s="6">
        <f t="shared" si="7"/>
        <v>0</v>
      </c>
      <c r="F46" s="86">
        <v>3000</v>
      </c>
      <c r="G46" s="52">
        <f t="shared" si="2"/>
        <v>0</v>
      </c>
      <c r="H46" s="44"/>
      <c r="I46" s="3" t="s">
        <v>154</v>
      </c>
      <c r="J46" s="3">
        <v>5</v>
      </c>
      <c r="K46" s="84">
        <v>0</v>
      </c>
      <c r="L46" s="84"/>
      <c r="M46" s="6">
        <f t="shared" si="0"/>
        <v>0</v>
      </c>
      <c r="N46" s="86">
        <v>2000</v>
      </c>
      <c r="O46" s="52">
        <f t="shared" si="3"/>
        <v>0</v>
      </c>
      <c r="R46" s="3" t="s">
        <v>154</v>
      </c>
      <c r="S46" s="3">
        <v>5</v>
      </c>
      <c r="T46" s="84">
        <v>1</v>
      </c>
      <c r="U46" s="84"/>
      <c r="V46" s="6"/>
      <c r="W46" s="86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4">
        <v>0</v>
      </c>
      <c r="D47" s="84"/>
      <c r="E47" s="6">
        <f t="shared" si="7"/>
        <v>0</v>
      </c>
      <c r="F47" s="86">
        <v>15000</v>
      </c>
      <c r="G47" s="6">
        <v>15000</v>
      </c>
      <c r="H47" s="44"/>
      <c r="I47" s="24" t="s">
        <v>155</v>
      </c>
      <c r="J47" s="3">
        <v>10</v>
      </c>
      <c r="K47" s="84">
        <v>0</v>
      </c>
      <c r="L47" s="84"/>
      <c r="M47" s="6">
        <f t="shared" si="0"/>
        <v>0</v>
      </c>
      <c r="N47" s="86">
        <v>3000</v>
      </c>
      <c r="O47" s="52">
        <f t="shared" si="3"/>
        <v>0</v>
      </c>
      <c r="R47" s="3" t="s">
        <v>173</v>
      </c>
      <c r="S47" s="3">
        <v>5</v>
      </c>
      <c r="T47" s="84">
        <v>1</v>
      </c>
      <c r="U47" s="84"/>
      <c r="V47" s="6"/>
      <c r="W47" s="86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4">
        <v>0</v>
      </c>
      <c r="D48" s="85"/>
      <c r="E48" s="6">
        <f t="shared" si="7"/>
        <v>0</v>
      </c>
      <c r="F48" s="86">
        <v>4000</v>
      </c>
      <c r="G48" s="6">
        <v>4000</v>
      </c>
      <c r="H48" s="44"/>
      <c r="I48" s="24" t="s">
        <v>180</v>
      </c>
      <c r="J48" s="3">
        <v>10</v>
      </c>
      <c r="K48" s="84">
        <v>0</v>
      </c>
      <c r="L48" s="84">
        <v>1</v>
      </c>
      <c r="M48" s="6">
        <f t="shared" si="0"/>
        <v>0</v>
      </c>
      <c r="N48" s="86">
        <v>15000</v>
      </c>
      <c r="O48" s="52">
        <f t="shared" si="3"/>
        <v>15000</v>
      </c>
      <c r="R48" s="24" t="s">
        <v>155</v>
      </c>
      <c r="S48" s="3">
        <v>10</v>
      </c>
      <c r="T48" s="84">
        <v>1</v>
      </c>
      <c r="U48" s="84"/>
      <c r="V48" s="6"/>
      <c r="W48" s="86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4">
        <v>0</v>
      </c>
      <c r="D49" s="85"/>
      <c r="E49" s="6">
        <f t="shared" si="7"/>
        <v>0</v>
      </c>
      <c r="F49" s="86">
        <v>31000</v>
      </c>
      <c r="G49" s="6"/>
      <c r="H49" s="44"/>
      <c r="I49" s="24" t="s">
        <v>179</v>
      </c>
      <c r="J49" s="3">
        <v>1</v>
      </c>
      <c r="K49" s="84">
        <v>0</v>
      </c>
      <c r="L49" s="84"/>
      <c r="M49" s="6">
        <f t="shared" si="0"/>
        <v>0</v>
      </c>
      <c r="N49" s="86">
        <v>21000</v>
      </c>
      <c r="O49" s="52">
        <f>N49</f>
        <v>21000</v>
      </c>
      <c r="R49" s="24" t="s">
        <v>200</v>
      </c>
      <c r="S49" s="3">
        <v>1</v>
      </c>
      <c r="T49" s="84">
        <v>1</v>
      </c>
      <c r="U49" s="84">
        <v>1</v>
      </c>
      <c r="V49" s="6"/>
      <c r="W49" s="86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4">
        <v>0</v>
      </c>
      <c r="D50" s="85"/>
      <c r="E50" s="6">
        <f>C50*F50/B50</f>
        <v>0</v>
      </c>
      <c r="F50" s="86">
        <v>20000</v>
      </c>
      <c r="G50" s="6">
        <f>F50</f>
        <v>20000</v>
      </c>
      <c r="H50" s="44"/>
      <c r="I50" s="24" t="s">
        <v>178</v>
      </c>
      <c r="J50" s="3">
        <v>1</v>
      </c>
      <c r="K50" s="84">
        <v>0</v>
      </c>
      <c r="L50" s="84"/>
      <c r="M50" s="6">
        <f t="shared" si="0"/>
        <v>0</v>
      </c>
      <c r="N50" s="86">
        <v>20000</v>
      </c>
      <c r="O50" s="52"/>
      <c r="R50" s="22" t="s">
        <v>178</v>
      </c>
      <c r="S50" s="3">
        <v>1</v>
      </c>
      <c r="T50" s="84">
        <v>0</v>
      </c>
      <c r="U50" s="84"/>
      <c r="V50" s="6"/>
      <c r="W50" s="86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5"/>
      <c r="D51" s="85"/>
      <c r="E51" s="54">
        <f>SUM(E31:E50)</f>
        <v>40000</v>
      </c>
      <c r="F51" s="86"/>
      <c r="G51" s="53">
        <f>SUM(G31:G50)</f>
        <v>107000</v>
      </c>
      <c r="H51" s="44"/>
      <c r="I51" s="24" t="s">
        <v>156</v>
      </c>
      <c r="J51" s="3">
        <v>500</v>
      </c>
      <c r="K51" s="84">
        <v>0</v>
      </c>
      <c r="L51" s="84">
        <v>1</v>
      </c>
      <c r="M51" s="6">
        <f t="shared" si="0"/>
        <v>0</v>
      </c>
      <c r="N51" s="86">
        <v>4000</v>
      </c>
      <c r="O51" s="52">
        <f t="shared" si="3"/>
        <v>4000</v>
      </c>
      <c r="R51" s="24" t="s">
        <v>184</v>
      </c>
      <c r="S51" s="3">
        <v>10</v>
      </c>
      <c r="T51" s="84">
        <v>1</v>
      </c>
      <c r="U51" s="84">
        <v>1</v>
      </c>
      <c r="V51" s="6"/>
      <c r="W51" s="86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5"/>
      <c r="L52" s="85"/>
      <c r="M52" s="54">
        <f>SUM(M31:M51)</f>
        <v>0</v>
      </c>
      <c r="N52" s="85"/>
      <c r="O52" s="53">
        <f>SUM(O31:O51)</f>
        <v>86200</v>
      </c>
      <c r="R52" s="24" t="s">
        <v>181</v>
      </c>
      <c r="S52" s="3">
        <v>500</v>
      </c>
      <c r="T52" s="84">
        <v>100</v>
      </c>
      <c r="U52" s="85">
        <v>1</v>
      </c>
      <c r="V52" s="6">
        <f>T52*W52/S52</f>
        <v>800</v>
      </c>
      <c r="W52" s="86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3" t="s">
        <v>14</v>
      </c>
      <c r="C56" s="83" t="s">
        <v>33</v>
      </c>
      <c r="D56" s="1" t="s">
        <v>34</v>
      </c>
      <c r="F56" s="7"/>
      <c r="G56" s="44"/>
      <c r="H56" s="45"/>
    </row>
    <row r="57" spans="1:24" x14ac:dyDescent="0.2">
      <c r="A57" s="116" t="s">
        <v>35</v>
      </c>
      <c r="B57" s="117">
        <v>4</v>
      </c>
      <c r="C57" s="118">
        <v>1000</v>
      </c>
      <c r="D57" s="118">
        <f>C57*B57</f>
        <v>4000</v>
      </c>
      <c r="F57" s="7"/>
      <c r="G57" s="44"/>
      <c r="H57" s="44"/>
    </row>
    <row r="58" spans="1:24" x14ac:dyDescent="0.2">
      <c r="A58" s="116" t="s">
        <v>36</v>
      </c>
      <c r="B58" s="117">
        <v>2</v>
      </c>
      <c r="C58" s="118">
        <v>4000</v>
      </c>
      <c r="D58" s="118">
        <f t="shared" ref="D58:D61" si="8">C58*B58</f>
        <v>8000</v>
      </c>
      <c r="F58" s="7"/>
      <c r="H58" s="44"/>
    </row>
    <row r="59" spans="1:24" x14ac:dyDescent="0.2">
      <c r="A59" s="116" t="s">
        <v>37</v>
      </c>
      <c r="B59" s="117">
        <v>2</v>
      </c>
      <c r="C59" s="118">
        <v>300</v>
      </c>
      <c r="D59" s="118">
        <f t="shared" si="8"/>
        <v>600</v>
      </c>
      <c r="F59" s="7"/>
    </row>
    <row r="60" spans="1:24" x14ac:dyDescent="0.2">
      <c r="A60" s="116" t="s">
        <v>38</v>
      </c>
      <c r="B60" s="117">
        <v>2</v>
      </c>
      <c r="C60" s="118">
        <v>100</v>
      </c>
      <c r="D60" s="118">
        <f t="shared" si="8"/>
        <v>200</v>
      </c>
      <c r="F60" s="7"/>
    </row>
    <row r="61" spans="1:24" x14ac:dyDescent="0.2">
      <c r="A61" s="116" t="s">
        <v>39</v>
      </c>
      <c r="B61" s="117">
        <v>2</v>
      </c>
      <c r="C61" s="118">
        <v>300</v>
      </c>
      <c r="D61" s="118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4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8" t="s">
        <v>14</v>
      </c>
      <c r="C67" s="88" t="s">
        <v>33</v>
      </c>
      <c r="D67" s="1" t="s">
        <v>34</v>
      </c>
      <c r="F67" s="7"/>
    </row>
    <row r="68" spans="1:11" x14ac:dyDescent="0.2">
      <c r="A68" s="116" t="s">
        <v>41</v>
      </c>
      <c r="B68" s="117">
        <v>0.08</v>
      </c>
      <c r="C68" s="118">
        <v>9000</v>
      </c>
      <c r="D68" s="116">
        <f>C68*B68</f>
        <v>720</v>
      </c>
      <c r="F68" s="7"/>
    </row>
    <row r="69" spans="1:11" x14ac:dyDescent="0.2">
      <c r="A69" s="116" t="s">
        <v>196</v>
      </c>
      <c r="B69" s="117">
        <v>0.1</v>
      </c>
      <c r="C69" s="118">
        <v>1000</v>
      </c>
      <c r="D69" s="116">
        <f t="shared" ref="D69:D72" si="9">C69*B69</f>
        <v>100</v>
      </c>
      <c r="F69" s="7"/>
    </row>
    <row r="70" spans="1:11" x14ac:dyDescent="0.2">
      <c r="A70" s="116" t="s">
        <v>43</v>
      </c>
      <c r="B70" s="117">
        <v>0.15</v>
      </c>
      <c r="C70" s="118">
        <v>1200</v>
      </c>
      <c r="D70" s="116">
        <f t="shared" si="9"/>
        <v>180</v>
      </c>
      <c r="F70" s="7"/>
    </row>
    <row r="71" spans="1:11" x14ac:dyDescent="0.2">
      <c r="A71" s="116" t="s">
        <v>210</v>
      </c>
      <c r="B71" s="117">
        <f>1/200</f>
        <v>5.0000000000000001E-3</v>
      </c>
      <c r="C71" s="118">
        <v>70479</v>
      </c>
      <c r="D71" s="116">
        <f t="shared" si="9"/>
        <v>352.39499999999998</v>
      </c>
      <c r="F71" s="7"/>
    </row>
    <row r="72" spans="1:11" x14ac:dyDescent="0.2">
      <c r="A72" s="116" t="s">
        <v>211</v>
      </c>
      <c r="B72" s="117">
        <f>1/200</f>
        <v>5.0000000000000001E-3</v>
      </c>
      <c r="C72" s="118">
        <v>55000</v>
      </c>
      <c r="D72" s="116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4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8" t="s">
        <v>14</v>
      </c>
      <c r="C78" s="88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6" t="s">
        <v>110</v>
      </c>
      <c r="B79" s="117">
        <v>1</v>
      </c>
      <c r="C79" s="118">
        <v>400</v>
      </c>
      <c r="D79" s="118">
        <f>B79*C79</f>
        <v>400</v>
      </c>
      <c r="F79" s="7"/>
      <c r="H79" s="29"/>
      <c r="I79" s="30"/>
      <c r="J79" s="31"/>
      <c r="K79" s="31"/>
    </row>
    <row r="80" spans="1:11" x14ac:dyDescent="0.2">
      <c r="A80" s="116" t="s">
        <v>47</v>
      </c>
      <c r="B80" s="117">
        <v>1</v>
      </c>
      <c r="C80" s="118">
        <v>400</v>
      </c>
      <c r="D80" s="118">
        <f t="shared" ref="D80:D93" si="10">B80*C80</f>
        <v>400</v>
      </c>
      <c r="F80" s="7"/>
      <c r="I80" s="30"/>
      <c r="J80" s="31"/>
      <c r="K80" s="31"/>
    </row>
    <row r="81" spans="1:11" x14ac:dyDescent="0.2">
      <c r="A81" s="116" t="s">
        <v>48</v>
      </c>
      <c r="B81" s="117">
        <v>2</v>
      </c>
      <c r="C81" s="118">
        <v>400</v>
      </c>
      <c r="D81" s="118">
        <f t="shared" si="10"/>
        <v>800</v>
      </c>
      <c r="F81" s="7"/>
      <c r="I81" s="30"/>
      <c r="J81" s="31"/>
      <c r="K81" s="31"/>
    </row>
    <row r="82" spans="1:11" x14ac:dyDescent="0.2">
      <c r="A82" s="116" t="s">
        <v>49</v>
      </c>
      <c r="B82" s="117">
        <v>3</v>
      </c>
      <c r="C82" s="118">
        <v>500</v>
      </c>
      <c r="D82" s="118">
        <f t="shared" si="10"/>
        <v>1500</v>
      </c>
      <c r="F82" s="7"/>
      <c r="I82" s="30"/>
      <c r="J82" s="31"/>
      <c r="K82" s="31"/>
    </row>
    <row r="83" spans="1:11" x14ac:dyDescent="0.2">
      <c r="A83" s="116" t="s">
        <v>111</v>
      </c>
      <c r="B83" s="117">
        <v>3</v>
      </c>
      <c r="C83" s="118">
        <v>2000</v>
      </c>
      <c r="D83" s="118">
        <f t="shared" si="10"/>
        <v>6000</v>
      </c>
      <c r="F83" s="7"/>
      <c r="I83" s="30"/>
      <c r="J83" s="31"/>
      <c r="K83" s="31"/>
    </row>
    <row r="84" spans="1:11" x14ac:dyDescent="0.2">
      <c r="A84" s="116" t="s">
        <v>112</v>
      </c>
      <c r="B84" s="117">
        <v>4</v>
      </c>
      <c r="C84" s="118">
        <v>2500</v>
      </c>
      <c r="D84" s="118">
        <f t="shared" si="10"/>
        <v>10000</v>
      </c>
      <c r="F84" s="7"/>
      <c r="I84" s="30"/>
      <c r="J84" s="31"/>
      <c r="K84" s="31"/>
    </row>
    <row r="85" spans="1:11" x14ac:dyDescent="0.2">
      <c r="A85" s="116" t="s">
        <v>113</v>
      </c>
      <c r="B85" s="117">
        <v>1</v>
      </c>
      <c r="C85" s="118">
        <v>2000</v>
      </c>
      <c r="D85" s="118">
        <f t="shared" si="10"/>
        <v>2000</v>
      </c>
      <c r="F85" s="7"/>
      <c r="I85" s="30"/>
      <c r="J85" s="31"/>
      <c r="K85" s="31"/>
    </row>
    <row r="86" spans="1:11" x14ac:dyDescent="0.2">
      <c r="A86" s="116" t="s">
        <v>114</v>
      </c>
      <c r="B86" s="117">
        <v>3</v>
      </c>
      <c r="C86" s="118">
        <v>200</v>
      </c>
      <c r="D86" s="118">
        <f t="shared" si="10"/>
        <v>600</v>
      </c>
      <c r="F86" s="7"/>
      <c r="I86" s="30"/>
      <c r="J86" s="31"/>
      <c r="K86" s="31"/>
    </row>
    <row r="87" spans="1:11" x14ac:dyDescent="0.2">
      <c r="A87" s="116" t="s">
        <v>50</v>
      </c>
      <c r="B87" s="117">
        <v>1</v>
      </c>
      <c r="C87" s="118">
        <v>5000</v>
      </c>
      <c r="D87" s="118">
        <f t="shared" si="10"/>
        <v>5000</v>
      </c>
      <c r="F87" s="7"/>
      <c r="I87" s="30"/>
      <c r="J87" s="31"/>
      <c r="K87" s="31"/>
    </row>
    <row r="88" spans="1:11" x14ac:dyDescent="0.2">
      <c r="A88" s="116" t="s">
        <v>51</v>
      </c>
      <c r="B88" s="117">
        <v>1</v>
      </c>
      <c r="C88" s="118">
        <v>1000</v>
      </c>
      <c r="D88" s="118">
        <f t="shared" si="10"/>
        <v>1000</v>
      </c>
      <c r="F88" s="7"/>
      <c r="I88" s="30"/>
      <c r="J88" s="31"/>
      <c r="K88" s="31"/>
    </row>
    <row r="89" spans="1:11" x14ac:dyDescent="0.2">
      <c r="A89" s="116" t="s">
        <v>52</v>
      </c>
      <c r="B89" s="117">
        <v>0.05</v>
      </c>
      <c r="C89" s="118">
        <v>8000</v>
      </c>
      <c r="D89" s="118">
        <f t="shared" si="10"/>
        <v>400</v>
      </c>
      <c r="F89" s="7"/>
      <c r="I89" s="30"/>
      <c r="J89" s="31"/>
      <c r="K89" s="31"/>
    </row>
    <row r="90" spans="1:11" x14ac:dyDescent="0.2">
      <c r="A90" s="116" t="s">
        <v>115</v>
      </c>
      <c r="B90" s="117">
        <v>10</v>
      </c>
      <c r="C90" s="118">
        <v>400</v>
      </c>
      <c r="D90" s="118">
        <f t="shared" si="10"/>
        <v>4000</v>
      </c>
      <c r="F90" s="7"/>
      <c r="I90" s="30"/>
      <c r="J90" s="31"/>
      <c r="K90" s="31"/>
    </row>
    <row r="91" spans="1:11" x14ac:dyDescent="0.2">
      <c r="A91" s="116" t="s">
        <v>54</v>
      </c>
      <c r="B91" s="117">
        <v>0.1</v>
      </c>
      <c r="C91" s="118">
        <v>500</v>
      </c>
      <c r="D91" s="118">
        <f t="shared" si="10"/>
        <v>50</v>
      </c>
      <c r="F91" s="7"/>
      <c r="I91" s="30"/>
      <c r="J91" s="31"/>
      <c r="K91" s="31"/>
    </row>
    <row r="92" spans="1:11" x14ac:dyDescent="0.2">
      <c r="A92" s="116" t="s">
        <v>55</v>
      </c>
      <c r="B92" s="117">
        <v>0.5</v>
      </c>
      <c r="C92" s="118">
        <v>500</v>
      </c>
      <c r="D92" s="118">
        <f t="shared" si="10"/>
        <v>250</v>
      </c>
      <c r="F92" s="7"/>
      <c r="I92" s="30"/>
      <c r="J92" s="31"/>
      <c r="K92" s="31"/>
    </row>
    <row r="93" spans="1:11" ht="19" x14ac:dyDescent="0.25">
      <c r="A93" s="116" t="s">
        <v>56</v>
      </c>
      <c r="B93" s="117">
        <f>1/60</f>
        <v>1.6666666666666666E-2</v>
      </c>
      <c r="C93" s="118">
        <v>1500</v>
      </c>
      <c r="D93" s="118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6" t="s">
        <v>64</v>
      </c>
      <c r="B102" s="120">
        <v>3800000</v>
      </c>
      <c r="C102" s="116"/>
      <c r="E102" s="116" t="s">
        <v>64</v>
      </c>
      <c r="F102" s="120">
        <v>1500000</v>
      </c>
      <c r="G102" s="116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6" t="s">
        <v>65</v>
      </c>
      <c r="B103" s="116"/>
      <c r="C103" s="116"/>
      <c r="E103" s="116" t="s">
        <v>65</v>
      </c>
      <c r="F103" s="116"/>
      <c r="G103" s="116"/>
      <c r="J103" s="15"/>
      <c r="N103" s="15"/>
      <c r="R103" s="44"/>
      <c r="S103" s="49"/>
      <c r="T103" s="44"/>
    </row>
    <row r="104" spans="1:20" x14ac:dyDescent="0.2">
      <c r="A104" s="116" t="s">
        <v>64</v>
      </c>
      <c r="B104" s="116"/>
      <c r="C104" s="116"/>
      <c r="E104" s="116" t="s">
        <v>64</v>
      </c>
      <c r="F104" s="116"/>
      <c r="G104" s="116"/>
      <c r="R104" s="44"/>
      <c r="S104" s="44"/>
      <c r="T104" s="44"/>
    </row>
    <row r="105" spans="1:20" x14ac:dyDescent="0.2">
      <c r="A105" s="116" t="s">
        <v>66</v>
      </c>
      <c r="B105" s="116"/>
      <c r="C105" s="116"/>
      <c r="E105" s="116" t="s">
        <v>66</v>
      </c>
      <c r="F105" s="116"/>
      <c r="G105" s="116"/>
      <c r="R105" s="44"/>
      <c r="S105" s="44"/>
      <c r="T105" s="44"/>
    </row>
    <row r="106" spans="1:20" x14ac:dyDescent="0.2">
      <c r="A106" s="116" t="s">
        <v>67</v>
      </c>
      <c r="B106" s="121">
        <v>0.08</v>
      </c>
      <c r="C106" s="120">
        <f t="shared" ref="C106:C115" si="11">+$B$102*B106</f>
        <v>304000</v>
      </c>
      <c r="E106" s="116" t="s">
        <v>67</v>
      </c>
      <c r="F106" s="121">
        <v>0.08</v>
      </c>
      <c r="G106" s="120">
        <f t="shared" ref="G106:G115" si="12">+$F$102*F106</f>
        <v>120000</v>
      </c>
      <c r="R106" s="44"/>
      <c r="S106" s="44"/>
      <c r="T106" s="44"/>
    </row>
    <row r="107" spans="1:20" x14ac:dyDescent="0.2">
      <c r="A107" s="116" t="s">
        <v>68</v>
      </c>
      <c r="B107" s="121">
        <v>0.08</v>
      </c>
      <c r="C107" s="120">
        <f t="shared" si="11"/>
        <v>304000</v>
      </c>
      <c r="E107" s="116" t="s">
        <v>68</v>
      </c>
      <c r="F107" s="121">
        <v>0.08</v>
      </c>
      <c r="G107" s="120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16" t="s">
        <v>69</v>
      </c>
      <c r="B108" s="121">
        <v>0.04</v>
      </c>
      <c r="C108" s="120">
        <f t="shared" si="11"/>
        <v>152000</v>
      </c>
      <c r="E108" s="116" t="s">
        <v>69</v>
      </c>
      <c r="F108" s="121">
        <v>0.04</v>
      </c>
      <c r="G108" s="120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16" t="s">
        <v>70</v>
      </c>
      <c r="B109" s="121">
        <v>0.01</v>
      </c>
      <c r="C109" s="120">
        <f t="shared" si="11"/>
        <v>38000</v>
      </c>
      <c r="E109" s="116" t="s">
        <v>70</v>
      </c>
      <c r="F109" s="121">
        <v>0.01</v>
      </c>
      <c r="G109" s="120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16" t="s">
        <v>71</v>
      </c>
      <c r="B110" s="121">
        <v>8.5000000000000006E-2</v>
      </c>
      <c r="C110" s="120">
        <f t="shared" si="11"/>
        <v>323000</v>
      </c>
      <c r="E110" s="116" t="s">
        <v>71</v>
      </c>
      <c r="F110" s="121">
        <v>8.5000000000000006E-2</v>
      </c>
      <c r="G110" s="120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16" t="s">
        <v>72</v>
      </c>
      <c r="B111" s="121">
        <v>0.12</v>
      </c>
      <c r="C111" s="120">
        <f t="shared" si="11"/>
        <v>456000</v>
      </c>
      <c r="E111" s="116" t="s">
        <v>72</v>
      </c>
      <c r="F111" s="121">
        <v>0.12</v>
      </c>
      <c r="G111" s="120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16" t="s">
        <v>73</v>
      </c>
      <c r="B112" s="121">
        <v>0.02</v>
      </c>
      <c r="C112" s="120">
        <f t="shared" si="11"/>
        <v>76000</v>
      </c>
      <c r="E112" s="116" t="s">
        <v>73</v>
      </c>
      <c r="F112" s="121">
        <v>2.4E-2</v>
      </c>
      <c r="G112" s="120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16" t="s">
        <v>74</v>
      </c>
      <c r="B113" s="121">
        <v>0.04</v>
      </c>
      <c r="C113" s="120">
        <f t="shared" si="11"/>
        <v>152000</v>
      </c>
      <c r="E113" s="116" t="s">
        <v>74</v>
      </c>
      <c r="F113" s="121">
        <v>0.04</v>
      </c>
      <c r="G113" s="120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16" t="s">
        <v>75</v>
      </c>
      <c r="B114" s="121">
        <v>0.02</v>
      </c>
      <c r="C114" s="120">
        <f t="shared" si="11"/>
        <v>76000</v>
      </c>
      <c r="E114" s="116" t="s">
        <v>75</v>
      </c>
      <c r="F114" s="121">
        <v>0.02</v>
      </c>
      <c r="G114" s="120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16" t="s">
        <v>76</v>
      </c>
      <c r="B115" s="121">
        <v>0.03</v>
      </c>
      <c r="C115" s="120">
        <f t="shared" si="11"/>
        <v>114000</v>
      </c>
      <c r="E115" s="116" t="s">
        <v>76</v>
      </c>
      <c r="F115" s="121">
        <v>0.03</v>
      </c>
      <c r="G115" s="120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6" t="s">
        <v>77</v>
      </c>
      <c r="B116" s="116"/>
      <c r="C116" s="120">
        <f>SUM(C106:C115)</f>
        <v>1995000</v>
      </c>
      <c r="E116" s="122" t="s">
        <v>78</v>
      </c>
      <c r="F116" s="116"/>
      <c r="G116" s="120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6" t="s">
        <v>79</v>
      </c>
      <c r="B117" s="116"/>
      <c r="C117" s="120">
        <f>+C116+B102</f>
        <v>5795000</v>
      </c>
      <c r="E117" s="116" t="s">
        <v>80</v>
      </c>
      <c r="F117" s="116"/>
      <c r="G117" s="120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2" t="s">
        <v>81</v>
      </c>
      <c r="F118" s="116"/>
      <c r="G118" s="120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6" t="s">
        <v>83</v>
      </c>
      <c r="F119" s="116"/>
      <c r="G119" s="120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6" t="s">
        <v>88</v>
      </c>
      <c r="B126" s="120">
        <v>2388262</v>
      </c>
      <c r="C126" s="120">
        <f>B126/$E$4/B$3</f>
        <v>1990.2183333333332</v>
      </c>
      <c r="D126" s="127" t="s">
        <v>224</v>
      </c>
      <c r="E126" s="126"/>
      <c r="F126" s="126"/>
      <c r="G126" s="126"/>
    </row>
    <row r="127" spans="1:20" x14ac:dyDescent="0.2">
      <c r="A127" s="116" t="s">
        <v>89</v>
      </c>
      <c r="B127" s="120">
        <v>6775276.5</v>
      </c>
      <c r="C127" s="120">
        <f t="shared" ref="C127:C130" si="13">B127/$E$4/B$3</f>
        <v>5646.0637500000003</v>
      </c>
    </row>
    <row r="128" spans="1:20" x14ac:dyDescent="0.2">
      <c r="A128" s="116" t="s">
        <v>90</v>
      </c>
      <c r="B128" s="120">
        <v>4783964.3999999994</v>
      </c>
      <c r="C128" s="120">
        <f t="shared" si="13"/>
        <v>3986.6369999999997</v>
      </c>
    </row>
    <row r="129" spans="1:9" x14ac:dyDescent="0.2">
      <c r="A129" s="116" t="s">
        <v>91</v>
      </c>
      <c r="B129" s="120">
        <v>6688000</v>
      </c>
      <c r="C129" s="120">
        <f t="shared" si="13"/>
        <v>5573.333333333333</v>
      </c>
    </row>
    <row r="130" spans="1:9" x14ac:dyDescent="0.2">
      <c r="A130" s="116" t="s">
        <v>92</v>
      </c>
      <c r="B130" s="120">
        <v>63000</v>
      </c>
      <c r="C130" s="120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8" t="s">
        <v>33</v>
      </c>
      <c r="D137" s="1" t="s">
        <v>34</v>
      </c>
      <c r="H137" s="29"/>
      <c r="I137" s="30"/>
    </row>
    <row r="138" spans="1:9" ht="16" x14ac:dyDescent="0.2">
      <c r="A138" s="116" t="s">
        <v>117</v>
      </c>
      <c r="B138" s="117">
        <v>1</v>
      </c>
      <c r="C138" s="118">
        <v>10000000</v>
      </c>
      <c r="D138" s="118">
        <f>B138*C138</f>
        <v>10000000</v>
      </c>
      <c r="H138" s="2"/>
      <c r="I138" s="35"/>
    </row>
    <row r="139" spans="1:9" x14ac:dyDescent="0.2">
      <c r="A139" s="116" t="s">
        <v>118</v>
      </c>
      <c r="B139" s="117">
        <v>12</v>
      </c>
      <c r="C139" s="118">
        <v>4000000</v>
      </c>
      <c r="D139" s="118">
        <f t="shared" ref="D139:D148" si="14">B139*C139</f>
        <v>48000000</v>
      </c>
      <c r="H139" s="2"/>
      <c r="I139" s="36"/>
    </row>
    <row r="140" spans="1:9" x14ac:dyDescent="0.2">
      <c r="A140" s="116" t="s">
        <v>119</v>
      </c>
      <c r="B140" s="117">
        <v>6</v>
      </c>
      <c r="C140" s="118">
        <v>1000000</v>
      </c>
      <c r="D140" s="118">
        <f t="shared" si="14"/>
        <v>6000000</v>
      </c>
      <c r="H140" s="2"/>
      <c r="I140" s="36"/>
    </row>
    <row r="141" spans="1:9" x14ac:dyDescent="0.2">
      <c r="A141" s="116" t="s">
        <v>120</v>
      </c>
      <c r="B141" s="117">
        <v>1</v>
      </c>
      <c r="C141" s="118">
        <v>1000000</v>
      </c>
      <c r="D141" s="118">
        <f t="shared" si="14"/>
        <v>1000000</v>
      </c>
    </row>
    <row r="142" spans="1:9" x14ac:dyDescent="0.2">
      <c r="A142" s="116" t="s">
        <v>121</v>
      </c>
      <c r="B142" s="117">
        <v>6</v>
      </c>
      <c r="C142" s="118">
        <v>2000000</v>
      </c>
      <c r="D142" s="118">
        <f t="shared" si="14"/>
        <v>12000000</v>
      </c>
    </row>
    <row r="143" spans="1:9" x14ac:dyDescent="0.2">
      <c r="A143" s="116" t="s">
        <v>122</v>
      </c>
      <c r="B143" s="117">
        <v>3</v>
      </c>
      <c r="C143" s="118">
        <v>2500000</v>
      </c>
      <c r="D143" s="118">
        <f t="shared" si="14"/>
        <v>7500000</v>
      </c>
    </row>
    <row r="144" spans="1:9" x14ac:dyDescent="0.2">
      <c r="A144" s="116" t="s">
        <v>123</v>
      </c>
      <c r="B144" s="117">
        <v>10</v>
      </c>
      <c r="C144" s="118">
        <v>400000</v>
      </c>
      <c r="D144" s="118">
        <f t="shared" si="14"/>
        <v>4000000</v>
      </c>
    </row>
    <row r="145" spans="1:4" x14ac:dyDescent="0.2">
      <c r="A145" s="116" t="s">
        <v>142</v>
      </c>
      <c r="B145" s="117">
        <v>1</v>
      </c>
      <c r="C145" s="118">
        <v>5000000</v>
      </c>
      <c r="D145" s="118">
        <f t="shared" si="14"/>
        <v>5000000</v>
      </c>
    </row>
    <row r="146" spans="1:4" x14ac:dyDescent="0.2">
      <c r="A146" s="116" t="s">
        <v>125</v>
      </c>
      <c r="B146" s="117">
        <v>2</v>
      </c>
      <c r="C146" s="118">
        <v>2000000</v>
      </c>
      <c r="D146" s="118">
        <f t="shared" si="14"/>
        <v>4000000</v>
      </c>
    </row>
    <row r="147" spans="1:4" x14ac:dyDescent="0.2">
      <c r="A147" s="116" t="s">
        <v>126</v>
      </c>
      <c r="B147" s="117">
        <v>5</v>
      </c>
      <c r="C147" s="118">
        <v>400000</v>
      </c>
      <c r="D147" s="118">
        <f t="shared" si="14"/>
        <v>2000000</v>
      </c>
    </row>
    <row r="148" spans="1:4" x14ac:dyDescent="0.2">
      <c r="A148" s="116" t="s">
        <v>127</v>
      </c>
      <c r="B148" s="117">
        <v>1</v>
      </c>
      <c r="C148" s="118">
        <v>10000000</v>
      </c>
      <c r="D148" s="118">
        <f t="shared" si="14"/>
        <v>10000000</v>
      </c>
    </row>
    <row r="149" spans="1:4" ht="16" thickBot="1" x14ac:dyDescent="0.25">
      <c r="A149" s="8" t="s">
        <v>31</v>
      </c>
      <c r="B149" s="8"/>
      <c r="C149" s="8"/>
      <c r="D149" s="91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D155" s="76"/>
    </row>
    <row r="156" spans="1:4" s="75" customFormat="1" x14ac:dyDescent="0.2">
      <c r="D156" s="76"/>
    </row>
    <row r="157" spans="1:4" s="58" customFormat="1" x14ac:dyDescent="0.2"/>
    <row r="158" spans="1:4" s="58" customFormat="1" x14ac:dyDescent="0.2"/>
    <row r="159" spans="1:4" ht="21" x14ac:dyDescent="0.25">
      <c r="A159" s="79" t="s">
        <v>141</v>
      </c>
      <c r="B159" s="78"/>
    </row>
    <row r="160" spans="1:4" ht="16" x14ac:dyDescent="0.2">
      <c r="A160" s="80" t="s">
        <v>132</v>
      </c>
      <c r="B160" s="81">
        <v>4</v>
      </c>
    </row>
    <row r="161" spans="1:7" x14ac:dyDescent="0.2">
      <c r="A161" s="80" t="s">
        <v>139</v>
      </c>
      <c r="B161" s="80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4381.913043478261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2">
        <f>+B168+B176+B178+B169+B170+B171+B172+E17+B173+B165</f>
        <v>273132.66190942028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8" t="s">
        <v>14</v>
      </c>
      <c r="C211" s="88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6" t="s">
        <v>96</v>
      </c>
      <c r="B212" s="117">
        <v>1</v>
      </c>
      <c r="C212" s="118">
        <v>1000</v>
      </c>
      <c r="D212" s="118">
        <f>C212*B212</f>
        <v>1000</v>
      </c>
      <c r="M212" s="7"/>
      <c r="O212" s="66"/>
      <c r="U212" s="23"/>
      <c r="W212" s="7"/>
      <c r="X212" s="65"/>
    </row>
    <row r="213" spans="1:24" x14ac:dyDescent="0.2">
      <c r="A213" s="116" t="s">
        <v>98</v>
      </c>
      <c r="B213" s="117">
        <v>0</v>
      </c>
      <c r="C213" s="118">
        <v>290000</v>
      </c>
      <c r="D213" s="118">
        <f>C213*B213</f>
        <v>0</v>
      </c>
      <c r="U213" s="23"/>
      <c r="V213" s="7"/>
      <c r="X213" s="69"/>
    </row>
    <row r="214" spans="1:24" x14ac:dyDescent="0.2">
      <c r="A214" s="116" t="s">
        <v>99</v>
      </c>
      <c r="B214" s="117">
        <f>1/B4</f>
        <v>0.1</v>
      </c>
      <c r="C214" s="118">
        <v>343000</v>
      </c>
      <c r="D214" s="118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8" t="s">
        <v>14</v>
      </c>
      <c r="C220" s="88" t="s">
        <v>33</v>
      </c>
      <c r="D220" s="1" t="s">
        <v>34</v>
      </c>
    </row>
    <row r="221" spans="1:24" x14ac:dyDescent="0.2">
      <c r="A221" s="116" t="s">
        <v>35</v>
      </c>
      <c r="B221" s="117">
        <v>2</v>
      </c>
      <c r="C221" s="118">
        <v>500</v>
      </c>
      <c r="D221" s="118">
        <f>C221*B221</f>
        <v>1000</v>
      </c>
    </row>
    <row r="222" spans="1:24" x14ac:dyDescent="0.2">
      <c r="A222" s="116" t="s">
        <v>36</v>
      </c>
      <c r="B222" s="117">
        <v>2</v>
      </c>
      <c r="C222" s="118">
        <v>4000</v>
      </c>
      <c r="D222" s="118">
        <f t="shared" ref="D222:D225" si="32">C222*B222</f>
        <v>8000</v>
      </c>
    </row>
    <row r="223" spans="1:24" x14ac:dyDescent="0.2">
      <c r="A223" s="116" t="s">
        <v>37</v>
      </c>
      <c r="B223" s="117">
        <v>2</v>
      </c>
      <c r="C223" s="118">
        <v>300</v>
      </c>
      <c r="D223" s="118">
        <f t="shared" si="32"/>
        <v>600</v>
      </c>
    </row>
    <row r="224" spans="1:24" x14ac:dyDescent="0.2">
      <c r="A224" s="116" t="s">
        <v>38</v>
      </c>
      <c r="B224" s="117">
        <v>2</v>
      </c>
      <c r="C224" s="118">
        <v>100</v>
      </c>
      <c r="D224" s="118">
        <f t="shared" si="32"/>
        <v>200</v>
      </c>
    </row>
    <row r="225" spans="1:6" x14ac:dyDescent="0.2">
      <c r="A225" s="116" t="s">
        <v>39</v>
      </c>
      <c r="B225" s="117">
        <v>2</v>
      </c>
      <c r="C225" s="118">
        <v>300</v>
      </c>
      <c r="D225" s="118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8" t="s">
        <v>14</v>
      </c>
      <c r="C231" s="88" t="s">
        <v>33</v>
      </c>
      <c r="D231" s="1" t="s">
        <v>34</v>
      </c>
      <c r="F231" s="7"/>
    </row>
    <row r="232" spans="1:6" x14ac:dyDescent="0.2">
      <c r="A232" s="116" t="s">
        <v>41</v>
      </c>
      <c r="B232" s="117">
        <v>0</v>
      </c>
      <c r="C232" s="118">
        <v>9000</v>
      </c>
      <c r="D232" s="116">
        <f>C232*B232</f>
        <v>0</v>
      </c>
      <c r="F232" s="7"/>
    </row>
    <row r="233" spans="1:6" x14ac:dyDescent="0.2">
      <c r="A233" s="116" t="s">
        <v>42</v>
      </c>
      <c r="B233" s="117">
        <v>1</v>
      </c>
      <c r="C233" s="118">
        <v>1000</v>
      </c>
      <c r="D233" s="116">
        <f t="shared" ref="D233:D236" si="33">C233*B233</f>
        <v>1000</v>
      </c>
      <c r="F233" s="7"/>
    </row>
    <row r="234" spans="1:6" x14ac:dyDescent="0.2">
      <c r="A234" s="116" t="s">
        <v>43</v>
      </c>
      <c r="B234" s="117">
        <v>0</v>
      </c>
      <c r="C234" s="118">
        <v>1200</v>
      </c>
      <c r="D234" s="116">
        <f t="shared" si="33"/>
        <v>0</v>
      </c>
      <c r="F234" s="7"/>
    </row>
    <row r="235" spans="1:6" x14ac:dyDescent="0.2">
      <c r="A235" s="116" t="s">
        <v>44</v>
      </c>
      <c r="B235" s="117">
        <f>1/200</f>
        <v>5.0000000000000001E-3</v>
      </c>
      <c r="C235" s="118">
        <v>70479</v>
      </c>
      <c r="D235" s="116">
        <f t="shared" si="33"/>
        <v>352.39499999999998</v>
      </c>
      <c r="F235" s="7"/>
    </row>
    <row r="236" spans="1:6" x14ac:dyDescent="0.2">
      <c r="A236" s="116" t="s">
        <v>45</v>
      </c>
      <c r="B236" s="117">
        <f>1/200</f>
        <v>5.0000000000000001E-3</v>
      </c>
      <c r="C236" s="118">
        <v>55000</v>
      </c>
      <c r="D236" s="116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4" t="s">
        <v>46</v>
      </c>
      <c r="B240" s="23"/>
      <c r="F240" s="7"/>
    </row>
    <row r="241" spans="1:6" x14ac:dyDescent="0.2">
      <c r="A241" s="4"/>
      <c r="B241" s="23"/>
      <c r="F241" s="7"/>
    </row>
    <row r="242" spans="1:6" x14ac:dyDescent="0.2">
      <c r="A242" s="1" t="s">
        <v>12</v>
      </c>
      <c r="B242" s="88" t="s">
        <v>14</v>
      </c>
      <c r="C242" s="88" t="s">
        <v>33</v>
      </c>
      <c r="D242" s="1" t="s">
        <v>34</v>
      </c>
      <c r="F242" s="7"/>
    </row>
    <row r="243" spans="1:6" x14ac:dyDescent="0.2">
      <c r="A243" s="116" t="s">
        <v>110</v>
      </c>
      <c r="B243" s="117">
        <v>1</v>
      </c>
      <c r="C243" s="118">
        <v>400</v>
      </c>
      <c r="D243" s="118">
        <f t="shared" ref="D243:D257" si="34">B243*C243</f>
        <v>400</v>
      </c>
      <c r="F243" s="7"/>
    </row>
    <row r="244" spans="1:6" x14ac:dyDescent="0.2">
      <c r="A244" s="116" t="s">
        <v>47</v>
      </c>
      <c r="B244" s="117">
        <v>1</v>
      </c>
      <c r="C244" s="118">
        <v>400</v>
      </c>
      <c r="D244" s="118">
        <f t="shared" si="34"/>
        <v>400</v>
      </c>
      <c r="F244" s="7"/>
    </row>
    <row r="245" spans="1:6" x14ac:dyDescent="0.2">
      <c r="A245" s="116" t="s">
        <v>48</v>
      </c>
      <c r="B245" s="117">
        <v>0</v>
      </c>
      <c r="C245" s="118">
        <v>400</v>
      </c>
      <c r="D245" s="118">
        <f t="shared" si="34"/>
        <v>0</v>
      </c>
      <c r="F245" s="7"/>
    </row>
    <row r="246" spans="1:6" x14ac:dyDescent="0.2">
      <c r="A246" s="116" t="s">
        <v>49</v>
      </c>
      <c r="B246" s="117">
        <v>0</v>
      </c>
      <c r="C246" s="118">
        <v>500</v>
      </c>
      <c r="D246" s="118">
        <f t="shared" si="34"/>
        <v>0</v>
      </c>
      <c r="F246" s="7"/>
    </row>
    <row r="247" spans="1:6" x14ac:dyDescent="0.2">
      <c r="A247" s="116" t="s">
        <v>113</v>
      </c>
      <c r="B247" s="117">
        <v>1</v>
      </c>
      <c r="C247" s="118">
        <v>2000</v>
      </c>
      <c r="D247" s="118">
        <f t="shared" si="34"/>
        <v>2000</v>
      </c>
      <c r="F247" s="7"/>
    </row>
    <row r="248" spans="1:6" x14ac:dyDescent="0.2">
      <c r="A248" s="116" t="s">
        <v>116</v>
      </c>
      <c r="B248" s="117">
        <v>2</v>
      </c>
      <c r="C248" s="118">
        <v>400</v>
      </c>
      <c r="D248" s="118">
        <f t="shared" si="34"/>
        <v>800</v>
      </c>
      <c r="F248" s="7"/>
    </row>
    <row r="249" spans="1:6" x14ac:dyDescent="0.2">
      <c r="A249" s="116" t="s">
        <v>112</v>
      </c>
      <c r="B249" s="117">
        <v>0</v>
      </c>
      <c r="C249" s="118">
        <v>2500</v>
      </c>
      <c r="D249" s="118">
        <f t="shared" si="34"/>
        <v>0</v>
      </c>
      <c r="F249" s="7"/>
    </row>
    <row r="250" spans="1:6" x14ac:dyDescent="0.2">
      <c r="A250" s="119" t="s">
        <v>111</v>
      </c>
      <c r="B250" s="117">
        <v>0</v>
      </c>
      <c r="C250" s="118">
        <v>2000</v>
      </c>
      <c r="D250" s="118">
        <f t="shared" si="34"/>
        <v>0</v>
      </c>
      <c r="F250" s="7"/>
    </row>
    <row r="251" spans="1:6" x14ac:dyDescent="0.2">
      <c r="A251" s="116" t="s">
        <v>50</v>
      </c>
      <c r="B251" s="117">
        <v>1</v>
      </c>
      <c r="C251" s="118">
        <v>5000</v>
      </c>
      <c r="D251" s="118">
        <f t="shared" si="34"/>
        <v>5000</v>
      </c>
      <c r="F251" s="7"/>
    </row>
    <row r="252" spans="1:6" x14ac:dyDescent="0.2">
      <c r="A252" s="116" t="s">
        <v>51</v>
      </c>
      <c r="B252" s="117">
        <v>1</v>
      </c>
      <c r="C252" s="118">
        <v>1000</v>
      </c>
      <c r="D252" s="118">
        <f t="shared" si="34"/>
        <v>1000</v>
      </c>
      <c r="F252" s="7"/>
    </row>
    <row r="253" spans="1:6" x14ac:dyDescent="0.2">
      <c r="A253" s="116" t="s">
        <v>52</v>
      </c>
      <c r="B253" s="117">
        <v>0.05</v>
      </c>
      <c r="C253" s="118">
        <v>8000</v>
      </c>
      <c r="D253" s="118">
        <f t="shared" si="34"/>
        <v>400</v>
      </c>
      <c r="F253" s="7"/>
    </row>
    <row r="254" spans="1:6" x14ac:dyDescent="0.2">
      <c r="A254" s="116" t="s">
        <v>53</v>
      </c>
      <c r="B254" s="117">
        <v>2</v>
      </c>
      <c r="C254" s="118">
        <v>400</v>
      </c>
      <c r="D254" s="118">
        <f t="shared" si="34"/>
        <v>800</v>
      </c>
      <c r="F254" s="7"/>
    </row>
    <row r="255" spans="1:6" x14ac:dyDescent="0.2">
      <c r="A255" s="116" t="s">
        <v>54</v>
      </c>
      <c r="B255" s="117">
        <v>0.1</v>
      </c>
      <c r="C255" s="118">
        <v>500</v>
      </c>
      <c r="D255" s="118">
        <f t="shared" si="34"/>
        <v>50</v>
      </c>
      <c r="F255" s="7"/>
    </row>
    <row r="256" spans="1:6" x14ac:dyDescent="0.2">
      <c r="A256" s="116" t="s">
        <v>55</v>
      </c>
      <c r="B256" s="117">
        <v>0.5</v>
      </c>
      <c r="C256" s="118">
        <v>500</v>
      </c>
      <c r="D256" s="118">
        <f t="shared" si="34"/>
        <v>250</v>
      </c>
      <c r="F256" s="7"/>
    </row>
    <row r="257" spans="1:20" x14ac:dyDescent="0.2">
      <c r="A257" s="116" t="s">
        <v>56</v>
      </c>
      <c r="B257" s="117">
        <f>1/60</f>
        <v>1.6666666666666666E-2</v>
      </c>
      <c r="C257" s="118">
        <v>1500</v>
      </c>
      <c r="D257" s="118">
        <f t="shared" si="34"/>
        <v>25</v>
      </c>
      <c r="F257" s="7"/>
    </row>
    <row r="258" spans="1:20" x14ac:dyDescent="0.2">
      <c r="D258" s="7"/>
      <c r="F258" s="7"/>
    </row>
    <row r="259" spans="1:20" ht="16" thickBot="1" x14ac:dyDescent="0.25">
      <c r="A259" s="8" t="s">
        <v>31</v>
      </c>
      <c r="B259" s="9"/>
      <c r="C259" s="8"/>
      <c r="D259" s="9">
        <f>SUM(D243:D258)</f>
        <v>11125</v>
      </c>
      <c r="F259" s="7"/>
    </row>
    <row r="260" spans="1:20" x14ac:dyDescent="0.2">
      <c r="B260" s="7"/>
      <c r="C260" s="10">
        <f>+$B$102*B270</f>
        <v>304000</v>
      </c>
      <c r="D260" s="7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6" t="s">
        <v>64</v>
      </c>
      <c r="B266" s="120">
        <v>4000000</v>
      </c>
      <c r="C266" s="116"/>
      <c r="E266" s="116" t="s">
        <v>64</v>
      </c>
      <c r="F266" s="120">
        <v>1500000</v>
      </c>
      <c r="G266" s="116"/>
    </row>
    <row r="267" spans="1:20" x14ac:dyDescent="0.2">
      <c r="A267" s="116" t="s">
        <v>65</v>
      </c>
      <c r="B267" s="116"/>
      <c r="C267" s="116"/>
      <c r="E267" s="116" t="s">
        <v>65</v>
      </c>
      <c r="F267" s="116"/>
      <c r="G267" s="116"/>
    </row>
    <row r="268" spans="1:20" x14ac:dyDescent="0.2">
      <c r="A268" s="116" t="s">
        <v>64</v>
      </c>
      <c r="B268" s="116"/>
      <c r="C268" s="116"/>
      <c r="E268" s="116" t="s">
        <v>64</v>
      </c>
      <c r="F268" s="116"/>
      <c r="G268" s="116"/>
      <c r="J268" s="46"/>
    </row>
    <row r="269" spans="1:20" x14ac:dyDescent="0.2">
      <c r="A269" s="116" t="s">
        <v>66</v>
      </c>
      <c r="B269" s="116"/>
      <c r="C269" s="116"/>
      <c r="E269" s="116" t="s">
        <v>66</v>
      </c>
      <c r="F269" s="116"/>
      <c r="G269" s="116"/>
      <c r="R269" s="44"/>
      <c r="S269" s="44"/>
      <c r="T269" s="44"/>
    </row>
    <row r="270" spans="1:20" x14ac:dyDescent="0.2">
      <c r="A270" s="116" t="s">
        <v>67</v>
      </c>
      <c r="B270" s="121">
        <v>0.08</v>
      </c>
      <c r="C270" s="120">
        <f>+$B$102*B270</f>
        <v>304000</v>
      </c>
      <c r="E270" s="116" t="s">
        <v>67</v>
      </c>
      <c r="F270" s="121">
        <v>0.08</v>
      </c>
      <c r="G270" s="120">
        <f t="shared" ref="G270:G279" si="35">+$F$102*F270</f>
        <v>120000</v>
      </c>
      <c r="R270" s="44"/>
      <c r="S270" s="44"/>
      <c r="T270" s="44"/>
    </row>
    <row r="271" spans="1:20" x14ac:dyDescent="0.2">
      <c r="A271" s="116" t="s">
        <v>68</v>
      </c>
      <c r="B271" s="121">
        <v>0.08</v>
      </c>
      <c r="C271" s="120">
        <f>+$B$102*B271</f>
        <v>304000</v>
      </c>
      <c r="E271" s="116" t="s">
        <v>68</v>
      </c>
      <c r="F271" s="121">
        <v>0.08</v>
      </c>
      <c r="G271" s="120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6" t="s">
        <v>69</v>
      </c>
      <c r="B272" s="121">
        <v>0.04</v>
      </c>
      <c r="C272" s="120">
        <f t="shared" ref="C272:C279" si="36">+$B$102*B272</f>
        <v>152000</v>
      </c>
      <c r="E272" s="116" t="s">
        <v>69</v>
      </c>
      <c r="F272" s="121">
        <v>0.04</v>
      </c>
      <c r="G272" s="120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6" t="s">
        <v>70</v>
      </c>
      <c r="B273" s="121">
        <v>0.01</v>
      </c>
      <c r="C273" s="120">
        <f t="shared" si="36"/>
        <v>38000</v>
      </c>
      <c r="E273" s="116" t="s">
        <v>70</v>
      </c>
      <c r="F273" s="121">
        <v>0.01</v>
      </c>
      <c r="G273" s="120">
        <f t="shared" si="35"/>
        <v>15000</v>
      </c>
      <c r="R273" s="44"/>
      <c r="S273" s="44"/>
      <c r="T273" s="44"/>
    </row>
    <row r="274" spans="1:20" x14ac:dyDescent="0.2">
      <c r="A274" s="116" t="s">
        <v>71</v>
      </c>
      <c r="B274" s="121">
        <v>8.5000000000000006E-2</v>
      </c>
      <c r="C274" s="120">
        <f t="shared" si="36"/>
        <v>323000</v>
      </c>
      <c r="E274" s="116" t="s">
        <v>71</v>
      </c>
      <c r="F274" s="121">
        <v>8.5000000000000006E-2</v>
      </c>
      <c r="G274" s="120">
        <f t="shared" si="35"/>
        <v>127500.00000000001</v>
      </c>
      <c r="R274" s="44"/>
      <c r="S274" s="44"/>
      <c r="T274" s="44"/>
    </row>
    <row r="275" spans="1:20" x14ac:dyDescent="0.2">
      <c r="A275" s="116" t="s">
        <v>72</v>
      </c>
      <c r="B275" s="121">
        <v>0.12</v>
      </c>
      <c r="C275" s="120">
        <f t="shared" si="36"/>
        <v>456000</v>
      </c>
      <c r="E275" s="116" t="s">
        <v>72</v>
      </c>
      <c r="F275" s="121">
        <v>0.12</v>
      </c>
      <c r="G275" s="120">
        <f t="shared" si="35"/>
        <v>180000</v>
      </c>
      <c r="R275" s="44"/>
      <c r="S275" s="44"/>
      <c r="T275" s="44"/>
    </row>
    <row r="276" spans="1:20" x14ac:dyDescent="0.2">
      <c r="A276" s="116" t="s">
        <v>73</v>
      </c>
      <c r="B276" s="121">
        <v>0.02</v>
      </c>
      <c r="C276" s="120">
        <f t="shared" si="36"/>
        <v>76000</v>
      </c>
      <c r="E276" s="116" t="s">
        <v>73</v>
      </c>
      <c r="F276" s="121">
        <v>2.4E-2</v>
      </c>
      <c r="G276" s="120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6" t="s">
        <v>74</v>
      </c>
      <c r="B277" s="121">
        <v>0.04</v>
      </c>
      <c r="C277" s="120">
        <f t="shared" si="36"/>
        <v>152000</v>
      </c>
      <c r="E277" s="116" t="s">
        <v>74</v>
      </c>
      <c r="F277" s="121">
        <v>0.04</v>
      </c>
      <c r="G277" s="120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6" t="s">
        <v>75</v>
      </c>
      <c r="B278" s="121">
        <v>0.02</v>
      </c>
      <c r="C278" s="120">
        <f t="shared" si="36"/>
        <v>76000</v>
      </c>
      <c r="E278" s="116" t="s">
        <v>75</v>
      </c>
      <c r="F278" s="121">
        <v>0.02</v>
      </c>
      <c r="G278" s="120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6" t="s">
        <v>76</v>
      </c>
      <c r="B279" s="121">
        <v>0.03</v>
      </c>
      <c r="C279" s="120">
        <f t="shared" si="36"/>
        <v>114000</v>
      </c>
      <c r="E279" s="116" t="s">
        <v>76</v>
      </c>
      <c r="F279" s="121">
        <v>0.03</v>
      </c>
      <c r="G279" s="120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6" t="s">
        <v>77</v>
      </c>
      <c r="B280" s="116"/>
      <c r="C280" s="120">
        <f>SUM(C260:C279)</f>
        <v>2299000</v>
      </c>
      <c r="E280" s="122" t="s">
        <v>78</v>
      </c>
      <c r="F280" s="116"/>
      <c r="G280" s="120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6" t="s">
        <v>79</v>
      </c>
      <c r="B281" s="116"/>
      <c r="C281" s="120">
        <f>+C280+B266</f>
        <v>6299000</v>
      </c>
      <c r="E281" s="116" t="s">
        <v>80</v>
      </c>
      <c r="F281" s="116"/>
      <c r="G281" s="120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2" t="s">
        <v>81</v>
      </c>
      <c r="F282" s="116"/>
      <c r="G282" s="120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27386.956521739132</v>
      </c>
      <c r="E283" s="116" t="s">
        <v>83</v>
      </c>
      <c r="F283" s="116"/>
      <c r="G283" s="120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4" t="s">
        <v>84</v>
      </c>
      <c r="F286" s="47"/>
      <c r="G286" s="15"/>
    </row>
    <row r="287" spans="1:20" x14ac:dyDescent="0.2">
      <c r="A287" s="14"/>
      <c r="B287" s="14"/>
      <c r="F287" s="47"/>
      <c r="G287" s="15"/>
    </row>
    <row r="288" spans="1:20" x14ac:dyDescent="0.2">
      <c r="A288" s="12" t="s">
        <v>85</v>
      </c>
      <c r="B288" s="12" t="s">
        <v>86</v>
      </c>
      <c r="C288" s="12" t="s">
        <v>87</v>
      </c>
      <c r="F288" s="47"/>
      <c r="G288" s="15"/>
    </row>
    <row r="289" spans="1:9" x14ac:dyDescent="0.2">
      <c r="A289" s="116" t="s">
        <v>88</v>
      </c>
      <c r="B289" s="120">
        <v>2388262</v>
      </c>
      <c r="C289" s="120">
        <f>B289/$E$4/B$3</f>
        <v>1990.2183333333332</v>
      </c>
      <c r="F289" s="47"/>
      <c r="G289" s="15"/>
    </row>
    <row r="290" spans="1:9" x14ac:dyDescent="0.2">
      <c r="A290" s="116" t="s">
        <v>89</v>
      </c>
      <c r="B290" s="120">
        <v>6775276.5</v>
      </c>
      <c r="C290" s="120">
        <f t="shared" ref="C290:C293" si="37">B290/$E$4/B$3</f>
        <v>5646.0637500000003</v>
      </c>
      <c r="F290" s="47"/>
      <c r="G290" s="15"/>
    </row>
    <row r="291" spans="1:9" x14ac:dyDescent="0.2">
      <c r="A291" s="116" t="s">
        <v>90</v>
      </c>
      <c r="B291" s="120">
        <v>4783964.3999999994</v>
      </c>
      <c r="C291" s="120">
        <f t="shared" si="37"/>
        <v>3986.6369999999997</v>
      </c>
      <c r="G291" s="15"/>
    </row>
    <row r="292" spans="1:9" x14ac:dyDescent="0.2">
      <c r="A292" s="116" t="s">
        <v>91</v>
      </c>
      <c r="B292" s="120">
        <v>6688000</v>
      </c>
      <c r="C292" s="120">
        <f t="shared" si="37"/>
        <v>5573.333333333333</v>
      </c>
      <c r="D292" s="27"/>
      <c r="E292" s="27"/>
      <c r="G292" s="15"/>
    </row>
    <row r="293" spans="1:9" x14ac:dyDescent="0.2">
      <c r="A293" s="116" t="s">
        <v>92</v>
      </c>
      <c r="B293" s="120">
        <v>63000</v>
      </c>
      <c r="C293" s="120">
        <f t="shared" si="37"/>
        <v>52.5</v>
      </c>
      <c r="G293" s="15"/>
    </row>
    <row r="294" spans="1:9" ht="16" thickBot="1" x14ac:dyDescent="0.25">
      <c r="A294" s="8" t="s">
        <v>31</v>
      </c>
      <c r="B294" s="8"/>
      <c r="C294" s="21">
        <f>SUM(C289:C293)</f>
        <v>17248.752416666666</v>
      </c>
      <c r="G294" s="15"/>
    </row>
    <row r="296" spans="1:9" x14ac:dyDescent="0.2">
      <c r="A296" s="4" t="s">
        <v>128</v>
      </c>
    </row>
    <row r="297" spans="1:9" x14ac:dyDescent="0.2">
      <c r="H297" s="37"/>
    </row>
    <row r="298" spans="1:9" x14ac:dyDescent="0.2">
      <c r="B298" s="1" t="s">
        <v>14</v>
      </c>
      <c r="C298" s="1" t="s">
        <v>33</v>
      </c>
      <c r="D298" s="1" t="s">
        <v>34</v>
      </c>
    </row>
    <row r="299" spans="1:9" x14ac:dyDescent="0.2">
      <c r="A299" s="116" t="s">
        <v>117</v>
      </c>
      <c r="B299" s="117">
        <v>1</v>
      </c>
      <c r="C299" s="118">
        <v>10000000</v>
      </c>
      <c r="D299" s="118">
        <f t="shared" ref="D299:D309" si="38">B299*C299</f>
        <v>10000000</v>
      </c>
    </row>
    <row r="300" spans="1:9" x14ac:dyDescent="0.2">
      <c r="A300" s="116" t="s">
        <v>118</v>
      </c>
      <c r="B300" s="117">
        <v>12</v>
      </c>
      <c r="C300" s="118">
        <v>4000000</v>
      </c>
      <c r="D300" s="118">
        <f t="shared" si="38"/>
        <v>48000000</v>
      </c>
    </row>
    <row r="301" spans="1:9" x14ac:dyDescent="0.2">
      <c r="A301" s="116" t="s">
        <v>119</v>
      </c>
      <c r="B301" s="117">
        <v>6</v>
      </c>
      <c r="C301" s="118">
        <v>1000000</v>
      </c>
      <c r="D301" s="118">
        <f t="shared" si="38"/>
        <v>6000000</v>
      </c>
    </row>
    <row r="302" spans="1:9" x14ac:dyDescent="0.2">
      <c r="A302" s="116" t="s">
        <v>120</v>
      </c>
      <c r="B302" s="117">
        <v>1</v>
      </c>
      <c r="C302" s="118">
        <v>1000000</v>
      </c>
      <c r="D302" s="118">
        <f t="shared" si="38"/>
        <v>1000000</v>
      </c>
      <c r="I302" s="37"/>
    </row>
    <row r="303" spans="1:9" x14ac:dyDescent="0.2">
      <c r="A303" s="116" t="s">
        <v>121</v>
      </c>
      <c r="B303" s="117">
        <v>6</v>
      </c>
      <c r="C303" s="118">
        <v>2000000</v>
      </c>
      <c r="D303" s="118">
        <f t="shared" si="38"/>
        <v>12000000</v>
      </c>
    </row>
    <row r="304" spans="1:9" x14ac:dyDescent="0.2">
      <c r="A304" s="116" t="s">
        <v>122</v>
      </c>
      <c r="B304" s="117">
        <v>3</v>
      </c>
      <c r="C304" s="118">
        <v>2500000</v>
      </c>
      <c r="D304" s="118">
        <f t="shared" si="38"/>
        <v>7500000</v>
      </c>
      <c r="F304" s="27"/>
      <c r="G304" s="27"/>
    </row>
    <row r="305" spans="1:9" x14ac:dyDescent="0.2">
      <c r="A305" s="116" t="s">
        <v>123</v>
      </c>
      <c r="B305" s="117">
        <v>10</v>
      </c>
      <c r="C305" s="118">
        <v>400000</v>
      </c>
      <c r="D305" s="118">
        <f t="shared" si="38"/>
        <v>4000000</v>
      </c>
      <c r="G305" s="29"/>
    </row>
    <row r="306" spans="1:9" x14ac:dyDescent="0.2">
      <c r="A306" s="116" t="s">
        <v>124</v>
      </c>
      <c r="B306" s="117">
        <v>1</v>
      </c>
      <c r="C306" s="118">
        <v>5000000</v>
      </c>
      <c r="D306" s="118">
        <f t="shared" si="38"/>
        <v>5000000</v>
      </c>
      <c r="H306" s="30"/>
    </row>
    <row r="307" spans="1:9" x14ac:dyDescent="0.2">
      <c r="A307" s="116" t="s">
        <v>125</v>
      </c>
      <c r="B307" s="117">
        <v>2</v>
      </c>
      <c r="C307" s="118">
        <v>2000000</v>
      </c>
      <c r="D307" s="118">
        <f t="shared" si="38"/>
        <v>4000000</v>
      </c>
      <c r="H307" s="29"/>
    </row>
    <row r="308" spans="1:9" x14ac:dyDescent="0.2">
      <c r="A308" s="116" t="s">
        <v>126</v>
      </c>
      <c r="B308" s="117">
        <v>5</v>
      </c>
      <c r="C308" s="118">
        <v>400000</v>
      </c>
      <c r="D308" s="118">
        <f t="shared" si="38"/>
        <v>2000000</v>
      </c>
      <c r="H308" s="29"/>
    </row>
    <row r="309" spans="1:9" x14ac:dyDescent="0.2">
      <c r="A309" s="116" t="s">
        <v>127</v>
      </c>
      <c r="B309" s="117">
        <v>1</v>
      </c>
      <c r="C309" s="118">
        <v>10000000</v>
      </c>
      <c r="D309" s="118">
        <f t="shared" si="38"/>
        <v>10000000</v>
      </c>
      <c r="H309" s="29"/>
    </row>
    <row r="310" spans="1:9" ht="16" thickBot="1" x14ac:dyDescent="0.25">
      <c r="A310" s="8" t="s">
        <v>31</v>
      </c>
      <c r="B310" s="8"/>
      <c r="C310" s="8"/>
      <c r="D310" s="91">
        <f>SUM(D299:D309)</f>
        <v>109500000</v>
      </c>
      <c r="H310" s="29"/>
    </row>
    <row r="311" spans="1:9" x14ac:dyDescent="0.2">
      <c r="A311" t="s">
        <v>129</v>
      </c>
      <c r="D311" s="34">
        <f>D310/12</f>
        <v>9125000</v>
      </c>
      <c r="H311" s="29"/>
    </row>
    <row r="312" spans="1:9" x14ac:dyDescent="0.2">
      <c r="A312" t="s">
        <v>138</v>
      </c>
      <c r="D312" s="34">
        <f>D311/B3</f>
        <v>2281250</v>
      </c>
      <c r="H312" s="2"/>
      <c r="I312" s="30"/>
    </row>
    <row r="313" spans="1:9" x14ac:dyDescent="0.2">
      <c r="A313" t="s">
        <v>140</v>
      </c>
      <c r="D313" s="34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1">
    <mergeCell ref="D126:G1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25" t="s">
        <v>209</v>
      </c>
      <c r="B2" s="125"/>
      <c r="C2" s="125"/>
      <c r="D2" s="125"/>
      <c r="E2" s="125"/>
    </row>
    <row r="4" spans="1:6" ht="21" x14ac:dyDescent="0.25">
      <c r="A4" s="123" t="s">
        <v>137</v>
      </c>
      <c r="B4" s="124"/>
      <c r="D4" s="123" t="s">
        <v>207</v>
      </c>
      <c r="E4" s="124"/>
    </row>
    <row r="5" spans="1:6" ht="16" x14ac:dyDescent="0.2">
      <c r="A5" s="96" t="s">
        <v>132</v>
      </c>
      <c r="B5" s="97">
        <v>4</v>
      </c>
      <c r="D5" s="96" t="s">
        <v>132</v>
      </c>
      <c r="E5" s="97">
        <v>4</v>
      </c>
    </row>
    <row r="6" spans="1:6" x14ac:dyDescent="0.2">
      <c r="A6" s="98" t="s">
        <v>195</v>
      </c>
      <c r="B6" s="99">
        <v>10</v>
      </c>
      <c r="C6" s="93"/>
      <c r="D6" s="98" t="s">
        <v>139</v>
      </c>
      <c r="E6" s="99">
        <v>10</v>
      </c>
      <c r="F6" s="93"/>
    </row>
    <row r="7" spans="1:6" x14ac:dyDescent="0.2">
      <c r="A7" s="98" t="s">
        <v>206</v>
      </c>
      <c r="B7" s="99">
        <f>B6*30</f>
        <v>300</v>
      </c>
      <c r="D7" s="102" t="s">
        <v>206</v>
      </c>
      <c r="E7" s="103">
        <f>E6*30</f>
        <v>300</v>
      </c>
    </row>
    <row r="8" spans="1:6" x14ac:dyDescent="0.2">
      <c r="A8" s="100"/>
      <c r="B8" s="101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7" t="s">
        <v>177</v>
      </c>
      <c r="E13" s="95">
        <v>35300</v>
      </c>
      <c r="F13" s="2"/>
    </row>
    <row r="14" spans="1:6" x14ac:dyDescent="0.2">
      <c r="A14" s="2" t="s">
        <v>1</v>
      </c>
      <c r="B14" s="95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4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5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4" t="s">
        <v>4</v>
      </c>
      <c r="B20" s="104">
        <v>0.36</v>
      </c>
      <c r="C20" s="105" t="s">
        <v>201</v>
      </c>
      <c r="D20" s="104" t="s">
        <v>4</v>
      </c>
      <c r="E20" s="104">
        <v>0.08</v>
      </c>
      <c r="F20" s="105" t="s">
        <v>93</v>
      </c>
    </row>
    <row r="21" spans="1:6" x14ac:dyDescent="0.2">
      <c r="A21" s="105" t="s">
        <v>5</v>
      </c>
      <c r="B21" s="106">
        <v>18140.869565217392</v>
      </c>
      <c r="C21" s="107" t="s">
        <v>6</v>
      </c>
      <c r="D21" s="105" t="s">
        <v>5</v>
      </c>
      <c r="E21" s="107">
        <v>4381.913043478261</v>
      </c>
      <c r="F21" s="104"/>
    </row>
    <row r="22" spans="1:6" x14ac:dyDescent="0.2">
      <c r="A22" s="104" t="s">
        <v>202</v>
      </c>
      <c r="B22" s="104">
        <v>0.36</v>
      </c>
      <c r="C22" s="108" t="s">
        <v>6</v>
      </c>
      <c r="D22" s="104" t="s">
        <v>7</v>
      </c>
      <c r="E22" s="104">
        <v>0.08</v>
      </c>
    </row>
    <row r="23" spans="1:6" x14ac:dyDescent="0.2">
      <c r="A23" s="105" t="s">
        <v>199</v>
      </c>
      <c r="B23" s="106">
        <v>3772.9565217391305</v>
      </c>
      <c r="C23" s="104"/>
      <c r="D23" s="105" t="s">
        <v>199</v>
      </c>
      <c r="E23" s="107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10">
        <v>278826.1401702899</v>
      </c>
      <c r="C25" s="109"/>
      <c r="D25" s="16" t="s">
        <v>94</v>
      </c>
      <c r="E25" s="110">
        <v>273132.66190942028</v>
      </c>
      <c r="F25" s="2"/>
    </row>
    <row r="26" spans="1:6" ht="16" x14ac:dyDescent="0.2">
      <c r="D26" s="111" t="s">
        <v>208</v>
      </c>
      <c r="E26" s="112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8" t="s">
        <v>14</v>
      </c>
      <c r="C9" s="88" t="s">
        <v>33</v>
      </c>
      <c r="D9" s="1" t="s">
        <v>34</v>
      </c>
    </row>
    <row r="10" spans="1:4" x14ac:dyDescent="0.2">
      <c r="A10" s="3" t="s">
        <v>216</v>
      </c>
      <c r="B10" s="84">
        <v>1</v>
      </c>
      <c r="C10" s="86">
        <v>400000</v>
      </c>
      <c r="D10" s="6">
        <f>B10*C10</f>
        <v>400000</v>
      </c>
    </row>
    <row r="11" spans="1:4" x14ac:dyDescent="0.2">
      <c r="A11" s="3" t="s">
        <v>213</v>
      </c>
      <c r="B11" s="84">
        <v>5</v>
      </c>
      <c r="C11" s="86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4">
        <v>5</v>
      </c>
      <c r="C12" s="86">
        <v>50000</v>
      </c>
      <c r="D12" s="6">
        <f t="shared" si="0"/>
        <v>250000</v>
      </c>
    </row>
    <row r="13" spans="1:4" x14ac:dyDescent="0.2">
      <c r="A13" s="3" t="s">
        <v>215</v>
      </c>
      <c r="B13" s="84">
        <v>5</v>
      </c>
      <c r="C13" s="86">
        <v>50000</v>
      </c>
      <c r="D13" s="6">
        <f t="shared" si="0"/>
        <v>250000</v>
      </c>
    </row>
    <row r="14" spans="1:4" x14ac:dyDescent="0.2">
      <c r="A14" s="113" t="s">
        <v>217</v>
      </c>
      <c r="B14" s="114">
        <v>1</v>
      </c>
      <c r="C14" s="115">
        <v>20000</v>
      </c>
      <c r="D14" s="6">
        <f t="shared" si="0"/>
        <v>20000</v>
      </c>
    </row>
    <row r="15" spans="1:4" x14ac:dyDescent="0.2">
      <c r="A15" s="113" t="s">
        <v>218</v>
      </c>
      <c r="B15" s="114">
        <v>2</v>
      </c>
      <c r="C15" s="115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8" t="s">
        <v>14</v>
      </c>
      <c r="C5" s="88" t="s">
        <v>33</v>
      </c>
    </row>
    <row r="6" spans="1:3" x14ac:dyDescent="0.2">
      <c r="A6" s="3" t="s">
        <v>220</v>
      </c>
      <c r="B6" s="84">
        <v>1</v>
      </c>
      <c r="C6" s="86">
        <v>200000</v>
      </c>
    </row>
    <row r="7" spans="1:3" x14ac:dyDescent="0.2">
      <c r="A7" s="3" t="s">
        <v>221</v>
      </c>
      <c r="B7" s="84">
        <v>0</v>
      </c>
      <c r="C7" s="86">
        <v>300000</v>
      </c>
    </row>
    <row r="8" spans="1:3" x14ac:dyDescent="0.2">
      <c r="A8" s="3" t="s">
        <v>222</v>
      </c>
      <c r="B8" s="84">
        <v>0</v>
      </c>
      <c r="C8" s="86">
        <v>0</v>
      </c>
    </row>
    <row r="9" spans="1:3" x14ac:dyDescent="0.2">
      <c r="A9" s="3" t="s">
        <v>223</v>
      </c>
      <c r="B9" s="84">
        <v>0</v>
      </c>
      <c r="C9" s="8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2025-07-10T06:28:32Z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