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TADISTICA MÁSTER\"/>
    </mc:Choice>
  </mc:AlternateContent>
  <xr:revisionPtr revIDLastSave="0" documentId="13_ncr:1_{8DE3EAFE-ED7C-481F-A0DC-97D8D68F8331}" xr6:coauthVersionLast="47" xr6:coauthVersionMax="47" xr10:uidLastSave="{00000000-0000-0000-0000-000000000000}"/>
  <bookViews>
    <workbookView xWindow="-110" yWindow="-110" windowWidth="19420" windowHeight="10300" xr2:uid="{5A78340C-38A2-4A9A-841C-8F71A1D69F05}"/>
  </bookViews>
  <sheets>
    <sheet name="EJERCICIO 1" sheetId="1" r:id="rId1"/>
    <sheet name="EJERCICIO 2" sheetId="2" r:id="rId2"/>
    <sheet name="EJERCICIO 3" sheetId="3" r:id="rId3"/>
  </sheets>
  <definedNames>
    <definedName name="_xlchart.v1.0" hidden="1">'EJERCICIO 1'!$B$2:$B$36</definedName>
    <definedName name="_xlchart.v1.1" hidden="1">'EJERCICIO 1'!$C$2:$C$36</definedName>
    <definedName name="_xlchart.v1.2" hidden="1">'EJERCICIO 1'!$C$37:$C$66</definedName>
    <definedName name="_xlchart.v1.3" hidden="1">'EJERCICIO 1'!$C$2:$C$36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4" i="3" l="1"/>
  <c r="G43" i="3"/>
  <c r="G42" i="3"/>
  <c r="G54" i="3"/>
  <c r="G48" i="3"/>
  <c r="G47" i="3"/>
  <c r="G46" i="3"/>
  <c r="G45" i="3"/>
  <c r="F32" i="3"/>
  <c r="G34" i="3"/>
  <c r="F34" i="3"/>
  <c r="F29" i="3"/>
  <c r="F31" i="3"/>
  <c r="G32" i="3"/>
  <c r="F26" i="3"/>
  <c r="F27" i="3"/>
  <c r="G28" i="3"/>
  <c r="G27" i="3"/>
  <c r="G26" i="3"/>
  <c r="F28" i="3"/>
  <c r="F14" i="3"/>
  <c r="F5" i="3"/>
  <c r="G7" i="3" s="1"/>
  <c r="E14" i="3"/>
  <c r="H14" i="3"/>
  <c r="H5" i="3"/>
  <c r="E5" i="3"/>
  <c r="F65" i="2"/>
  <c r="H51" i="2"/>
  <c r="G8" i="3" l="1"/>
  <c r="G17" i="3"/>
  <c r="G16" i="3"/>
  <c r="H74" i="1"/>
  <c r="I74" i="1"/>
  <c r="I73" i="1"/>
  <c r="H73" i="1"/>
  <c r="G29" i="1"/>
  <c r="H31" i="1"/>
  <c r="H30" i="1"/>
  <c r="G31" i="1"/>
  <c r="G30" i="1"/>
  <c r="H29" i="1"/>
  <c r="H18" i="1"/>
  <c r="H17" i="1"/>
  <c r="L4" i="1"/>
  <c r="L3" i="1"/>
  <c r="K4" i="1"/>
  <c r="J4" i="1"/>
  <c r="I4" i="1"/>
  <c r="H4" i="1"/>
  <c r="G4" i="1"/>
  <c r="K3" i="1"/>
  <c r="J3" i="1"/>
  <c r="I3" i="1"/>
  <c r="H3" i="1"/>
  <c r="G3" i="1"/>
  <c r="H32" i="1" l="1"/>
  <c r="H33" i="1" s="1"/>
  <c r="G32" i="1"/>
  <c r="G34" i="1" s="1"/>
  <c r="H34" i="1" l="1"/>
  <c r="G33" i="1"/>
</calcChain>
</file>

<file path=xl/sharedStrings.xml><?xml version="1.0" encoding="utf-8"?>
<sst xmlns="http://schemas.openxmlformats.org/spreadsheetml/2006/main" count="129" uniqueCount="100">
  <si>
    <t>Grupo de control</t>
  </si>
  <si>
    <t>Nivel glucosa basal</t>
  </si>
  <si>
    <t>Nivel glucosa 60 min</t>
  </si>
  <si>
    <t>GRUPO</t>
  </si>
  <si>
    <t>MEDIA</t>
  </si>
  <si>
    <t>MEDIANA</t>
  </si>
  <si>
    <t>VARIANZA</t>
  </si>
  <si>
    <t>DESV.ESTANDAR</t>
  </si>
  <si>
    <t>RANGO</t>
  </si>
  <si>
    <t>GRUPO 1</t>
  </si>
  <si>
    <t>GRUPO 2</t>
  </si>
  <si>
    <t>BASAL</t>
  </si>
  <si>
    <t>a)</t>
  </si>
  <si>
    <t>MODA</t>
  </si>
  <si>
    <t>b)</t>
  </si>
  <si>
    <t>SIMETRIA</t>
  </si>
  <si>
    <t>CURTOSIS</t>
  </si>
  <si>
    <t>SIMETRÍA</t>
  </si>
  <si>
    <t>c)</t>
  </si>
  <si>
    <t>CUARTILES, DIAGRAMA DE CAJAS Y DETECCIÓN DE VALORES ATÍPICOS</t>
  </si>
  <si>
    <t>NIVEL BASAL</t>
  </si>
  <si>
    <t>NIVEL 60 MIN</t>
  </si>
  <si>
    <t>Q1</t>
  </si>
  <si>
    <t>Q2</t>
  </si>
  <si>
    <t>Q3</t>
  </si>
  <si>
    <t>IQR</t>
  </si>
  <si>
    <t>LÍMITE INFERIOR</t>
  </si>
  <si>
    <t>LIMITE SUPERIOR</t>
  </si>
  <si>
    <r>
      <t xml:space="preserve">SIMETRIA Y CURTOSIS </t>
    </r>
    <r>
      <rPr>
        <b/>
        <sz val="11"/>
        <color theme="1"/>
        <rFont val="Calibri"/>
        <family val="2"/>
        <scheme val="minor"/>
      </rPr>
      <t>GRUPO 2</t>
    </r>
  </si>
  <si>
    <t>d)</t>
  </si>
  <si>
    <t>ESTUDIO DE LA NORMALIDAD NIVEL DE GLUCOSA TRAS 60 MINUTOS</t>
  </si>
  <si>
    <t>GRUPO 1 Y 2</t>
  </si>
  <si>
    <t>TRAS 60 MINUTOS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</si>
  <si>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</si>
  <si>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</si>
  <si>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</si>
  <si>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</si>
  <si>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</si>
  <si>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</si>
  <si>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</si>
  <si>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</si>
  <si>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</si>
  <si>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</si>
  <si>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</si>
  <si>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</si>
  <si>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</si>
  <si>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</si>
  <si>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</si>
  <si>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</si>
  <si>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</si>
  <si>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</si>
  <si>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</si>
  <si>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</si>
  <si>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</si>
  <si>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</si>
  <si>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</si>
  <si>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</si>
  <si>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MODELO LINEAL</t>
  </si>
  <si>
    <t>Con los datos anteriores el modelo sería el siguiente:</t>
  </si>
  <si>
    <t xml:space="preserve">Nivel de glucosa a los 60 minutos= </t>
  </si>
  <si>
    <t>0,621556303 * Nivel de glucosa basal + 95,09281266</t>
  </si>
  <si>
    <t>Para un paciente con 83mg/Dl de nivel basal su nivel a los 60 minutos sería según este modelo:</t>
  </si>
  <si>
    <t>PORCENTAJE NO EXPLICADO</t>
  </si>
  <si>
    <t>VARIACIÓN EN 5mg/Dl EN EL NIVEL BASAL</t>
  </si>
  <si>
    <t>5*0,621556302777884=</t>
  </si>
  <si>
    <t>mg/Dl</t>
  </si>
  <si>
    <r>
      <t xml:space="preserve">ESTUDIAR LA RELACIÓN LINEAL </t>
    </r>
    <r>
      <rPr>
        <b/>
        <sz val="11"/>
        <color theme="1"/>
        <rFont val="Calibri"/>
        <family val="2"/>
        <scheme val="minor"/>
      </rPr>
      <t>GRUPO 1</t>
    </r>
  </si>
  <si>
    <r>
      <t xml:space="preserve">HIPÓTESIS DE MEDIA DE 88MG/DL </t>
    </r>
    <r>
      <rPr>
        <b/>
        <sz val="11"/>
        <color theme="1"/>
        <rFont val="Calibri"/>
        <family val="2"/>
        <scheme val="minor"/>
      </rPr>
      <t>GRUPO 1</t>
    </r>
  </si>
  <si>
    <t>MEDIA G1 BASAL</t>
  </si>
  <si>
    <t>DESV ESTANDAR</t>
  </si>
  <si>
    <t>N</t>
  </si>
  <si>
    <t>VALOR DE Tn-1 (95%)</t>
  </si>
  <si>
    <t>LIMITE INFERIOR</t>
  </si>
  <si>
    <t>H0 = 88</t>
  </si>
  <si>
    <t>H1 != 88</t>
  </si>
  <si>
    <t>VALOR DE Tn-1 (99%)</t>
  </si>
  <si>
    <r>
      <t xml:space="preserve">DIFERENCIA DE MEDIAS </t>
    </r>
    <r>
      <rPr>
        <b/>
        <sz val="11"/>
        <color theme="1"/>
        <rFont val="Calibri"/>
        <family val="2"/>
        <scheme val="minor"/>
      </rPr>
      <t xml:space="preserve">GRUPO 1 Y 2 </t>
    </r>
  </si>
  <si>
    <t>GRUPO 1 NIVEL BASAL</t>
  </si>
  <si>
    <t>GRUPO 2 NIVEL BASAL</t>
  </si>
  <si>
    <t>DESVIACIÓN ESTANDAR</t>
  </si>
  <si>
    <t>ERROR ESTÁNDAR DE DIFERENCIA DE MEDIAS</t>
  </si>
  <si>
    <t>GRADOS DE LIBERTAD</t>
  </si>
  <si>
    <t>VALOR CRITICO DE T</t>
  </si>
  <si>
    <t>VARIANZAS</t>
  </si>
  <si>
    <t>INTERVALO DE CONFIANZA</t>
  </si>
  <si>
    <t>Número de jóvenes &gt;95</t>
  </si>
  <si>
    <t>Número de adultos &gt;95</t>
  </si>
  <si>
    <t>TOTAL</t>
  </si>
  <si>
    <t>^p =</t>
  </si>
  <si>
    <t>VALOR CRITICO</t>
  </si>
  <si>
    <t>IC LIMIITE SUPERIOR</t>
  </si>
  <si>
    <t>[0,1347,0,3883]</t>
  </si>
  <si>
    <t>H0: P=0,15</t>
  </si>
  <si>
    <t>H1: P!=0,15</t>
  </si>
  <si>
    <t>Z=</t>
  </si>
  <si>
    <t xml:space="preserve">Para ά=0,05 </t>
  </si>
  <si>
    <t>Z=1,96</t>
  </si>
  <si>
    <t>IC 98%</t>
  </si>
  <si>
    <r>
      <t xml:space="preserve">ESTUDIO DE PROPORCION &gt;95mg/DJ DE LA POBLACIÓN A </t>
    </r>
    <r>
      <rPr>
        <b/>
        <sz val="11"/>
        <color theme="1"/>
        <rFont val="Calibri"/>
        <family val="2"/>
        <scheme val="minor"/>
      </rPr>
      <t>NIVEL BASAL GRUPO 1 Y 2</t>
    </r>
  </si>
  <si>
    <t>IC LIMITE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</si>
</sst>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0" fillId="0" borderId="3" xfId="0" applyBorder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Continuous"/>
    </xf>
    <xf numFmtId="1" fontId="3" fillId="0" borderId="0" xfId="0" applyNumberFormat="1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14" fontId="0" fillId="0" borderId="0" xfId="0" applyNumberFormat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6" borderId="0" xfId="0" applyFont="1" applyFill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/>
              <a:t>GRUPO 1 (JÓVENES)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'EJERCICIO 2'!$B$1</c:f>
              <c:strCache>
                <c:ptCount val="1"/>
                <c:pt idx="0">
                  <c:v>Nivel glucosa basal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6765091863517064E-3"/>
                  <c:y val="0.171834354039078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val>
            <c:numRef>
              <c:f>'EJERCICIO 2'!$B$2:$B$36</c:f>
              <c:numCache>
                <c:formatCode>General</c:formatCode>
                <c:ptCount val="35"/>
                <c:pt idx="0">
                  <c:v>90</c:v>
                </c:pt>
                <c:pt idx="1">
                  <c:v>82</c:v>
                </c:pt>
                <c:pt idx="2">
                  <c:v>80</c:v>
                </c:pt>
                <c:pt idx="3">
                  <c:v>75</c:v>
                </c:pt>
                <c:pt idx="4">
                  <c:v>74</c:v>
                </c:pt>
                <c:pt idx="5">
                  <c:v>97</c:v>
                </c:pt>
                <c:pt idx="6">
                  <c:v>103</c:v>
                </c:pt>
                <c:pt idx="7">
                  <c:v>76</c:v>
                </c:pt>
                <c:pt idx="8">
                  <c:v>65</c:v>
                </c:pt>
                <c:pt idx="9">
                  <c:v>89</c:v>
                </c:pt>
                <c:pt idx="10">
                  <c:v>83</c:v>
                </c:pt>
                <c:pt idx="11">
                  <c:v>77</c:v>
                </c:pt>
                <c:pt idx="12">
                  <c:v>92</c:v>
                </c:pt>
                <c:pt idx="13">
                  <c:v>90</c:v>
                </c:pt>
                <c:pt idx="14">
                  <c:v>82</c:v>
                </c:pt>
                <c:pt idx="15">
                  <c:v>78</c:v>
                </c:pt>
                <c:pt idx="16">
                  <c:v>79</c:v>
                </c:pt>
                <c:pt idx="17">
                  <c:v>104</c:v>
                </c:pt>
                <c:pt idx="18">
                  <c:v>81</c:v>
                </c:pt>
                <c:pt idx="19">
                  <c:v>101</c:v>
                </c:pt>
                <c:pt idx="20">
                  <c:v>75</c:v>
                </c:pt>
                <c:pt idx="21">
                  <c:v>89</c:v>
                </c:pt>
                <c:pt idx="22">
                  <c:v>76</c:v>
                </c:pt>
                <c:pt idx="23">
                  <c:v>85</c:v>
                </c:pt>
                <c:pt idx="24">
                  <c:v>99</c:v>
                </c:pt>
                <c:pt idx="25">
                  <c:v>79</c:v>
                </c:pt>
                <c:pt idx="26">
                  <c:v>90</c:v>
                </c:pt>
                <c:pt idx="27">
                  <c:v>86</c:v>
                </c:pt>
                <c:pt idx="28">
                  <c:v>94</c:v>
                </c:pt>
                <c:pt idx="29">
                  <c:v>91</c:v>
                </c:pt>
                <c:pt idx="30">
                  <c:v>82</c:v>
                </c:pt>
                <c:pt idx="31">
                  <c:v>81</c:v>
                </c:pt>
                <c:pt idx="32">
                  <c:v>97</c:v>
                </c:pt>
                <c:pt idx="33">
                  <c:v>75</c:v>
                </c:pt>
                <c:pt idx="34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D5-49F6-AE24-DAEBD8BBCE13}"/>
            </c:ext>
          </c:extLst>
        </c:ser>
        <c:ser>
          <c:idx val="1"/>
          <c:order val="1"/>
          <c:tx>
            <c:strRef>
              <c:f>'EJERCICIO 2'!$C$1</c:f>
              <c:strCache>
                <c:ptCount val="1"/>
                <c:pt idx="0">
                  <c:v>Nivel glucosa 60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87314085739281E-3"/>
                  <c:y val="-0.140569407990667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val>
            <c:numRef>
              <c:f>'EJERCICIO 2'!$C$2:$C$36</c:f>
              <c:numCache>
                <c:formatCode>General</c:formatCode>
                <c:ptCount val="35"/>
                <c:pt idx="0">
                  <c:v>136</c:v>
                </c:pt>
                <c:pt idx="1">
                  <c:v>151</c:v>
                </c:pt>
                <c:pt idx="2">
                  <c:v>148</c:v>
                </c:pt>
                <c:pt idx="3">
                  <c:v>138</c:v>
                </c:pt>
                <c:pt idx="4">
                  <c:v>141</c:v>
                </c:pt>
                <c:pt idx="5">
                  <c:v>157</c:v>
                </c:pt>
                <c:pt idx="6">
                  <c:v>172</c:v>
                </c:pt>
                <c:pt idx="7">
                  <c:v>154</c:v>
                </c:pt>
                <c:pt idx="8">
                  <c:v>131</c:v>
                </c:pt>
                <c:pt idx="9">
                  <c:v>156</c:v>
                </c:pt>
                <c:pt idx="10">
                  <c:v>147</c:v>
                </c:pt>
                <c:pt idx="11">
                  <c:v>141</c:v>
                </c:pt>
                <c:pt idx="12">
                  <c:v>140</c:v>
                </c:pt>
                <c:pt idx="13">
                  <c:v>134</c:v>
                </c:pt>
                <c:pt idx="14">
                  <c:v>146</c:v>
                </c:pt>
                <c:pt idx="15">
                  <c:v>151</c:v>
                </c:pt>
                <c:pt idx="16">
                  <c:v>143</c:v>
                </c:pt>
                <c:pt idx="17">
                  <c:v>161</c:v>
                </c:pt>
                <c:pt idx="18">
                  <c:v>150</c:v>
                </c:pt>
                <c:pt idx="19">
                  <c:v>149</c:v>
                </c:pt>
                <c:pt idx="20">
                  <c:v>133</c:v>
                </c:pt>
                <c:pt idx="21">
                  <c:v>170</c:v>
                </c:pt>
                <c:pt idx="22">
                  <c:v>144</c:v>
                </c:pt>
                <c:pt idx="23">
                  <c:v>149</c:v>
                </c:pt>
                <c:pt idx="24">
                  <c:v>158</c:v>
                </c:pt>
                <c:pt idx="25">
                  <c:v>150</c:v>
                </c:pt>
                <c:pt idx="26">
                  <c:v>138</c:v>
                </c:pt>
                <c:pt idx="27">
                  <c:v>150</c:v>
                </c:pt>
                <c:pt idx="28">
                  <c:v>152</c:v>
                </c:pt>
                <c:pt idx="29">
                  <c:v>155</c:v>
                </c:pt>
                <c:pt idx="30">
                  <c:v>145</c:v>
                </c:pt>
                <c:pt idx="31">
                  <c:v>144</c:v>
                </c:pt>
                <c:pt idx="32">
                  <c:v>159</c:v>
                </c:pt>
                <c:pt idx="33">
                  <c:v>139</c:v>
                </c:pt>
                <c:pt idx="34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D5-49F6-AE24-DAEBD8BBC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084608"/>
        <c:axId val="744739112"/>
      </c:lineChart>
      <c:catAx>
        <c:axId val="35608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4739112"/>
        <c:crosses val="autoZero"/>
        <c:auto val="1"/>
        <c:lblAlgn val="ctr"/>
        <c:lblOffset val="100"/>
        <c:noMultiLvlLbl val="0"/>
      </c:catAx>
      <c:valAx>
        <c:axId val="74473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608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GRUPO 1 NIVEL BASAL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GRUPO 1 NIVEL BASAL</a:t>
          </a:r>
        </a:p>
      </cx:txPr>
    </cx:title>
    <cx:plotArea>
      <cx:plotAreaRegion>
        <cx:series layoutId="boxWhisker" uniqueId="{724DC0CC-7962-408E-96BB-7F7B143E077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GRUPO 1 NIVEL 60 MINUTOS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GRUPO 1 NIVEL 60 MINUTOS</a:t>
          </a:r>
        </a:p>
      </cx:txPr>
    </cx:title>
    <cx:plotArea>
      <cx:plotAreaRegion>
        <cx:series layoutId="boxWhisker" uniqueId="{6F371B5F-2D76-479E-AE7B-BB048D0C257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TRAS 60 MINUTOS GRUPO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TRAS 60 MINUTOS GRUPO 1</a:t>
          </a:r>
        </a:p>
      </cx:txPr>
    </cx:title>
    <cx:plotArea>
      <cx:plotAreaRegion>
        <cx:series layoutId="clusteredColumn" uniqueId="{0F88893B-1815-47B6-A3E8-37EAE7ACF3C9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TRAS 60 MINUTOS GRUPO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1" i="0" u="none" strike="noStrike" baseline="0" dirty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TRAS 60 MINUTOS GRUPO 2</a:t>
          </a:r>
        </a:p>
      </cx:txPr>
    </cx:title>
    <cx:plotArea>
      <cx:plotAreaRegion>
        <cx:series layoutId="clusteredColumn" uniqueId="{F7F4409F-D2D3-4DED-80A3-73633C9431F4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5</xdr:row>
      <xdr:rowOff>31750</xdr:rowOff>
    </xdr:from>
    <xdr:to>
      <xdr:col>12</xdr:col>
      <xdr:colOff>38100</xdr:colOff>
      <xdr:row>12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EB745CD-3F01-41E3-8AC4-A01C238C80F4}"/>
            </a:ext>
          </a:extLst>
        </xdr:cNvPr>
        <xdr:cNvSpPr txBox="1"/>
      </xdr:nvSpPr>
      <xdr:spPr>
        <a:xfrm>
          <a:off x="6845300" y="1003300"/>
          <a:ext cx="556895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Podemos observar que en el primer grupo hay cierta diferencia entre media y mediana lo que nos puede indicar que este</a:t>
          </a:r>
          <a:r>
            <a:rPr lang="es-ES" sz="1100" baseline="0"/>
            <a:t> grupo puede estar afectados por valores extremos y la media podría no ser completamente representativa.</a:t>
          </a:r>
        </a:p>
        <a:p>
          <a:endParaRPr lang="es-ES" sz="1100" baseline="0"/>
        </a:p>
        <a:p>
          <a:r>
            <a:rPr lang="es-ES" sz="1100" baseline="0"/>
            <a:t>En el segundo grupo la media y mediana tienen valores bastante similares por lo que podemos deducir que la media en este caso si es representativa.</a:t>
          </a:r>
          <a:endParaRPr lang="es-ES" sz="1100"/>
        </a:p>
      </xdr:txBody>
    </xdr:sp>
    <xdr:clientData/>
  </xdr:twoCellAnchor>
  <xdr:twoCellAnchor>
    <xdr:from>
      <xdr:col>8</xdr:col>
      <xdr:colOff>444500</xdr:colOff>
      <xdr:row>16</xdr:row>
      <xdr:rowOff>82550</xdr:rowOff>
    </xdr:from>
    <xdr:to>
      <xdr:col>12</xdr:col>
      <xdr:colOff>342900</xdr:colOff>
      <xdr:row>23</xdr:row>
      <xdr:rowOff>133350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9461BC3-FE71-4EA6-9F7E-DC49A0FE635C}"/>
            </a:ext>
          </a:extLst>
        </xdr:cNvPr>
        <xdr:cNvSpPr txBox="1"/>
      </xdr:nvSpPr>
      <xdr:spPr>
        <a:xfrm>
          <a:off x="10356850" y="3079750"/>
          <a:ext cx="3200400" cy="133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Podemos</a:t>
          </a:r>
          <a:r>
            <a:rPr lang="es-ES" sz="1100" baseline="0"/>
            <a:t> ver que es prácticamente simétrico ya que se encuentra muy próximo a 0 con un valor negativo que otorga un pequeño sesgo negativo que no tiene gran relevancia.</a:t>
          </a:r>
        </a:p>
        <a:p>
          <a:endParaRPr lang="es-ES" sz="1100" baseline="0"/>
        </a:p>
        <a:p>
          <a:r>
            <a:rPr lang="es-ES" sz="1100"/>
            <a:t>Posee una distribución platicúrtica al ser un valor menor a 3.</a:t>
          </a:r>
        </a:p>
      </xdr:txBody>
    </xdr:sp>
    <xdr:clientData/>
  </xdr:twoCellAnchor>
  <xdr:twoCellAnchor>
    <xdr:from>
      <xdr:col>4</xdr:col>
      <xdr:colOff>352425</xdr:colOff>
      <xdr:row>35</xdr:row>
      <xdr:rowOff>6350</xdr:rowOff>
    </xdr:from>
    <xdr:to>
      <xdr:col>8</xdr:col>
      <xdr:colOff>498475</xdr:colOff>
      <xdr:row>49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AAB76D74-A32E-46F3-8394-5F47B9A838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40575" y="6502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8</xdr:col>
      <xdr:colOff>666750</xdr:colOff>
      <xdr:row>35</xdr:row>
      <xdr:rowOff>12700</xdr:rowOff>
    </xdr:from>
    <xdr:to>
      <xdr:col>14</xdr:col>
      <xdr:colOff>492125</xdr:colOff>
      <xdr:row>49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4006B4BD-9E9E-4D37-AEBD-6A453547A5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80850" y="6508750"/>
              <a:ext cx="4676775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</xdr:col>
      <xdr:colOff>136525</xdr:colOff>
      <xdr:row>54</xdr:row>
      <xdr:rowOff>76200</xdr:rowOff>
    </xdr:from>
    <xdr:to>
      <xdr:col>8</xdr:col>
      <xdr:colOff>282575</xdr:colOff>
      <xdr:row>69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2B827213-6DC8-414C-93AE-BD08160EC3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24675" y="10071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8</xdr:col>
      <xdr:colOff>485775</xdr:colOff>
      <xdr:row>54</xdr:row>
      <xdr:rowOff>69850</xdr:rowOff>
    </xdr:from>
    <xdr:to>
      <xdr:col>14</xdr:col>
      <xdr:colOff>231775</xdr:colOff>
      <xdr:row>69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C355357C-EF21-4FBD-929E-6D0F7547AA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99875" y="10064750"/>
              <a:ext cx="45974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9</xdr:col>
      <xdr:colOff>1004455</xdr:colOff>
      <xdr:row>70</xdr:row>
      <xdr:rowOff>184726</xdr:rowOff>
    </xdr:from>
    <xdr:to>
      <xdr:col>16</xdr:col>
      <xdr:colOff>161637</xdr:colOff>
      <xdr:row>78</xdr:row>
      <xdr:rowOff>173181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20CBDCA1-4668-4655-B00E-4201655906A5}"/>
            </a:ext>
          </a:extLst>
        </xdr:cNvPr>
        <xdr:cNvSpPr txBox="1"/>
      </xdr:nvSpPr>
      <xdr:spPr>
        <a:xfrm>
          <a:off x="12215091" y="13161817"/>
          <a:ext cx="4745182" cy="1466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Respecto</a:t>
          </a:r>
          <a:r>
            <a:rPr lang="es-ES" sz="1100" baseline="0"/>
            <a:t> a la simetría podemos ver que el segundo grupo es más simétrico que el primero debido a que se encuentra más próximo a 0 aunque ambos presentan un sesgo a la derecha.</a:t>
          </a:r>
        </a:p>
        <a:p>
          <a:endParaRPr lang="es-ES" sz="1100" baseline="0"/>
        </a:p>
        <a:p>
          <a:r>
            <a:rPr lang="es-ES" sz="1100" baseline="0"/>
            <a:t>Respecto a la curtosis podemos ver que ambos gráficos presentan se presentan como platicúrticos ya que su valor es menor a 3 sobre todo el segundo que incluso su valor llega a ser negativo</a:t>
          </a:r>
          <a:endParaRPr lang="es-ES" sz="1100"/>
        </a:p>
      </xdr:txBody>
    </xdr:sp>
    <xdr:clientData/>
  </xdr:twoCellAnchor>
  <xdr:twoCellAnchor>
    <xdr:from>
      <xdr:col>15</xdr:col>
      <xdr:colOff>277091</xdr:colOff>
      <xdr:row>38</xdr:row>
      <xdr:rowOff>69274</xdr:rowOff>
    </xdr:from>
    <xdr:to>
      <xdr:col>18</xdr:col>
      <xdr:colOff>531091</xdr:colOff>
      <xdr:row>41</xdr:row>
      <xdr:rowOff>173182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483FA49C-94D8-46CA-BB8D-45BE6D63AF23}"/>
            </a:ext>
          </a:extLst>
        </xdr:cNvPr>
        <xdr:cNvSpPr txBox="1"/>
      </xdr:nvSpPr>
      <xdr:spPr>
        <a:xfrm>
          <a:off x="16313727" y="7135092"/>
          <a:ext cx="2540000" cy="658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No se visualizan valores extremos fuera de los límites en ninguno</a:t>
          </a:r>
          <a:r>
            <a:rPr lang="es-ES" sz="1100" baseline="0"/>
            <a:t> de los 2 gráficos.</a:t>
          </a:r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39</xdr:row>
      <xdr:rowOff>63500</xdr:rowOff>
    </xdr:from>
    <xdr:to>
      <xdr:col>7</xdr:col>
      <xdr:colOff>1416050</xdr:colOff>
      <xdr:row>42</xdr:row>
      <xdr:rowOff>146050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B3A4CB0-384A-45B0-A9B1-2673EE2D91DA}"/>
            </a:ext>
          </a:extLst>
        </xdr:cNvPr>
        <xdr:cNvSpPr txBox="1"/>
      </xdr:nvSpPr>
      <xdr:spPr>
        <a:xfrm>
          <a:off x="6445250" y="7334250"/>
          <a:ext cx="6597650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El</a:t>
          </a:r>
          <a:r>
            <a:rPr lang="es-ES" sz="1100" baseline="0"/>
            <a:t> coeficiente de determinación nos indica que se explica el 37,3% de la variabilidad de los niveles de glucosa  a los 60 minnutos por el nivel basal, una relación lineal más bien débil.</a:t>
          </a:r>
        </a:p>
        <a:p>
          <a:r>
            <a:rPr lang="es-ES" sz="1100" baseline="0"/>
            <a:t>Sin embargo la relación es significativa ya que el P-valor es menor a 0,05.</a:t>
          </a:r>
          <a:endParaRPr lang="es-ES" sz="1100"/>
        </a:p>
      </xdr:txBody>
    </xdr:sp>
    <xdr:clientData/>
  </xdr:twoCellAnchor>
  <xdr:twoCellAnchor>
    <xdr:from>
      <xdr:col>4</xdr:col>
      <xdr:colOff>371475</xdr:colOff>
      <xdr:row>23</xdr:row>
      <xdr:rowOff>139700</xdr:rowOff>
    </xdr:from>
    <xdr:to>
      <xdr:col>7</xdr:col>
      <xdr:colOff>479425</xdr:colOff>
      <xdr:row>38</xdr:row>
      <xdr:rowOff>120650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55B3734-5984-4FCA-B325-DAB350274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127000</xdr:colOff>
      <xdr:row>55</xdr:row>
      <xdr:rowOff>6350</xdr:rowOff>
    </xdr:from>
    <xdr:to>
      <xdr:col>7</xdr:col>
      <xdr:colOff>850900</xdr:colOff>
      <xdr:row>56</xdr:row>
      <xdr:rowOff>139700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DEEF4CCE-056B-49D5-8E7F-27A59C919D0E}"/>
            </a:ext>
          </a:extLst>
        </xdr:cNvPr>
        <xdr:cNvSpPr txBox="1"/>
      </xdr:nvSpPr>
      <xdr:spPr>
        <a:xfrm>
          <a:off x="6229350" y="10223500"/>
          <a:ext cx="62484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Como he mencionado antes este modelo explica un 37,3% por lo tanto el nivel no explicado es de </a:t>
          </a:r>
          <a:r>
            <a:rPr lang="es-ES" sz="1100" b="1"/>
            <a:t>62,7%</a:t>
          </a:r>
        </a:p>
      </xdr:txBody>
    </xdr:sp>
    <xdr:clientData/>
  </xdr:twoCellAnchor>
  <xdr:twoCellAnchor>
    <xdr:from>
      <xdr:col>4</xdr:col>
      <xdr:colOff>6350</xdr:colOff>
      <xdr:row>60</xdr:row>
      <xdr:rowOff>19050</xdr:rowOff>
    </xdr:from>
    <xdr:to>
      <xdr:col>9</xdr:col>
      <xdr:colOff>6350</xdr:colOff>
      <xdr:row>62</xdr:row>
      <xdr:rowOff>165100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97318BC3-63D1-413D-A800-41B1D068AE37}"/>
            </a:ext>
          </a:extLst>
        </xdr:cNvPr>
        <xdr:cNvSpPr txBox="1"/>
      </xdr:nvSpPr>
      <xdr:spPr>
        <a:xfrm>
          <a:off x="6108700" y="11156950"/>
          <a:ext cx="79883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Por cada mg/Dl</a:t>
          </a:r>
          <a:r>
            <a:rPr lang="es-ES" sz="1100" baseline="0"/>
            <a:t> en el nivel basal el nivel a los 60 minutos varía en 0,621556303 mg/Dl por lo tanto un aumento en 5mg/Dl supone un aumento de:</a:t>
          </a:r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8</xdr:row>
      <xdr:rowOff>165100</xdr:rowOff>
    </xdr:from>
    <xdr:to>
      <xdr:col>7</xdr:col>
      <xdr:colOff>406400</xdr:colOff>
      <xdr:row>11</xdr:row>
      <xdr:rowOff>57150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BFE51C0-CCA5-4757-B142-F2C3519D957C}"/>
            </a:ext>
          </a:extLst>
        </xdr:cNvPr>
        <xdr:cNvSpPr txBox="1"/>
      </xdr:nvSpPr>
      <xdr:spPr>
        <a:xfrm>
          <a:off x="7131050" y="1689100"/>
          <a:ext cx="412115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En este caso como 88 se encuentra dentro del</a:t>
          </a:r>
          <a:r>
            <a:rPr lang="es-ES" sz="1100" baseline="0"/>
            <a:t> intervalo no podemos rechazar la hipótesis nula para un 95% de confianza.</a:t>
          </a:r>
          <a:endParaRPr lang="es-ES" sz="1100"/>
        </a:p>
      </xdr:txBody>
    </xdr:sp>
    <xdr:clientData/>
  </xdr:twoCellAnchor>
  <xdr:twoCellAnchor>
    <xdr:from>
      <xdr:col>4</xdr:col>
      <xdr:colOff>971550</xdr:colOff>
      <xdr:row>17</xdr:row>
      <xdr:rowOff>158750</xdr:rowOff>
    </xdr:from>
    <xdr:to>
      <xdr:col>7</xdr:col>
      <xdr:colOff>349250</xdr:colOff>
      <xdr:row>20</xdr:row>
      <xdr:rowOff>50800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2E07935-22FD-4608-A5F7-1075B48AEC08}"/>
            </a:ext>
          </a:extLst>
        </xdr:cNvPr>
        <xdr:cNvSpPr txBox="1"/>
      </xdr:nvSpPr>
      <xdr:spPr>
        <a:xfrm>
          <a:off x="7073900" y="3340100"/>
          <a:ext cx="412115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En este caso como 88 se encuentra dentro del</a:t>
          </a:r>
          <a:r>
            <a:rPr lang="es-ES" sz="1100" baseline="0"/>
            <a:t> intervalo no podemos rechazar la hipótesis nula para un 99% de confianza.</a:t>
          </a:r>
          <a:endParaRPr lang="es-ES" sz="1100"/>
        </a:p>
      </xdr:txBody>
    </xdr:sp>
    <xdr:clientData/>
  </xdr:twoCellAnchor>
  <xdr:twoCellAnchor>
    <xdr:from>
      <xdr:col>4</xdr:col>
      <xdr:colOff>7937</xdr:colOff>
      <xdr:row>35</xdr:row>
      <xdr:rowOff>7938</xdr:rowOff>
    </xdr:from>
    <xdr:to>
      <xdr:col>7</xdr:col>
      <xdr:colOff>15875</xdr:colOff>
      <xdr:row>37</xdr:row>
      <xdr:rowOff>150813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B5DCA103-5858-4867-AE94-549C83819F64}"/>
            </a:ext>
          </a:extLst>
        </xdr:cNvPr>
        <xdr:cNvSpPr txBox="1"/>
      </xdr:nvSpPr>
      <xdr:spPr>
        <a:xfrm>
          <a:off x="6111875" y="6453188"/>
          <a:ext cx="7175500" cy="50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Podemos concluir que hay diferencias significativas entre ambos grupos</a:t>
          </a:r>
          <a:r>
            <a:rPr lang="es-ES" sz="1100" baseline="0"/>
            <a:t> ya que dentro del intervalo de confianza no se encuentra el valor 0.</a:t>
          </a:r>
          <a:endParaRPr lang="es-ES" sz="1100"/>
        </a:p>
      </xdr:txBody>
    </xdr:sp>
    <xdr:clientData/>
  </xdr:twoCellAnchor>
  <xdr:twoCellAnchor>
    <xdr:from>
      <xdr:col>5</xdr:col>
      <xdr:colOff>63500</xdr:colOff>
      <xdr:row>57</xdr:row>
      <xdr:rowOff>95250</xdr:rowOff>
    </xdr:from>
    <xdr:to>
      <xdr:col>6</xdr:col>
      <xdr:colOff>4167187</xdr:colOff>
      <xdr:row>60</xdr:row>
      <xdr:rowOff>166687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66742AB-6BA6-4463-AF8E-120272A59283}"/>
            </a:ext>
          </a:extLst>
        </xdr:cNvPr>
        <xdr:cNvSpPr txBox="1"/>
      </xdr:nvSpPr>
      <xdr:spPr>
        <a:xfrm>
          <a:off x="8953500" y="10556875"/>
          <a:ext cx="58420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En este caso rechazamos la hipótesis</a:t>
          </a:r>
          <a:r>
            <a:rPr lang="es-ES" sz="1100" baseline="0"/>
            <a:t> nula ya que Z=2,518408844 es mayor que 1,96 y por lo tanto la proporción no es igual a 0,15</a:t>
          </a:r>
          <a:endParaRPr lang="es-E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B7C08-FF81-4289-9639-577B76A0BF38}" name="Tabla1" displayName="Tabla1" ref="A1:C66" totalsRowShown="0" headerRowDxfId="2">
  <autoFilter ref="A1:C66" xr:uid="{DF6B7C08-FF81-4289-9639-577B76A0BF38}"/>
  <tableColumns count="3">
    <tableColumn id="1" xr3:uid="{FAA89FC5-0316-485B-BC83-2E5D96F13FFB}" name="Grupo de control"/>
    <tableColumn id="2" xr3:uid="{16CD514B-8FEE-4D14-8E81-266C409B2B74}" name="Nivel glucosa basal"/>
    <tableColumn id="3" xr3:uid="{87AB82E6-924D-462B-A3B4-53F655D93774}" name="Nivel glucosa 60 m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09B610-6B76-4920-AFB1-B08A5037440A}" name="Tabla13" displayName="Tabla13" ref="A1:C66" totalsRowShown="0" headerRowDxfId="1">
  <autoFilter ref="A1:C66" xr:uid="{9009B610-6B76-4920-AFB1-B08A5037440A}"/>
  <tableColumns count="3">
    <tableColumn id="1" xr3:uid="{3F652949-B19E-4C7B-A9D5-B18D97EE1230}" name="Grupo de control"/>
    <tableColumn id="2" xr3:uid="{5D884CEF-C49E-4195-A908-C73B9F7B3449}" name="Nivel glucosa basal"/>
    <tableColumn id="3" xr3:uid="{A50A95B9-A1C1-4D2E-BCDD-737EE85C55B5}" name="Nivel glucosa 60 m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4C1631-11DB-4C8F-9830-8E3FCB616931}" name="Tabla134" displayName="Tabla134" ref="A1:C66" totalsRowShown="0" headerRowDxfId="0">
  <autoFilter ref="A1:C66" xr:uid="{E94C1631-11DB-4C8F-9830-8E3FCB616931}"/>
  <tableColumns count="3">
    <tableColumn id="1" xr3:uid="{82F8EC37-AD3C-46B9-875F-5DE0DC40DFDB}" name="Grupo de control"/>
    <tableColumn id="2" xr3:uid="{193C6FB2-66D1-45FC-B639-0D2BC2397ED5}" name="Nivel glucosa basal"/>
    <tableColumn id="3" xr3:uid="{A19BC82C-FD3C-4919-AF1A-F585F45B4127}" name="Nivel glucosa 60 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A25C-23E5-41D2-9543-84F744AE2E61}">
  <dimension ref="A1:L74"/>
  <sheetViews>
    <sheetView tabSelected="1" topLeftCell="B42" zoomScale="70" zoomScaleNormal="70" workbookViewId="0">
      <selection activeCell="E73" sqref="E73"/>
    </sheetView>
  </sheetViews>
  <sheetFormatPr baseColWidth="10" defaultRowHeight="14.5" x14ac:dyDescent="0.35"/>
  <cols>
    <col min="1" max="1" width="26.90625" bestFit="1" customWidth="1"/>
    <col min="2" max="2" width="28.81640625" bestFit="1" customWidth="1"/>
    <col min="3" max="3" width="30.54296875" bestFit="1" customWidth="1"/>
    <col min="6" max="6" width="15.1796875" bestFit="1" customWidth="1"/>
    <col min="7" max="7" width="24.81640625" customWidth="1"/>
    <col min="8" max="8" width="12.453125" bestFit="1" customWidth="1"/>
    <col min="10" max="10" width="14.54296875" bestFit="1" customWidth="1"/>
    <col min="11" max="11" width="11.26953125" bestFit="1" customWidth="1"/>
  </cols>
  <sheetData>
    <row r="1" spans="1:12" ht="18.5" x14ac:dyDescent="0.45">
      <c r="A1" s="2" t="s">
        <v>0</v>
      </c>
      <c r="B1" s="2" t="s">
        <v>1</v>
      </c>
      <c r="C1" s="2" t="s">
        <v>2</v>
      </c>
      <c r="E1" s="6">
        <v>1</v>
      </c>
      <c r="F1" s="6" t="s">
        <v>12</v>
      </c>
      <c r="G1" s="26" t="s">
        <v>11</v>
      </c>
      <c r="H1" s="26"/>
    </row>
    <row r="2" spans="1:12" x14ac:dyDescent="0.35">
      <c r="A2" s="1">
        <v>1</v>
      </c>
      <c r="B2" s="1">
        <v>90</v>
      </c>
      <c r="C2" s="1">
        <v>136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13</v>
      </c>
    </row>
    <row r="3" spans="1:12" x14ac:dyDescent="0.35">
      <c r="A3">
        <v>1</v>
      </c>
      <c r="B3">
        <v>82</v>
      </c>
      <c r="C3">
        <v>151</v>
      </c>
      <c r="F3" s="4" t="s">
        <v>9</v>
      </c>
      <c r="G3" s="5">
        <f>+AVERAGE(B2:B36)</f>
        <v>85.028571428571425</v>
      </c>
      <c r="H3" s="5">
        <f>+MEDIAN(B2:B36)</f>
        <v>82</v>
      </c>
      <c r="I3" s="5">
        <f>+_xlfn.VAR.S(B2:B36)</f>
        <v>87.969747899159245</v>
      </c>
      <c r="J3" s="5">
        <f>+STDEV(B2:B36)</f>
        <v>9.3792189386515155</v>
      </c>
      <c r="K3" s="5">
        <f>+MAX(B2:B36)-MIN(B2:B36)</f>
        <v>39</v>
      </c>
      <c r="L3" s="5">
        <f>+_xlfn.MODE.SNGL(B2:B36)</f>
        <v>90</v>
      </c>
    </row>
    <row r="4" spans="1:12" x14ac:dyDescent="0.35">
      <c r="A4">
        <v>1</v>
      </c>
      <c r="B4">
        <v>80</v>
      </c>
      <c r="C4">
        <v>148</v>
      </c>
      <c r="F4" s="4" t="s">
        <v>10</v>
      </c>
      <c r="G4" s="5">
        <f>+AVERAGE(B37:B66)</f>
        <v>90.833333333333329</v>
      </c>
      <c r="H4" s="5">
        <f>+MEDIAN(B37:B66)</f>
        <v>90.5</v>
      </c>
      <c r="I4" s="5">
        <f>+_xlfn.VAR.S(B37:B66)</f>
        <v>71.591954022988517</v>
      </c>
      <c r="J4" s="5">
        <f>+STDEV(B37:B66)</f>
        <v>8.4612028709273073</v>
      </c>
      <c r="K4" s="5">
        <f>+MAX(B37:B66)-MIN(B37:B66)</f>
        <v>29</v>
      </c>
      <c r="L4" s="5">
        <f>+_xlfn.MODE.SNGL(B37:B66)</f>
        <v>88</v>
      </c>
    </row>
    <row r="5" spans="1:12" x14ac:dyDescent="0.35">
      <c r="A5">
        <v>1</v>
      </c>
      <c r="B5">
        <v>75</v>
      </c>
      <c r="C5">
        <v>138</v>
      </c>
    </row>
    <row r="6" spans="1:12" x14ac:dyDescent="0.35">
      <c r="A6">
        <v>1</v>
      </c>
      <c r="B6">
        <v>74</v>
      </c>
      <c r="C6">
        <v>141</v>
      </c>
    </row>
    <row r="7" spans="1:12" x14ac:dyDescent="0.35">
      <c r="A7">
        <v>1</v>
      </c>
      <c r="B7">
        <v>97</v>
      </c>
      <c r="C7">
        <v>157</v>
      </c>
    </row>
    <row r="8" spans="1:12" x14ac:dyDescent="0.35">
      <c r="A8">
        <v>1</v>
      </c>
      <c r="B8">
        <v>103</v>
      </c>
      <c r="C8">
        <v>172</v>
      </c>
    </row>
    <row r="9" spans="1:12" x14ac:dyDescent="0.35">
      <c r="A9">
        <v>1</v>
      </c>
      <c r="B9">
        <v>76</v>
      </c>
      <c r="C9">
        <v>154</v>
      </c>
    </row>
    <row r="10" spans="1:12" x14ac:dyDescent="0.35">
      <c r="A10">
        <v>1</v>
      </c>
      <c r="B10">
        <v>65</v>
      </c>
      <c r="C10">
        <v>131</v>
      </c>
    </row>
    <row r="11" spans="1:12" x14ac:dyDescent="0.35">
      <c r="A11">
        <v>1</v>
      </c>
      <c r="B11">
        <v>89</v>
      </c>
      <c r="C11">
        <v>156</v>
      </c>
    </row>
    <row r="12" spans="1:12" x14ac:dyDescent="0.35">
      <c r="A12">
        <v>1</v>
      </c>
      <c r="B12">
        <v>83</v>
      </c>
      <c r="C12">
        <v>147</v>
      </c>
    </row>
    <row r="13" spans="1:12" x14ac:dyDescent="0.35">
      <c r="A13">
        <v>1</v>
      </c>
      <c r="B13">
        <v>77</v>
      </c>
      <c r="C13">
        <v>141</v>
      </c>
    </row>
    <row r="14" spans="1:12" x14ac:dyDescent="0.35">
      <c r="A14">
        <v>1</v>
      </c>
      <c r="B14">
        <v>92</v>
      </c>
      <c r="C14">
        <v>140</v>
      </c>
    </row>
    <row r="15" spans="1:12" x14ac:dyDescent="0.35">
      <c r="A15">
        <v>1</v>
      </c>
      <c r="B15">
        <v>90</v>
      </c>
      <c r="C15">
        <v>134</v>
      </c>
      <c r="E15" s="6">
        <v>1</v>
      </c>
      <c r="F15" s="6" t="s">
        <v>14</v>
      </c>
      <c r="G15" s="27" t="s">
        <v>28</v>
      </c>
      <c r="H15" s="27"/>
    </row>
    <row r="16" spans="1:12" x14ac:dyDescent="0.35">
      <c r="A16">
        <v>1</v>
      </c>
      <c r="B16">
        <v>82</v>
      </c>
      <c r="C16">
        <v>146</v>
      </c>
    </row>
    <row r="17" spans="1:11" x14ac:dyDescent="0.35">
      <c r="A17">
        <v>1</v>
      </c>
      <c r="B17">
        <v>78</v>
      </c>
      <c r="C17">
        <v>151</v>
      </c>
      <c r="G17" s="7" t="s">
        <v>17</v>
      </c>
      <c r="H17">
        <f>+SKEW(B37:B66)</f>
        <v>-8.0068209668867615E-2</v>
      </c>
    </row>
    <row r="18" spans="1:11" x14ac:dyDescent="0.35">
      <c r="A18">
        <v>1</v>
      </c>
      <c r="B18">
        <v>79</v>
      </c>
      <c r="C18">
        <v>143</v>
      </c>
      <c r="G18" s="7" t="s">
        <v>16</v>
      </c>
      <c r="H18">
        <f>+KURT(B37:B66)</f>
        <v>-1.0258071550350922</v>
      </c>
    </row>
    <row r="19" spans="1:11" x14ac:dyDescent="0.35">
      <c r="A19">
        <v>1</v>
      </c>
      <c r="B19">
        <v>104</v>
      </c>
      <c r="C19">
        <v>161</v>
      </c>
    </row>
    <row r="20" spans="1:11" x14ac:dyDescent="0.35">
      <c r="A20">
        <v>1</v>
      </c>
      <c r="B20">
        <v>81</v>
      </c>
      <c r="C20">
        <v>150</v>
      </c>
    </row>
    <row r="21" spans="1:11" x14ac:dyDescent="0.35">
      <c r="A21">
        <v>1</v>
      </c>
      <c r="B21">
        <v>101</v>
      </c>
      <c r="C21">
        <v>149</v>
      </c>
    </row>
    <row r="22" spans="1:11" x14ac:dyDescent="0.35">
      <c r="A22">
        <v>1</v>
      </c>
      <c r="B22">
        <v>75</v>
      </c>
      <c r="C22">
        <v>133</v>
      </c>
    </row>
    <row r="23" spans="1:11" x14ac:dyDescent="0.35">
      <c r="A23">
        <v>1</v>
      </c>
      <c r="B23">
        <v>89</v>
      </c>
      <c r="C23">
        <v>170</v>
      </c>
    </row>
    <row r="24" spans="1:11" x14ac:dyDescent="0.35">
      <c r="A24">
        <v>1</v>
      </c>
      <c r="B24">
        <v>76</v>
      </c>
      <c r="C24">
        <v>144</v>
      </c>
    </row>
    <row r="25" spans="1:11" x14ac:dyDescent="0.35">
      <c r="A25">
        <v>1</v>
      </c>
      <c r="B25">
        <v>85</v>
      </c>
      <c r="C25">
        <v>149</v>
      </c>
    </row>
    <row r="26" spans="1:11" x14ac:dyDescent="0.35">
      <c r="A26">
        <v>1</v>
      </c>
      <c r="B26">
        <v>99</v>
      </c>
      <c r="C26">
        <v>158</v>
      </c>
      <c r="E26" s="6">
        <v>1</v>
      </c>
      <c r="F26" s="6" t="s">
        <v>18</v>
      </c>
      <c r="G26" s="27" t="s">
        <v>19</v>
      </c>
      <c r="H26" s="27"/>
      <c r="I26" s="27"/>
      <c r="J26" s="27"/>
      <c r="K26" s="8" t="s">
        <v>9</v>
      </c>
    </row>
    <row r="27" spans="1:11" x14ac:dyDescent="0.35">
      <c r="A27">
        <v>1</v>
      </c>
      <c r="B27">
        <v>79</v>
      </c>
      <c r="C27">
        <v>150</v>
      </c>
    </row>
    <row r="28" spans="1:11" x14ac:dyDescent="0.35">
      <c r="A28">
        <v>1</v>
      </c>
      <c r="B28">
        <v>90</v>
      </c>
      <c r="C28">
        <v>138</v>
      </c>
      <c r="F28" s="5"/>
      <c r="G28" s="9" t="s">
        <v>20</v>
      </c>
      <c r="H28" s="9" t="s">
        <v>21</v>
      </c>
    </row>
    <row r="29" spans="1:11" x14ac:dyDescent="0.35">
      <c r="A29">
        <v>1</v>
      </c>
      <c r="B29">
        <v>86</v>
      </c>
      <c r="C29">
        <v>150</v>
      </c>
      <c r="F29" s="10" t="s">
        <v>22</v>
      </c>
      <c r="G29" s="5">
        <f>_xlfn.QUARTILE.EXC(B2:B36,1)</f>
        <v>78</v>
      </c>
      <c r="H29" s="5">
        <f>_xlfn.QUARTILE.EXC(C2:C36,1)</f>
        <v>141</v>
      </c>
    </row>
    <row r="30" spans="1:11" x14ac:dyDescent="0.35">
      <c r="A30">
        <v>1</v>
      </c>
      <c r="B30">
        <v>94</v>
      </c>
      <c r="C30">
        <v>152</v>
      </c>
      <c r="F30" s="10" t="s">
        <v>23</v>
      </c>
      <c r="G30" s="5">
        <f>_xlfn.QUARTILE.EXC(B2:B36,2)</f>
        <v>82</v>
      </c>
      <c r="H30" s="5">
        <f>_xlfn.QUARTILE.EXC(C2:C36,2)</f>
        <v>148</v>
      </c>
    </row>
    <row r="31" spans="1:11" x14ac:dyDescent="0.35">
      <c r="A31">
        <v>1</v>
      </c>
      <c r="B31">
        <v>91</v>
      </c>
      <c r="C31">
        <v>155</v>
      </c>
      <c r="F31" s="10" t="s">
        <v>24</v>
      </c>
      <c r="G31" s="5">
        <f>_xlfn.QUARTILE.EXC(B2:B36,3)</f>
        <v>91</v>
      </c>
      <c r="H31" s="5">
        <f>_xlfn.QUARTILE.EXC(C2:C36,3)</f>
        <v>154</v>
      </c>
    </row>
    <row r="32" spans="1:11" x14ac:dyDescent="0.35">
      <c r="A32">
        <v>1</v>
      </c>
      <c r="B32">
        <v>82</v>
      </c>
      <c r="C32">
        <v>145</v>
      </c>
      <c r="F32" s="10" t="s">
        <v>25</v>
      </c>
      <c r="G32" s="5">
        <f>+G31-G29</f>
        <v>13</v>
      </c>
      <c r="H32" s="5">
        <f>+H31-H29</f>
        <v>13</v>
      </c>
    </row>
    <row r="33" spans="1:8" x14ac:dyDescent="0.35">
      <c r="A33">
        <v>1</v>
      </c>
      <c r="B33">
        <v>81</v>
      </c>
      <c r="C33">
        <v>144</v>
      </c>
      <c r="F33" s="10" t="s">
        <v>26</v>
      </c>
      <c r="G33" s="5">
        <f>+G29-1.5*G32</f>
        <v>58.5</v>
      </c>
      <c r="H33" s="5">
        <f>+H29-1.5*H32</f>
        <v>121.5</v>
      </c>
    </row>
    <row r="34" spans="1:8" x14ac:dyDescent="0.35">
      <c r="A34">
        <v>1</v>
      </c>
      <c r="B34">
        <v>97</v>
      </c>
      <c r="C34">
        <v>159</v>
      </c>
      <c r="F34" s="10" t="s">
        <v>27</v>
      </c>
      <c r="G34" s="5">
        <f>+G31+1.5*G32</f>
        <v>110.5</v>
      </c>
      <c r="H34" s="5">
        <f>+H31+1.5*H32</f>
        <v>173.5</v>
      </c>
    </row>
    <row r="35" spans="1:8" x14ac:dyDescent="0.35">
      <c r="A35">
        <v>1</v>
      </c>
      <c r="B35">
        <v>75</v>
      </c>
      <c r="C35">
        <v>139</v>
      </c>
    </row>
    <row r="36" spans="1:8" x14ac:dyDescent="0.35">
      <c r="A36">
        <v>1</v>
      </c>
      <c r="B36">
        <v>79</v>
      </c>
      <c r="C36">
        <v>146</v>
      </c>
    </row>
    <row r="37" spans="1:8" x14ac:dyDescent="0.35">
      <c r="A37">
        <v>2</v>
      </c>
      <c r="B37">
        <v>99</v>
      </c>
      <c r="C37">
        <v>198</v>
      </c>
    </row>
    <row r="38" spans="1:8" x14ac:dyDescent="0.35">
      <c r="A38">
        <v>2</v>
      </c>
      <c r="B38">
        <v>96</v>
      </c>
      <c r="C38">
        <v>191</v>
      </c>
    </row>
    <row r="39" spans="1:8" x14ac:dyDescent="0.35">
      <c r="A39">
        <v>2</v>
      </c>
      <c r="B39">
        <v>93</v>
      </c>
      <c r="C39">
        <v>190</v>
      </c>
    </row>
    <row r="40" spans="1:8" x14ac:dyDescent="0.35">
      <c r="A40">
        <v>2</v>
      </c>
      <c r="B40">
        <v>88</v>
      </c>
      <c r="C40">
        <v>174</v>
      </c>
    </row>
    <row r="41" spans="1:8" x14ac:dyDescent="0.35">
      <c r="A41">
        <v>2</v>
      </c>
      <c r="B41">
        <v>79</v>
      </c>
      <c r="C41">
        <v>156</v>
      </c>
    </row>
    <row r="42" spans="1:8" x14ac:dyDescent="0.35">
      <c r="A42">
        <v>2</v>
      </c>
      <c r="B42">
        <v>79</v>
      </c>
      <c r="C42">
        <v>184</v>
      </c>
    </row>
    <row r="43" spans="1:8" x14ac:dyDescent="0.35">
      <c r="A43">
        <v>2</v>
      </c>
      <c r="B43">
        <v>97</v>
      </c>
      <c r="C43">
        <v>159</v>
      </c>
    </row>
    <row r="44" spans="1:8" x14ac:dyDescent="0.35">
      <c r="A44">
        <v>2</v>
      </c>
      <c r="B44">
        <v>102</v>
      </c>
      <c r="C44">
        <v>161</v>
      </c>
    </row>
    <row r="45" spans="1:8" x14ac:dyDescent="0.35">
      <c r="A45">
        <v>2</v>
      </c>
      <c r="B45">
        <v>104</v>
      </c>
      <c r="C45">
        <v>182</v>
      </c>
    </row>
    <row r="46" spans="1:8" x14ac:dyDescent="0.35">
      <c r="A46">
        <v>2</v>
      </c>
      <c r="B46">
        <v>86</v>
      </c>
      <c r="C46">
        <v>170</v>
      </c>
    </row>
    <row r="47" spans="1:8" x14ac:dyDescent="0.35">
      <c r="A47">
        <v>2</v>
      </c>
      <c r="B47">
        <v>89</v>
      </c>
      <c r="C47">
        <v>197</v>
      </c>
    </row>
    <row r="48" spans="1:8" x14ac:dyDescent="0.35">
      <c r="A48">
        <v>2</v>
      </c>
      <c r="B48">
        <v>81</v>
      </c>
      <c r="C48">
        <v>179</v>
      </c>
    </row>
    <row r="49" spans="1:11" x14ac:dyDescent="0.35">
      <c r="A49">
        <v>2</v>
      </c>
      <c r="B49">
        <v>80</v>
      </c>
      <c r="C49">
        <v>183</v>
      </c>
    </row>
    <row r="50" spans="1:11" x14ac:dyDescent="0.35">
      <c r="A50">
        <v>2</v>
      </c>
      <c r="B50">
        <v>90</v>
      </c>
      <c r="C50">
        <v>178</v>
      </c>
    </row>
    <row r="51" spans="1:11" x14ac:dyDescent="0.35">
      <c r="A51">
        <v>2</v>
      </c>
      <c r="B51">
        <v>91</v>
      </c>
      <c r="C51">
        <v>169</v>
      </c>
    </row>
    <row r="52" spans="1:11" x14ac:dyDescent="0.35">
      <c r="A52">
        <v>2</v>
      </c>
      <c r="B52">
        <v>88</v>
      </c>
      <c r="C52">
        <v>172</v>
      </c>
    </row>
    <row r="53" spans="1:11" x14ac:dyDescent="0.35">
      <c r="A53">
        <v>2</v>
      </c>
      <c r="B53">
        <v>77</v>
      </c>
      <c r="C53">
        <v>152</v>
      </c>
      <c r="E53" s="6">
        <v>1</v>
      </c>
      <c r="F53" s="6" t="s">
        <v>29</v>
      </c>
      <c r="G53" s="27" t="s">
        <v>30</v>
      </c>
      <c r="H53" s="27"/>
      <c r="I53" s="27"/>
      <c r="J53" s="27"/>
      <c r="K53" s="8" t="s">
        <v>31</v>
      </c>
    </row>
    <row r="54" spans="1:11" x14ac:dyDescent="0.35">
      <c r="A54">
        <v>2</v>
      </c>
      <c r="B54">
        <v>96</v>
      </c>
      <c r="C54">
        <v>181</v>
      </c>
    </row>
    <row r="55" spans="1:11" x14ac:dyDescent="0.35">
      <c r="A55">
        <v>2</v>
      </c>
      <c r="B55">
        <v>81</v>
      </c>
      <c r="C55">
        <v>160</v>
      </c>
    </row>
    <row r="56" spans="1:11" x14ac:dyDescent="0.35">
      <c r="A56">
        <v>2</v>
      </c>
      <c r="B56">
        <v>98</v>
      </c>
      <c r="C56">
        <v>160</v>
      </c>
    </row>
    <row r="57" spans="1:11" x14ac:dyDescent="0.35">
      <c r="A57">
        <v>2</v>
      </c>
      <c r="B57">
        <v>90</v>
      </c>
      <c r="C57">
        <v>158</v>
      </c>
    </row>
    <row r="58" spans="1:11" x14ac:dyDescent="0.35">
      <c r="A58">
        <v>2</v>
      </c>
      <c r="B58">
        <v>102</v>
      </c>
      <c r="C58">
        <v>164</v>
      </c>
    </row>
    <row r="59" spans="1:11" x14ac:dyDescent="0.35">
      <c r="A59">
        <v>2</v>
      </c>
      <c r="B59">
        <v>88</v>
      </c>
      <c r="C59">
        <v>172</v>
      </c>
    </row>
    <row r="60" spans="1:11" x14ac:dyDescent="0.35">
      <c r="A60">
        <v>2</v>
      </c>
      <c r="B60">
        <v>77</v>
      </c>
      <c r="C60">
        <v>174</v>
      </c>
    </row>
    <row r="61" spans="1:11" x14ac:dyDescent="0.35">
      <c r="A61">
        <v>2</v>
      </c>
      <c r="B61">
        <v>106</v>
      </c>
      <c r="C61">
        <v>172</v>
      </c>
    </row>
    <row r="62" spans="1:11" x14ac:dyDescent="0.35">
      <c r="A62">
        <v>2</v>
      </c>
      <c r="B62">
        <v>95</v>
      </c>
      <c r="C62">
        <v>169</v>
      </c>
    </row>
    <row r="63" spans="1:11" x14ac:dyDescent="0.35">
      <c r="A63">
        <v>2</v>
      </c>
      <c r="B63">
        <v>99</v>
      </c>
      <c r="C63">
        <v>172</v>
      </c>
    </row>
    <row r="64" spans="1:11" x14ac:dyDescent="0.35">
      <c r="A64">
        <v>2</v>
      </c>
      <c r="B64">
        <v>98</v>
      </c>
      <c r="C64">
        <v>173</v>
      </c>
    </row>
    <row r="65" spans="1:9" x14ac:dyDescent="0.35">
      <c r="A65">
        <v>2</v>
      </c>
      <c r="B65">
        <v>84</v>
      </c>
      <c r="C65">
        <v>188</v>
      </c>
    </row>
    <row r="66" spans="1:9" x14ac:dyDescent="0.35">
      <c r="A66">
        <v>2</v>
      </c>
      <c r="B66">
        <v>92</v>
      </c>
      <c r="C66">
        <v>160</v>
      </c>
    </row>
    <row r="71" spans="1:9" x14ac:dyDescent="0.35">
      <c r="H71" s="28" t="s">
        <v>32</v>
      </c>
      <c r="I71" s="28"/>
    </row>
    <row r="72" spans="1:9" x14ac:dyDescent="0.35">
      <c r="G72" s="5"/>
      <c r="H72" s="9" t="s">
        <v>9</v>
      </c>
      <c r="I72" s="9" t="s">
        <v>10</v>
      </c>
    </row>
    <row r="73" spans="1:9" x14ac:dyDescent="0.35">
      <c r="G73" s="10" t="s">
        <v>15</v>
      </c>
      <c r="H73" s="5">
        <f>+SKEW(C2:C36)</f>
        <v>0.519261170596924</v>
      </c>
      <c r="I73" s="5">
        <f>+SKEW(C37:C66)</f>
        <v>0.28662267878073511</v>
      </c>
    </row>
    <row r="74" spans="1:9" x14ac:dyDescent="0.35">
      <c r="G74" s="10" t="s">
        <v>16</v>
      </c>
      <c r="H74" s="5">
        <f>+KURT(C2:C36)</f>
        <v>0.3775127368883231</v>
      </c>
      <c r="I74" s="5">
        <f>+KURT(C37:C66)</f>
        <v>-0.63564912468358203</v>
      </c>
    </row>
  </sheetData>
  <mergeCells count="5">
    <mergeCell ref="G1:H1"/>
    <mergeCell ref="G15:H15"/>
    <mergeCell ref="G26:J26"/>
    <mergeCell ref="G53:J53"/>
    <mergeCell ref="H71:I7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5D82-1AE9-4750-8866-C28D5EED5B5F}">
  <dimension ref="A1:U66"/>
  <sheetViews>
    <sheetView topLeftCell="C8" zoomScale="60" zoomScaleNormal="60" workbookViewId="0">
      <selection activeCell="E4" sqref="E4"/>
    </sheetView>
  </sheetViews>
  <sheetFormatPr baseColWidth="10" defaultRowHeight="14.5" x14ac:dyDescent="0.35"/>
  <cols>
    <col min="1" max="1" width="23.6328125" bestFit="1" customWidth="1"/>
    <col min="2" max="2" width="25.54296875" bestFit="1" customWidth="1"/>
    <col min="3" max="3" width="27.26953125" bestFit="1" customWidth="1"/>
    <col min="5" max="5" width="45.08984375" bestFit="1" customWidth="1"/>
    <col min="6" max="6" width="16.6328125" bestFit="1" customWidth="1"/>
    <col min="7" max="7" width="17.36328125" bestFit="1" customWidth="1"/>
    <col min="8" max="8" width="23.453125" bestFit="1" customWidth="1"/>
    <col min="9" max="9" width="11.81640625" bestFit="1" customWidth="1"/>
    <col min="10" max="10" width="15" bestFit="1" customWidth="1"/>
  </cols>
  <sheetData>
    <row r="1" spans="1:21" ht="18.5" x14ac:dyDescent="0.45">
      <c r="A1" s="2" t="s">
        <v>0</v>
      </c>
      <c r="B1" s="2" t="s">
        <v>1</v>
      </c>
      <c r="C1" s="2" t="s">
        <v>2</v>
      </c>
    </row>
    <row r="2" spans="1:21" x14ac:dyDescent="0.35">
      <c r="A2" s="1">
        <v>1</v>
      </c>
      <c r="B2" s="1">
        <v>90</v>
      </c>
      <c r="C2" s="1">
        <v>136</v>
      </c>
      <c r="E2" s="6">
        <v>2</v>
      </c>
      <c r="F2" s="6" t="s">
        <v>12</v>
      </c>
      <c r="G2" s="27" t="s">
        <v>66</v>
      </c>
      <c r="H2" s="27"/>
      <c r="I2" s="27"/>
    </row>
    <row r="3" spans="1:21" x14ac:dyDescent="0.35">
      <c r="A3">
        <v>1</v>
      </c>
      <c r="B3">
        <v>82</v>
      </c>
      <c r="C3">
        <v>151</v>
      </c>
    </row>
    <row r="4" spans="1:21" x14ac:dyDescent="0.35">
      <c r="A4">
        <v>1</v>
      </c>
      <c r="B4">
        <v>80</v>
      </c>
      <c r="C4">
        <v>148</v>
      </c>
      <c r="E4" t="s">
        <v>33</v>
      </c>
    </row>
    <row r="5" spans="1:21" ht="15" thickBot="1" x14ac:dyDescent="0.4">
      <c r="A5">
        <v>1</v>
      </c>
      <c r="B5">
        <v>75</v>
      </c>
      <c r="C5">
        <v>138</v>
      </c>
    </row>
    <row r="6" spans="1:21" x14ac:dyDescent="0.35">
      <c r="A6">
        <v>1</v>
      </c>
      <c r="B6">
        <v>74</v>
      </c>
      <c r="C6">
        <v>141</v>
      </c>
      <c r="E6" s="13" t="s">
        <v>34</v>
      </c>
      <c r="F6" s="13"/>
    </row>
    <row r="7" spans="1:21" x14ac:dyDescent="0.35">
      <c r="A7">
        <v>1</v>
      </c>
      <c r="B7">
        <v>97</v>
      </c>
      <c r="C7">
        <v>157</v>
      </c>
      <c r="E7" t="s">
        <v>35</v>
      </c>
      <c r="F7">
        <v>0.6105394984279825</v>
      </c>
      <c r="P7" s="17"/>
      <c r="Q7" s="17"/>
    </row>
    <row r="8" spans="1:21" x14ac:dyDescent="0.35">
      <c r="A8">
        <v>1</v>
      </c>
      <c r="B8">
        <v>103</v>
      </c>
      <c r="C8">
        <v>172</v>
      </c>
      <c r="E8" t="s">
        <v>36</v>
      </c>
      <c r="F8">
        <v>0.37275847914069199</v>
      </c>
    </row>
    <row r="9" spans="1:21" x14ac:dyDescent="0.35">
      <c r="A9">
        <v>1</v>
      </c>
      <c r="B9">
        <v>76</v>
      </c>
      <c r="C9">
        <v>154</v>
      </c>
      <c r="E9" t="s">
        <v>37</v>
      </c>
      <c r="F9">
        <v>0.35375116032677401</v>
      </c>
    </row>
    <row r="10" spans="1:21" x14ac:dyDescent="0.35">
      <c r="A10">
        <v>1</v>
      </c>
      <c r="B10">
        <v>65</v>
      </c>
      <c r="C10">
        <v>131</v>
      </c>
      <c r="E10" t="s">
        <v>38</v>
      </c>
      <c r="F10">
        <v>7.6759700402059785</v>
      </c>
    </row>
    <row r="11" spans="1:21" ht="15" thickBot="1" x14ac:dyDescent="0.4">
      <c r="A11">
        <v>1</v>
      </c>
      <c r="B11">
        <v>89</v>
      </c>
      <c r="C11">
        <v>156</v>
      </c>
      <c r="E11" s="11" t="s">
        <v>39</v>
      </c>
      <c r="F11" s="11">
        <v>35</v>
      </c>
    </row>
    <row r="12" spans="1:21" x14ac:dyDescent="0.35">
      <c r="A12">
        <v>1</v>
      </c>
      <c r="B12">
        <v>83</v>
      </c>
      <c r="C12">
        <v>147</v>
      </c>
    </row>
    <row r="13" spans="1:21" ht="15" thickBot="1" x14ac:dyDescent="0.4">
      <c r="A13">
        <v>1</v>
      </c>
      <c r="B13">
        <v>77</v>
      </c>
      <c r="C13">
        <v>141</v>
      </c>
      <c r="E13" t="s">
        <v>40</v>
      </c>
    </row>
    <row r="14" spans="1:21" x14ac:dyDescent="0.35">
      <c r="A14">
        <v>1</v>
      </c>
      <c r="B14">
        <v>92</v>
      </c>
      <c r="C14">
        <v>140</v>
      </c>
      <c r="E14" s="12"/>
      <c r="F14" s="12" t="s">
        <v>45</v>
      </c>
      <c r="G14" s="12" t="s">
        <v>46</v>
      </c>
      <c r="H14" s="12" t="s">
        <v>47</v>
      </c>
      <c r="I14" s="12" t="s">
        <v>48</v>
      </c>
      <c r="J14" s="12" t="s">
        <v>49</v>
      </c>
    </row>
    <row r="15" spans="1:21" x14ac:dyDescent="0.35">
      <c r="A15">
        <v>1</v>
      </c>
      <c r="B15">
        <v>90</v>
      </c>
      <c r="C15">
        <v>134</v>
      </c>
      <c r="E15" t="s">
        <v>41</v>
      </c>
      <c r="F15">
        <v>1</v>
      </c>
      <c r="G15">
        <v>1155.5086843671018</v>
      </c>
      <c r="H15">
        <v>1155.5086843671018</v>
      </c>
      <c r="I15">
        <v>19.61131303104855</v>
      </c>
      <c r="J15">
        <v>9.8273003605176297E-5</v>
      </c>
      <c r="P15" s="18"/>
      <c r="Q15" s="18"/>
      <c r="R15" s="18"/>
      <c r="S15" s="18"/>
      <c r="T15" s="18"/>
      <c r="U15" s="18"/>
    </row>
    <row r="16" spans="1:21" x14ac:dyDescent="0.35">
      <c r="A16">
        <v>1</v>
      </c>
      <c r="B16">
        <v>82</v>
      </c>
      <c r="C16">
        <v>146</v>
      </c>
      <c r="E16" t="s">
        <v>42</v>
      </c>
      <c r="F16">
        <v>33</v>
      </c>
      <c r="G16">
        <v>1944.3770299186124</v>
      </c>
      <c r="H16">
        <v>58.920516058139768</v>
      </c>
    </row>
    <row r="17" spans="1:13" ht="15" thickBot="1" x14ac:dyDescent="0.4">
      <c r="A17">
        <v>1</v>
      </c>
      <c r="B17">
        <v>78</v>
      </c>
      <c r="C17">
        <v>151</v>
      </c>
      <c r="E17" s="11" t="s">
        <v>43</v>
      </c>
      <c r="F17" s="11">
        <v>34</v>
      </c>
      <c r="G17" s="11">
        <v>3099.8857142857141</v>
      </c>
      <c r="H17" s="11"/>
      <c r="I17" s="11"/>
      <c r="J17" s="11"/>
    </row>
    <row r="18" spans="1:13" ht="15" thickBot="1" x14ac:dyDescent="0.4">
      <c r="A18">
        <v>1</v>
      </c>
      <c r="B18">
        <v>79</v>
      </c>
      <c r="C18">
        <v>143</v>
      </c>
    </row>
    <row r="19" spans="1:13" x14ac:dyDescent="0.35">
      <c r="A19">
        <v>1</v>
      </c>
      <c r="B19">
        <v>104</v>
      </c>
      <c r="C19">
        <v>161</v>
      </c>
      <c r="E19" s="12"/>
      <c r="F19" s="12" t="s">
        <v>50</v>
      </c>
      <c r="G19" s="12" t="s">
        <v>38</v>
      </c>
      <c r="H19" s="12" t="s">
        <v>51</v>
      </c>
      <c r="I19" s="12" t="s">
        <v>52</v>
      </c>
      <c r="J19" s="12" t="s">
        <v>53</v>
      </c>
      <c r="K19" s="12" t="s">
        <v>54</v>
      </c>
      <c r="L19" s="12" t="s">
        <v>55</v>
      </c>
      <c r="M19" s="12" t="s">
        <v>56</v>
      </c>
    </row>
    <row r="20" spans="1:13" x14ac:dyDescent="0.35">
      <c r="A20">
        <v>1</v>
      </c>
      <c r="B20">
        <v>81</v>
      </c>
      <c r="C20">
        <v>150</v>
      </c>
      <c r="E20" t="s">
        <v>44</v>
      </c>
      <c r="F20">
        <v>95.092812655229096</v>
      </c>
      <c r="G20">
        <v>12.00448776839476</v>
      </c>
      <c r="H20">
        <v>7.9214385894571899</v>
      </c>
      <c r="I20">
        <v>3.9047884746471339E-9</v>
      </c>
      <c r="J20">
        <v>70.669498652386451</v>
      </c>
      <c r="K20">
        <v>119.51612665807171</v>
      </c>
      <c r="L20">
        <v>70.669498652386451</v>
      </c>
      <c r="M20">
        <v>119.51612665807171</v>
      </c>
    </row>
    <row r="21" spans="1:13" ht="15" thickBot="1" x14ac:dyDescent="0.4">
      <c r="A21">
        <v>1</v>
      </c>
      <c r="B21">
        <v>101</v>
      </c>
      <c r="C21">
        <v>149</v>
      </c>
      <c r="E21" s="11" t="s">
        <v>1</v>
      </c>
      <c r="F21" s="11">
        <v>0.62155630277788398</v>
      </c>
      <c r="G21" s="11">
        <v>0.14035475769380804</v>
      </c>
      <c r="H21" s="11">
        <v>4.4284662165414064</v>
      </c>
      <c r="I21" s="11">
        <v>9.8273003605175931E-5</v>
      </c>
      <c r="J21" s="11">
        <v>0.33600240118003605</v>
      </c>
      <c r="K21" s="11">
        <v>0.90711020437573175</v>
      </c>
      <c r="L21" s="11">
        <v>0.33600240118003605</v>
      </c>
      <c r="M21" s="11">
        <v>0.90711020437573175</v>
      </c>
    </row>
    <row r="22" spans="1:13" x14ac:dyDescent="0.35">
      <c r="A22">
        <v>1</v>
      </c>
      <c r="B22">
        <v>75</v>
      </c>
      <c r="C22">
        <v>133</v>
      </c>
    </row>
    <row r="23" spans="1:13" x14ac:dyDescent="0.35">
      <c r="A23">
        <v>1</v>
      </c>
      <c r="B23">
        <v>89</v>
      </c>
      <c r="C23">
        <v>170</v>
      </c>
    </row>
    <row r="24" spans="1:13" x14ac:dyDescent="0.35">
      <c r="A24">
        <v>1</v>
      </c>
      <c r="B24">
        <v>76</v>
      </c>
      <c r="C24">
        <v>144</v>
      </c>
    </row>
    <row r="25" spans="1:13" x14ac:dyDescent="0.35">
      <c r="A25">
        <v>1</v>
      </c>
      <c r="B25">
        <v>85</v>
      </c>
      <c r="C25">
        <v>149</v>
      </c>
    </row>
    <row r="26" spans="1:13" x14ac:dyDescent="0.35">
      <c r="A26">
        <v>1</v>
      </c>
      <c r="B26">
        <v>99</v>
      </c>
      <c r="C26">
        <v>158</v>
      </c>
    </row>
    <row r="27" spans="1:13" x14ac:dyDescent="0.35">
      <c r="A27">
        <v>1</v>
      </c>
      <c r="B27">
        <v>79</v>
      </c>
      <c r="C27">
        <v>150</v>
      </c>
    </row>
    <row r="28" spans="1:13" x14ac:dyDescent="0.35">
      <c r="A28">
        <v>1</v>
      </c>
      <c r="B28">
        <v>90</v>
      </c>
      <c r="C28">
        <v>138</v>
      </c>
    </row>
    <row r="29" spans="1:13" x14ac:dyDescent="0.35">
      <c r="A29">
        <v>1</v>
      </c>
      <c r="B29">
        <v>86</v>
      </c>
      <c r="C29">
        <v>150</v>
      </c>
    </row>
    <row r="30" spans="1:13" x14ac:dyDescent="0.35">
      <c r="A30">
        <v>1</v>
      </c>
      <c r="B30">
        <v>94</v>
      </c>
      <c r="C30">
        <v>152</v>
      </c>
    </row>
    <row r="31" spans="1:13" x14ac:dyDescent="0.35">
      <c r="A31">
        <v>1</v>
      </c>
      <c r="B31">
        <v>91</v>
      </c>
      <c r="C31">
        <v>155</v>
      </c>
    </row>
    <row r="32" spans="1:13" x14ac:dyDescent="0.35">
      <c r="A32">
        <v>1</v>
      </c>
      <c r="B32">
        <v>82</v>
      </c>
      <c r="C32">
        <v>145</v>
      </c>
    </row>
    <row r="33" spans="1:9" x14ac:dyDescent="0.35">
      <c r="A33">
        <v>1</v>
      </c>
      <c r="B33">
        <v>81</v>
      </c>
      <c r="C33">
        <v>144</v>
      </c>
    </row>
    <row r="34" spans="1:9" x14ac:dyDescent="0.35">
      <c r="A34">
        <v>1</v>
      </c>
      <c r="B34">
        <v>97</v>
      </c>
      <c r="C34">
        <v>159</v>
      </c>
    </row>
    <row r="35" spans="1:9" x14ac:dyDescent="0.35">
      <c r="A35">
        <v>1</v>
      </c>
      <c r="B35">
        <v>75</v>
      </c>
      <c r="C35">
        <v>139</v>
      </c>
      <c r="I35" s="19"/>
    </row>
    <row r="36" spans="1:9" x14ac:dyDescent="0.35">
      <c r="A36">
        <v>1</v>
      </c>
      <c r="B36">
        <v>79</v>
      </c>
      <c r="C36">
        <v>146</v>
      </c>
      <c r="I36" s="19"/>
    </row>
    <row r="37" spans="1:9" x14ac:dyDescent="0.35">
      <c r="A37">
        <v>2</v>
      </c>
      <c r="B37">
        <v>99</v>
      </c>
      <c r="C37">
        <v>198</v>
      </c>
      <c r="I37" s="19"/>
    </row>
    <row r="38" spans="1:9" x14ac:dyDescent="0.35">
      <c r="A38">
        <v>2</v>
      </c>
      <c r="B38">
        <v>96</v>
      </c>
      <c r="C38">
        <v>191</v>
      </c>
    </row>
    <row r="39" spans="1:9" x14ac:dyDescent="0.35">
      <c r="A39">
        <v>2</v>
      </c>
      <c r="B39">
        <v>93</v>
      </c>
      <c r="C39">
        <v>190</v>
      </c>
    </row>
    <row r="40" spans="1:9" x14ac:dyDescent="0.35">
      <c r="A40">
        <v>2</v>
      </c>
      <c r="B40">
        <v>88</v>
      </c>
      <c r="C40">
        <v>174</v>
      </c>
    </row>
    <row r="41" spans="1:9" x14ac:dyDescent="0.35">
      <c r="A41">
        <v>2</v>
      </c>
      <c r="B41">
        <v>79</v>
      </c>
      <c r="C41">
        <v>156</v>
      </c>
    </row>
    <row r="42" spans="1:9" x14ac:dyDescent="0.35">
      <c r="A42">
        <v>2</v>
      </c>
      <c r="B42">
        <v>79</v>
      </c>
      <c r="C42">
        <v>184</v>
      </c>
    </row>
    <row r="43" spans="1:9" x14ac:dyDescent="0.35">
      <c r="A43">
        <v>2</v>
      </c>
      <c r="B43">
        <v>97</v>
      </c>
      <c r="C43">
        <v>159</v>
      </c>
    </row>
    <row r="44" spans="1:9" x14ac:dyDescent="0.35">
      <c r="A44">
        <v>2</v>
      </c>
      <c r="B44">
        <v>102</v>
      </c>
      <c r="C44">
        <v>161</v>
      </c>
    </row>
    <row r="45" spans="1:9" x14ac:dyDescent="0.35">
      <c r="A45">
        <v>2</v>
      </c>
      <c r="B45">
        <v>104</v>
      </c>
      <c r="C45">
        <v>182</v>
      </c>
    </row>
    <row r="46" spans="1:9" x14ac:dyDescent="0.35">
      <c r="A46">
        <v>2</v>
      </c>
      <c r="B46">
        <v>86</v>
      </c>
      <c r="C46">
        <v>170</v>
      </c>
      <c r="E46" s="6">
        <v>2</v>
      </c>
      <c r="F46" s="6" t="s">
        <v>14</v>
      </c>
      <c r="G46" s="27" t="s">
        <v>57</v>
      </c>
      <c r="H46" s="27"/>
      <c r="I46" s="27"/>
    </row>
    <row r="47" spans="1:9" x14ac:dyDescent="0.35">
      <c r="A47">
        <v>2</v>
      </c>
      <c r="B47">
        <v>89</v>
      </c>
      <c r="C47">
        <v>197</v>
      </c>
    </row>
    <row r="48" spans="1:9" x14ac:dyDescent="0.35">
      <c r="A48">
        <v>2</v>
      </c>
      <c r="B48">
        <v>81</v>
      </c>
      <c r="C48">
        <v>179</v>
      </c>
      <c r="E48" t="s">
        <v>58</v>
      </c>
    </row>
    <row r="49" spans="1:9" x14ac:dyDescent="0.35">
      <c r="A49">
        <v>2</v>
      </c>
      <c r="B49">
        <v>80</v>
      </c>
      <c r="C49">
        <v>183</v>
      </c>
    </row>
    <row r="50" spans="1:9" x14ac:dyDescent="0.35">
      <c r="A50">
        <v>2</v>
      </c>
      <c r="B50">
        <v>90</v>
      </c>
      <c r="C50">
        <v>178</v>
      </c>
      <c r="E50" t="s">
        <v>59</v>
      </c>
      <c r="F50" s="15" t="s">
        <v>60</v>
      </c>
    </row>
    <row r="51" spans="1:9" x14ac:dyDescent="0.35">
      <c r="A51">
        <v>2</v>
      </c>
      <c r="B51">
        <v>91</v>
      </c>
      <c r="C51">
        <v>169</v>
      </c>
      <c r="E51" t="s">
        <v>61</v>
      </c>
      <c r="H51" s="14">
        <f>+F21*83+F20</f>
        <v>146.68198578579347</v>
      </c>
    </row>
    <row r="52" spans="1:9" x14ac:dyDescent="0.35">
      <c r="A52">
        <v>2</v>
      </c>
      <c r="B52">
        <v>88</v>
      </c>
      <c r="C52">
        <v>172</v>
      </c>
    </row>
    <row r="53" spans="1:9" x14ac:dyDescent="0.35">
      <c r="A53">
        <v>2</v>
      </c>
      <c r="B53">
        <v>77</v>
      </c>
      <c r="C53">
        <v>152</v>
      </c>
    </row>
    <row r="54" spans="1:9" x14ac:dyDescent="0.35">
      <c r="A54">
        <v>2</v>
      </c>
      <c r="B54">
        <v>96</v>
      </c>
      <c r="C54">
        <v>181</v>
      </c>
      <c r="E54" s="6">
        <v>2</v>
      </c>
      <c r="F54" s="6" t="s">
        <v>18</v>
      </c>
      <c r="G54" s="27" t="s">
        <v>62</v>
      </c>
      <c r="H54" s="27"/>
      <c r="I54" s="27"/>
    </row>
    <row r="55" spans="1:9" x14ac:dyDescent="0.35">
      <c r="A55">
        <v>2</v>
      </c>
      <c r="B55">
        <v>81</v>
      </c>
      <c r="C55">
        <v>160</v>
      </c>
    </row>
    <row r="56" spans="1:9" x14ac:dyDescent="0.35">
      <c r="A56">
        <v>2</v>
      </c>
      <c r="B56">
        <v>98</v>
      </c>
      <c r="C56">
        <v>160</v>
      </c>
    </row>
    <row r="57" spans="1:9" x14ac:dyDescent="0.35">
      <c r="A57">
        <v>2</v>
      </c>
      <c r="B57">
        <v>90</v>
      </c>
      <c r="C57">
        <v>158</v>
      </c>
    </row>
    <row r="58" spans="1:9" x14ac:dyDescent="0.35">
      <c r="A58">
        <v>2</v>
      </c>
      <c r="B58">
        <v>102</v>
      </c>
      <c r="C58">
        <v>164</v>
      </c>
    </row>
    <row r="59" spans="1:9" x14ac:dyDescent="0.35">
      <c r="A59">
        <v>2</v>
      </c>
      <c r="B59">
        <v>88</v>
      </c>
      <c r="C59">
        <v>172</v>
      </c>
      <c r="E59" s="6">
        <v>2</v>
      </c>
      <c r="F59" s="6" t="s">
        <v>29</v>
      </c>
      <c r="G59" s="27" t="s">
        <v>63</v>
      </c>
      <c r="H59" s="27"/>
      <c r="I59" s="27"/>
    </row>
    <row r="60" spans="1:9" x14ac:dyDescent="0.35">
      <c r="A60">
        <v>2</v>
      </c>
      <c r="B60">
        <v>77</v>
      </c>
      <c r="C60">
        <v>174</v>
      </c>
    </row>
    <row r="61" spans="1:9" x14ac:dyDescent="0.35">
      <c r="A61">
        <v>2</v>
      </c>
      <c r="B61">
        <v>106</v>
      </c>
      <c r="C61">
        <v>172</v>
      </c>
    </row>
    <row r="62" spans="1:9" x14ac:dyDescent="0.35">
      <c r="A62">
        <v>2</v>
      </c>
      <c r="B62">
        <v>95</v>
      </c>
      <c r="C62">
        <v>169</v>
      </c>
    </row>
    <row r="63" spans="1:9" x14ac:dyDescent="0.35">
      <c r="A63">
        <v>2</v>
      </c>
      <c r="B63">
        <v>99</v>
      </c>
      <c r="C63">
        <v>172</v>
      </c>
    </row>
    <row r="64" spans="1:9" x14ac:dyDescent="0.35">
      <c r="A64">
        <v>2</v>
      </c>
      <c r="B64">
        <v>98</v>
      </c>
      <c r="C64">
        <v>173</v>
      </c>
    </row>
    <row r="65" spans="1:7" x14ac:dyDescent="0.35">
      <c r="A65">
        <v>2</v>
      </c>
      <c r="B65">
        <v>84</v>
      </c>
      <c r="C65">
        <v>188</v>
      </c>
      <c r="E65" s="16" t="s">
        <v>64</v>
      </c>
      <c r="F65" s="15">
        <f>5*F21</f>
        <v>3.10778151388942</v>
      </c>
      <c r="G65" s="15" t="s">
        <v>65</v>
      </c>
    </row>
    <row r="66" spans="1:7" x14ac:dyDescent="0.35">
      <c r="A66">
        <v>2</v>
      </c>
      <c r="B66">
        <v>92</v>
      </c>
      <c r="C66">
        <v>160</v>
      </c>
    </row>
  </sheetData>
  <mergeCells count="4">
    <mergeCell ref="G2:I2"/>
    <mergeCell ref="G46:I46"/>
    <mergeCell ref="G54:I54"/>
    <mergeCell ref="G59:I59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9AB3-73B1-4DEF-8CEE-529BABCC18C6}">
  <dimension ref="A1:H66"/>
  <sheetViews>
    <sheetView topLeftCell="B1" zoomScale="80" zoomScaleNormal="80" workbookViewId="0">
      <selection activeCell="E52" sqref="E52"/>
    </sheetView>
  </sheetViews>
  <sheetFormatPr baseColWidth="10" defaultRowHeight="14.5" x14ac:dyDescent="0.35"/>
  <cols>
    <col min="1" max="1" width="23.6328125" bestFit="1" customWidth="1"/>
    <col min="2" max="2" width="25.54296875" bestFit="1" customWidth="1"/>
    <col min="3" max="3" width="27.26953125" bestFit="1" customWidth="1"/>
    <col min="5" max="5" width="39.90625" bestFit="1" customWidth="1"/>
    <col min="6" max="6" width="24.90625" customWidth="1"/>
    <col min="7" max="7" width="73.1796875" bestFit="1" customWidth="1"/>
  </cols>
  <sheetData>
    <row r="1" spans="1:8" ht="18.5" x14ac:dyDescent="0.45">
      <c r="A1" s="2" t="s">
        <v>0</v>
      </c>
      <c r="B1" s="2" t="s">
        <v>1</v>
      </c>
      <c r="C1" s="2" t="s">
        <v>2</v>
      </c>
    </row>
    <row r="2" spans="1:8" x14ac:dyDescent="0.35">
      <c r="A2" s="1">
        <v>1</v>
      </c>
      <c r="B2" s="1">
        <v>90</v>
      </c>
      <c r="C2" s="1">
        <v>136</v>
      </c>
      <c r="E2" s="6">
        <v>3</v>
      </c>
      <c r="F2" s="6" t="s">
        <v>12</v>
      </c>
      <c r="G2" s="6" t="s">
        <v>67</v>
      </c>
    </row>
    <row r="3" spans="1:8" x14ac:dyDescent="0.35">
      <c r="A3">
        <v>1</v>
      </c>
      <c r="B3">
        <v>82</v>
      </c>
      <c r="C3">
        <v>151</v>
      </c>
    </row>
    <row r="4" spans="1:8" x14ac:dyDescent="0.35">
      <c r="A4">
        <v>1</v>
      </c>
      <c r="B4">
        <v>80</v>
      </c>
      <c r="C4">
        <v>148</v>
      </c>
      <c r="E4" s="5" t="s">
        <v>68</v>
      </c>
      <c r="F4" s="5" t="s">
        <v>69</v>
      </c>
      <c r="G4" s="5" t="s">
        <v>71</v>
      </c>
      <c r="H4" s="5" t="s">
        <v>70</v>
      </c>
    </row>
    <row r="5" spans="1:8" x14ac:dyDescent="0.35">
      <c r="A5">
        <v>1</v>
      </c>
      <c r="B5">
        <v>75</v>
      </c>
      <c r="C5">
        <v>138</v>
      </c>
      <c r="E5" s="5">
        <f>+AVERAGE(B2:B36)</f>
        <v>85.028571428571425</v>
      </c>
      <c r="F5" s="5">
        <f>+_xlfn.STDEV.S(B2:B36)</f>
        <v>9.3792189386515155</v>
      </c>
      <c r="G5" s="5">
        <v>1.96</v>
      </c>
      <c r="H5" s="5">
        <f>+COUNT(B2:B36)</f>
        <v>35</v>
      </c>
    </row>
    <row r="6" spans="1:8" x14ac:dyDescent="0.35">
      <c r="A6">
        <v>1</v>
      </c>
      <c r="B6">
        <v>74</v>
      </c>
      <c r="C6">
        <v>141</v>
      </c>
    </row>
    <row r="7" spans="1:8" x14ac:dyDescent="0.35">
      <c r="A7">
        <v>1</v>
      </c>
      <c r="B7">
        <v>97</v>
      </c>
      <c r="C7">
        <v>157</v>
      </c>
      <c r="F7" s="7" t="s">
        <v>72</v>
      </c>
      <c r="G7" s="15">
        <f>+E5-G5*F5/SQRT(35)</f>
        <v>81.921231806095037</v>
      </c>
    </row>
    <row r="8" spans="1:8" x14ac:dyDescent="0.35">
      <c r="A8">
        <v>1</v>
      </c>
      <c r="B8">
        <v>103</v>
      </c>
      <c r="C8">
        <v>172</v>
      </c>
      <c r="F8" s="7" t="s">
        <v>27</v>
      </c>
      <c r="G8" s="15">
        <f>+E5+G5*F5/SQRT(35)</f>
        <v>88.135911051047813</v>
      </c>
    </row>
    <row r="9" spans="1:8" x14ac:dyDescent="0.35">
      <c r="A9">
        <v>1</v>
      </c>
      <c r="B9">
        <v>76</v>
      </c>
      <c r="C9">
        <v>154</v>
      </c>
    </row>
    <row r="10" spans="1:8" x14ac:dyDescent="0.35">
      <c r="A10">
        <v>1</v>
      </c>
      <c r="B10">
        <v>65</v>
      </c>
      <c r="C10">
        <v>131</v>
      </c>
      <c r="E10" s="15" t="s">
        <v>73</v>
      </c>
    </row>
    <row r="11" spans="1:8" x14ac:dyDescent="0.35">
      <c r="A11">
        <v>1</v>
      </c>
      <c r="B11">
        <v>89</v>
      </c>
      <c r="C11">
        <v>156</v>
      </c>
      <c r="E11" s="15" t="s">
        <v>74</v>
      </c>
    </row>
    <row r="12" spans="1:8" x14ac:dyDescent="0.35">
      <c r="A12">
        <v>1</v>
      </c>
      <c r="B12">
        <v>83</v>
      </c>
      <c r="C12">
        <v>147</v>
      </c>
    </row>
    <row r="13" spans="1:8" x14ac:dyDescent="0.35">
      <c r="A13">
        <v>1</v>
      </c>
      <c r="B13">
        <v>77</v>
      </c>
      <c r="C13">
        <v>141</v>
      </c>
      <c r="E13" s="5" t="s">
        <v>68</v>
      </c>
      <c r="F13" s="5" t="s">
        <v>69</v>
      </c>
      <c r="G13" s="5" t="s">
        <v>75</v>
      </c>
      <c r="H13" s="5" t="s">
        <v>70</v>
      </c>
    </row>
    <row r="14" spans="1:8" x14ac:dyDescent="0.35">
      <c r="A14">
        <v>1</v>
      </c>
      <c r="B14">
        <v>92</v>
      </c>
      <c r="C14">
        <v>140</v>
      </c>
      <c r="E14" s="5">
        <f>+AVERAGE(B2:B36)</f>
        <v>85.028571428571425</v>
      </c>
      <c r="F14" s="5">
        <f>+_xlfn.STDEV.S(B2:B36)</f>
        <v>9.3792189386515155</v>
      </c>
      <c r="G14" s="5">
        <v>2.4409999999999998</v>
      </c>
      <c r="H14" s="5">
        <f>+COUNT(B2:B36)</f>
        <v>35</v>
      </c>
    </row>
    <row r="15" spans="1:8" x14ac:dyDescent="0.35">
      <c r="A15">
        <v>1</v>
      </c>
      <c r="B15">
        <v>90</v>
      </c>
      <c r="C15">
        <v>134</v>
      </c>
    </row>
    <row r="16" spans="1:8" x14ac:dyDescent="0.35">
      <c r="A16">
        <v>1</v>
      </c>
      <c r="B16">
        <v>82</v>
      </c>
      <c r="C16">
        <v>146</v>
      </c>
      <c r="F16" s="7" t="s">
        <v>72</v>
      </c>
      <c r="G16" s="15">
        <f>+E14-G14*F14/SQRT(35)</f>
        <v>81.158665296701599</v>
      </c>
    </row>
    <row r="17" spans="1:7" x14ac:dyDescent="0.35">
      <c r="A17">
        <v>1</v>
      </c>
      <c r="B17">
        <v>78</v>
      </c>
      <c r="C17">
        <v>151</v>
      </c>
      <c r="F17" s="7" t="s">
        <v>27</v>
      </c>
      <c r="G17" s="15">
        <f>+E14+G14*F14/SQRT(35)</f>
        <v>88.89847756044125</v>
      </c>
    </row>
    <row r="18" spans="1:7" x14ac:dyDescent="0.35">
      <c r="A18">
        <v>1</v>
      </c>
      <c r="B18">
        <v>79</v>
      </c>
      <c r="C18">
        <v>143</v>
      </c>
    </row>
    <row r="19" spans="1:7" x14ac:dyDescent="0.35">
      <c r="A19">
        <v>1</v>
      </c>
      <c r="B19">
        <v>104</v>
      </c>
      <c r="C19">
        <v>161</v>
      </c>
      <c r="E19" s="15" t="s">
        <v>73</v>
      </c>
    </row>
    <row r="20" spans="1:7" x14ac:dyDescent="0.35">
      <c r="A20">
        <v>1</v>
      </c>
      <c r="B20">
        <v>81</v>
      </c>
      <c r="C20">
        <v>150</v>
      </c>
      <c r="E20" s="15" t="s">
        <v>74</v>
      </c>
    </row>
    <row r="21" spans="1:7" x14ac:dyDescent="0.35">
      <c r="A21">
        <v>1</v>
      </c>
      <c r="B21">
        <v>101</v>
      </c>
      <c r="C21">
        <v>149</v>
      </c>
    </row>
    <row r="22" spans="1:7" x14ac:dyDescent="0.35">
      <c r="A22">
        <v>1</v>
      </c>
      <c r="B22">
        <v>75</v>
      </c>
      <c r="C22">
        <v>133</v>
      </c>
    </row>
    <row r="23" spans="1:7" x14ac:dyDescent="0.35">
      <c r="A23">
        <v>1</v>
      </c>
      <c r="B23">
        <v>89</v>
      </c>
      <c r="C23">
        <v>170</v>
      </c>
      <c r="E23" s="6">
        <v>3</v>
      </c>
      <c r="F23" s="6" t="s">
        <v>14</v>
      </c>
      <c r="G23" s="6" t="s">
        <v>76</v>
      </c>
    </row>
    <row r="24" spans="1:7" x14ac:dyDescent="0.35">
      <c r="A24">
        <v>1</v>
      </c>
      <c r="B24">
        <v>76</v>
      </c>
      <c r="C24">
        <v>144</v>
      </c>
    </row>
    <row r="25" spans="1:7" x14ac:dyDescent="0.35">
      <c r="A25">
        <v>1</v>
      </c>
      <c r="B25">
        <v>85</v>
      </c>
      <c r="C25">
        <v>149</v>
      </c>
      <c r="E25" s="5"/>
      <c r="F25" s="20" t="s">
        <v>77</v>
      </c>
      <c r="G25" s="20" t="s">
        <v>78</v>
      </c>
    </row>
    <row r="26" spans="1:7" x14ac:dyDescent="0.35">
      <c r="A26">
        <v>1</v>
      </c>
      <c r="B26">
        <v>99</v>
      </c>
      <c r="C26">
        <v>158</v>
      </c>
      <c r="E26" s="10" t="s">
        <v>4</v>
      </c>
      <c r="F26" s="3">
        <f>+AVERAGE(B2:B36)</f>
        <v>85.028571428571425</v>
      </c>
      <c r="G26" s="3">
        <f>+AVERAGE(B37:B66)</f>
        <v>90.833333333333329</v>
      </c>
    </row>
    <row r="27" spans="1:7" x14ac:dyDescent="0.35">
      <c r="A27">
        <v>1</v>
      </c>
      <c r="B27">
        <v>79</v>
      </c>
      <c r="C27">
        <v>150</v>
      </c>
      <c r="E27" s="10" t="s">
        <v>79</v>
      </c>
      <c r="F27" s="3">
        <f>+_xlfn.STDEV.P(B2:B36)</f>
        <v>9.244259112044201</v>
      </c>
      <c r="G27" s="3">
        <f>+_xlfn.STDEV.P(B37:B66)</f>
        <v>8.3189876520857737</v>
      </c>
    </row>
    <row r="28" spans="1:7" x14ac:dyDescent="0.35">
      <c r="A28">
        <v>1</v>
      </c>
      <c r="B28">
        <v>90</v>
      </c>
      <c r="C28">
        <v>138</v>
      </c>
      <c r="E28" s="10" t="s">
        <v>70</v>
      </c>
      <c r="F28" s="3">
        <f>+COUNT(B2:B36)</f>
        <v>35</v>
      </c>
      <c r="G28" s="3">
        <f>+COUNT(B37:B66)</f>
        <v>30</v>
      </c>
    </row>
    <row r="29" spans="1:7" x14ac:dyDescent="0.35">
      <c r="A29">
        <v>1</v>
      </c>
      <c r="B29">
        <v>86</v>
      </c>
      <c r="C29">
        <v>150</v>
      </c>
      <c r="E29" s="10" t="s">
        <v>80</v>
      </c>
      <c r="F29" s="29">
        <f>+SQRT((F27^2/F28)+(G27^2/G28))</f>
        <v>2.179096413951874</v>
      </c>
      <c r="G29" s="30"/>
    </row>
    <row r="30" spans="1:7" x14ac:dyDescent="0.35">
      <c r="A30">
        <v>1</v>
      </c>
      <c r="B30">
        <v>94</v>
      </c>
      <c r="C30">
        <v>152</v>
      </c>
      <c r="E30" s="10" t="s">
        <v>81</v>
      </c>
      <c r="F30" s="29">
        <v>62.83</v>
      </c>
      <c r="G30" s="30"/>
    </row>
    <row r="31" spans="1:7" x14ac:dyDescent="0.35">
      <c r="A31">
        <v>1</v>
      </c>
      <c r="B31">
        <v>91</v>
      </c>
      <c r="C31">
        <v>155</v>
      </c>
      <c r="E31" s="10" t="s">
        <v>82</v>
      </c>
      <c r="F31" s="29">
        <f>TINV(0.05,F30)</f>
        <v>1.9989715170333793</v>
      </c>
      <c r="G31" s="30"/>
    </row>
    <row r="32" spans="1:7" x14ac:dyDescent="0.35">
      <c r="A32">
        <v>1</v>
      </c>
      <c r="B32">
        <v>82</v>
      </c>
      <c r="C32">
        <v>145</v>
      </c>
      <c r="E32" s="10" t="s">
        <v>83</v>
      </c>
      <c r="F32" s="5">
        <f>+F27*F27</f>
        <v>85.456326530612245</v>
      </c>
      <c r="G32" s="5">
        <f>+G27*G27</f>
        <v>69.205555555555577</v>
      </c>
    </row>
    <row r="33" spans="1:7" x14ac:dyDescent="0.35">
      <c r="A33">
        <v>1</v>
      </c>
      <c r="B33">
        <v>81</v>
      </c>
      <c r="C33">
        <v>144</v>
      </c>
    </row>
    <row r="34" spans="1:7" x14ac:dyDescent="0.35">
      <c r="A34">
        <v>1</v>
      </c>
      <c r="B34">
        <v>97</v>
      </c>
      <c r="C34">
        <v>159</v>
      </c>
      <c r="E34" s="21" t="s">
        <v>84</v>
      </c>
      <c r="F34" s="22">
        <f>+F26-G26-F31*F29</f>
        <v>-10.160713569121278</v>
      </c>
      <c r="G34" s="22">
        <f>+F26-G26+F31*F29</f>
        <v>-1.4488102404025298</v>
      </c>
    </row>
    <row r="35" spans="1:7" x14ac:dyDescent="0.35">
      <c r="A35">
        <v>1</v>
      </c>
      <c r="B35">
        <v>75</v>
      </c>
      <c r="C35">
        <v>139</v>
      </c>
    </row>
    <row r="36" spans="1:7" x14ac:dyDescent="0.35">
      <c r="A36">
        <v>1</v>
      </c>
      <c r="B36">
        <v>79</v>
      </c>
      <c r="C36">
        <v>146</v>
      </c>
    </row>
    <row r="37" spans="1:7" x14ac:dyDescent="0.35">
      <c r="A37">
        <v>2</v>
      </c>
      <c r="B37">
        <v>99</v>
      </c>
      <c r="C37">
        <v>198</v>
      </c>
    </row>
    <row r="38" spans="1:7" x14ac:dyDescent="0.35">
      <c r="A38">
        <v>2</v>
      </c>
      <c r="B38">
        <v>96</v>
      </c>
      <c r="C38">
        <v>191</v>
      </c>
    </row>
    <row r="39" spans="1:7" x14ac:dyDescent="0.35">
      <c r="A39">
        <v>2</v>
      </c>
      <c r="B39">
        <v>93</v>
      </c>
      <c r="C39">
        <v>190</v>
      </c>
    </row>
    <row r="40" spans="1:7" x14ac:dyDescent="0.35">
      <c r="A40">
        <v>2</v>
      </c>
      <c r="B40">
        <v>88</v>
      </c>
      <c r="C40">
        <v>174</v>
      </c>
      <c r="E40" s="6">
        <v>3</v>
      </c>
      <c r="F40" s="6" t="s">
        <v>18</v>
      </c>
      <c r="G40" s="6" t="s">
        <v>98</v>
      </c>
    </row>
    <row r="41" spans="1:7" x14ac:dyDescent="0.35">
      <c r="A41">
        <v>2</v>
      </c>
      <c r="B41">
        <v>79</v>
      </c>
      <c r="C41">
        <v>156</v>
      </c>
    </row>
    <row r="42" spans="1:7" x14ac:dyDescent="0.35">
      <c r="A42">
        <v>2</v>
      </c>
      <c r="B42">
        <v>79</v>
      </c>
      <c r="C42">
        <v>184</v>
      </c>
      <c r="F42" s="15" t="s">
        <v>85</v>
      </c>
      <c r="G42" s="24">
        <f>+COUNTIF(B2:B36,"&gt;95")</f>
        <v>6</v>
      </c>
    </row>
    <row r="43" spans="1:7" x14ac:dyDescent="0.35">
      <c r="A43">
        <v>2</v>
      </c>
      <c r="B43">
        <v>97</v>
      </c>
      <c r="C43">
        <v>159</v>
      </c>
      <c r="F43" s="15" t="s">
        <v>86</v>
      </c>
      <c r="G43" s="24">
        <f>+COUNTIF(B37:B66,"&gt;95")</f>
        <v>11</v>
      </c>
    </row>
    <row r="44" spans="1:7" x14ac:dyDescent="0.35">
      <c r="A44">
        <v>2</v>
      </c>
      <c r="B44">
        <v>102</v>
      </c>
      <c r="C44">
        <v>161</v>
      </c>
      <c r="F44" s="15" t="s">
        <v>87</v>
      </c>
      <c r="G44" s="24">
        <f>+G42+G43</f>
        <v>17</v>
      </c>
    </row>
    <row r="45" spans="1:7" x14ac:dyDescent="0.35">
      <c r="A45">
        <v>2</v>
      </c>
      <c r="B45">
        <v>104</v>
      </c>
      <c r="C45">
        <v>182</v>
      </c>
      <c r="F45" s="15" t="s">
        <v>88</v>
      </c>
      <c r="G45" s="23">
        <f>17/65</f>
        <v>0.26153846153846155</v>
      </c>
    </row>
    <row r="46" spans="1:7" x14ac:dyDescent="0.35">
      <c r="A46">
        <v>2</v>
      </c>
      <c r="B46">
        <v>86</v>
      </c>
      <c r="C46">
        <v>170</v>
      </c>
      <c r="F46" s="15" t="s">
        <v>89</v>
      </c>
      <c r="G46" s="23">
        <f>+_xlfn.NORM.S.INV(0.99)</f>
        <v>2.3263478740408408</v>
      </c>
    </row>
    <row r="47" spans="1:7" x14ac:dyDescent="0.35">
      <c r="A47">
        <v>2</v>
      </c>
      <c r="B47">
        <v>89</v>
      </c>
      <c r="C47">
        <v>197</v>
      </c>
      <c r="F47" s="15" t="s">
        <v>99</v>
      </c>
      <c r="G47" s="6">
        <f>+G45-G46*SQRT(G45*(1-G45)/65)</f>
        <v>0.13472957109517014</v>
      </c>
    </row>
    <row r="48" spans="1:7" x14ac:dyDescent="0.35">
      <c r="A48">
        <v>2</v>
      </c>
      <c r="B48">
        <v>81</v>
      </c>
      <c r="C48">
        <v>179</v>
      </c>
      <c r="F48" s="15" t="s">
        <v>90</v>
      </c>
      <c r="G48" s="6">
        <f>+G45+G46*SQRT(G45*(1-G45)/65)</f>
        <v>0.38834735198175296</v>
      </c>
    </row>
    <row r="49" spans="1:7" x14ac:dyDescent="0.35">
      <c r="A49">
        <v>2</v>
      </c>
      <c r="B49">
        <v>80</v>
      </c>
      <c r="C49">
        <v>183</v>
      </c>
      <c r="F49" s="15" t="s">
        <v>97</v>
      </c>
      <c r="G49" s="25" t="s">
        <v>91</v>
      </c>
    </row>
    <row r="50" spans="1:7" x14ac:dyDescent="0.35">
      <c r="A50">
        <v>2</v>
      </c>
      <c r="B50">
        <v>90</v>
      </c>
      <c r="C50">
        <v>178</v>
      </c>
    </row>
    <row r="51" spans="1:7" x14ac:dyDescent="0.35">
      <c r="A51">
        <v>2</v>
      </c>
      <c r="B51">
        <v>91</v>
      </c>
      <c r="C51">
        <v>169</v>
      </c>
    </row>
    <row r="52" spans="1:7" x14ac:dyDescent="0.35">
      <c r="A52">
        <v>2</v>
      </c>
      <c r="B52">
        <v>88</v>
      </c>
      <c r="C52">
        <v>172</v>
      </c>
      <c r="F52" s="15" t="s">
        <v>92</v>
      </c>
    </row>
    <row r="53" spans="1:7" x14ac:dyDescent="0.35">
      <c r="A53">
        <v>2</v>
      </c>
      <c r="B53">
        <v>77</v>
      </c>
      <c r="C53">
        <v>152</v>
      </c>
      <c r="F53" s="15" t="s">
        <v>93</v>
      </c>
    </row>
    <row r="54" spans="1:7" x14ac:dyDescent="0.35">
      <c r="A54">
        <v>2</v>
      </c>
      <c r="B54">
        <v>96</v>
      </c>
      <c r="C54">
        <v>181</v>
      </c>
      <c r="F54" s="15" t="s">
        <v>94</v>
      </c>
      <c r="G54" s="24">
        <f>(+G45-0.15)/SQRT(0.15*0.85/65)</f>
        <v>2.518408844308047</v>
      </c>
    </row>
    <row r="55" spans="1:7" x14ac:dyDescent="0.35">
      <c r="A55">
        <v>2</v>
      </c>
      <c r="B55">
        <v>81</v>
      </c>
      <c r="C55">
        <v>160</v>
      </c>
    </row>
    <row r="56" spans="1:7" x14ac:dyDescent="0.35">
      <c r="A56">
        <v>2</v>
      </c>
      <c r="B56">
        <v>98</v>
      </c>
      <c r="C56">
        <v>160</v>
      </c>
    </row>
    <row r="57" spans="1:7" x14ac:dyDescent="0.35">
      <c r="A57">
        <v>2</v>
      </c>
      <c r="B57">
        <v>90</v>
      </c>
      <c r="C57">
        <v>158</v>
      </c>
      <c r="F57" s="15" t="s">
        <v>95</v>
      </c>
      <c r="G57" s="15" t="s">
        <v>96</v>
      </c>
    </row>
    <row r="58" spans="1:7" x14ac:dyDescent="0.35">
      <c r="A58">
        <v>2</v>
      </c>
      <c r="B58">
        <v>102</v>
      </c>
      <c r="C58">
        <v>164</v>
      </c>
    </row>
    <row r="59" spans="1:7" x14ac:dyDescent="0.35">
      <c r="A59">
        <v>2</v>
      </c>
      <c r="B59">
        <v>88</v>
      </c>
      <c r="C59">
        <v>172</v>
      </c>
    </row>
    <row r="60" spans="1:7" x14ac:dyDescent="0.35">
      <c r="A60">
        <v>2</v>
      </c>
      <c r="B60">
        <v>77</v>
      </c>
      <c r="C60">
        <v>174</v>
      </c>
    </row>
    <row r="61" spans="1:7" x14ac:dyDescent="0.35">
      <c r="A61">
        <v>2</v>
      </c>
      <c r="B61">
        <v>106</v>
      </c>
      <c r="C61">
        <v>172</v>
      </c>
    </row>
    <row r="62" spans="1:7" x14ac:dyDescent="0.35">
      <c r="A62">
        <v>2</v>
      </c>
      <c r="B62">
        <v>95</v>
      </c>
      <c r="C62">
        <v>169</v>
      </c>
    </row>
    <row r="63" spans="1:7" x14ac:dyDescent="0.35">
      <c r="A63">
        <v>2</v>
      </c>
      <c r="B63">
        <v>99</v>
      </c>
      <c r="C63">
        <v>172</v>
      </c>
    </row>
    <row r="64" spans="1:7" x14ac:dyDescent="0.35">
      <c r="A64">
        <v>2</v>
      </c>
      <c r="B64">
        <v>98</v>
      </c>
      <c r="C64">
        <v>173</v>
      </c>
    </row>
    <row r="65" spans="1:3" x14ac:dyDescent="0.35">
      <c r="A65">
        <v>2</v>
      </c>
      <c r="B65">
        <v>84</v>
      </c>
      <c r="C65">
        <v>188</v>
      </c>
    </row>
    <row r="66" spans="1:3" x14ac:dyDescent="0.35">
      <c r="A66">
        <v>2</v>
      </c>
      <c r="B66">
        <v>92</v>
      </c>
      <c r="C66">
        <v>160</v>
      </c>
    </row>
  </sheetData>
  <mergeCells count="3">
    <mergeCell ref="F29:G29"/>
    <mergeCell ref="F30:G30"/>
    <mergeCell ref="F31:G3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LLUNA</dc:creator>
  <cp:lastModifiedBy>Usuario</cp:lastModifiedBy>
  <dcterms:created xsi:type="dcterms:W3CDTF">2022-08-20T10:23:28Z</dcterms:created>
  <dcterms:modified xsi:type="dcterms:W3CDTF">2025-01-15T19:14:21Z</dcterms:modified>
</cp:coreProperties>
</file>