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icardo\Videos\Elegoo\Lesson23\"/>
    </mc:Choice>
  </mc:AlternateContent>
  <xr:revisionPtr revIDLastSave="0" documentId="13_ncr:1_{81CB4C9B-FDC5-4B86-9270-E4B858646AF8}" xr6:coauthVersionLast="40" xr6:coauthVersionMax="40" xr10:uidLastSave="{00000000-0000-0000-0000-000000000000}"/>
  <bookViews>
    <workbookView xWindow="0" yWindow="0" windowWidth="19215" windowHeight="11100" xr2:uid="{00000000-000D-0000-FFFF-FFFF00000000}"/>
  </bookViews>
  <sheets>
    <sheet name="Calculate ABC" sheetId="1" r:id="rId1"/>
    <sheet name="Beta" sheetId="2" r:id="rId2"/>
    <sheet name="4500 ABC" sheetId="8" r:id="rId3"/>
    <sheet name="4300 ABC" sheetId="3" r:id="rId4"/>
    <sheet name="4150 ABC" sheetId="4" r:id="rId5"/>
    <sheet name="4050 ABC" sheetId="5" r:id="rId6"/>
    <sheet name="4000 ABC" sheetId="6" r:id="rId7"/>
    <sheet name="3950 ABC" sheetId="7" r:id="rId8"/>
    <sheet name="3600 ABC" sheetId="9" r:id="rId9"/>
    <sheet name="3470 ABC" sheetId="10" r:id="rId10"/>
    <sheet name="3380 ABC" sheetId="11" r:id="rId11"/>
    <sheet name="3270 ABC" sheetId="13" r:id="rId12"/>
    <sheet name="3100 ABC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3" l="1"/>
  <c r="B12" i="13"/>
  <c r="D12" i="13" s="1"/>
  <c r="H11" i="13"/>
  <c r="B11" i="13"/>
  <c r="D11" i="13" s="1"/>
  <c r="H10" i="13"/>
  <c r="B10" i="13"/>
  <c r="D10" i="13" s="1"/>
  <c r="H10" i="12"/>
  <c r="F12" i="12" s="1"/>
  <c r="H12" i="12"/>
  <c r="B12" i="12"/>
  <c r="D12" i="12" s="1"/>
  <c r="H11" i="12"/>
  <c r="B11" i="12"/>
  <c r="D11" i="12" s="1"/>
  <c r="D10" i="12"/>
  <c r="B10" i="12"/>
  <c r="H12" i="11"/>
  <c r="B12" i="11"/>
  <c r="D12" i="11" s="1"/>
  <c r="H11" i="11"/>
  <c r="B11" i="11"/>
  <c r="D11" i="11" s="1"/>
  <c r="H10" i="11"/>
  <c r="B10" i="11"/>
  <c r="D10" i="11" s="1"/>
  <c r="H12" i="10"/>
  <c r="B12" i="10"/>
  <c r="D12" i="10" s="1"/>
  <c r="H11" i="10"/>
  <c r="B11" i="10"/>
  <c r="D11" i="10" s="1"/>
  <c r="H10" i="10"/>
  <c r="B10" i="10"/>
  <c r="D10" i="10" s="1"/>
  <c r="H12" i="9"/>
  <c r="B12" i="9"/>
  <c r="D12" i="9" s="1"/>
  <c r="H11" i="9"/>
  <c r="B11" i="9"/>
  <c r="D11" i="9" s="1"/>
  <c r="H10" i="9"/>
  <c r="B10" i="9"/>
  <c r="D10" i="9" s="1"/>
  <c r="H12" i="8"/>
  <c r="B12" i="8"/>
  <c r="D12" i="8" s="1"/>
  <c r="H11" i="8"/>
  <c r="B11" i="8"/>
  <c r="D11" i="8" s="1"/>
  <c r="H10" i="8"/>
  <c r="B10" i="8"/>
  <c r="D10" i="8" s="1"/>
  <c r="H12" i="7"/>
  <c r="B12" i="7"/>
  <c r="D12" i="7" s="1"/>
  <c r="H11" i="7"/>
  <c r="B11" i="7"/>
  <c r="D11" i="7" s="1"/>
  <c r="H10" i="7"/>
  <c r="B10" i="7"/>
  <c r="D10" i="7" s="1"/>
  <c r="H12" i="6"/>
  <c r="B12" i="6"/>
  <c r="D12" i="6" s="1"/>
  <c r="H11" i="6"/>
  <c r="B11" i="6"/>
  <c r="D11" i="6" s="1"/>
  <c r="H10" i="6"/>
  <c r="B10" i="6"/>
  <c r="D10" i="6" s="1"/>
  <c r="H12" i="5"/>
  <c r="B12" i="5"/>
  <c r="D12" i="5" s="1"/>
  <c r="H11" i="5"/>
  <c r="B11" i="5"/>
  <c r="D11" i="5" s="1"/>
  <c r="H10" i="5"/>
  <c r="B10" i="5"/>
  <c r="D10" i="5" s="1"/>
  <c r="H12" i="4"/>
  <c r="B12" i="4"/>
  <c r="D12" i="4" s="1"/>
  <c r="H11" i="4"/>
  <c r="B11" i="4"/>
  <c r="D11" i="4" s="1"/>
  <c r="H10" i="4"/>
  <c r="B10" i="4"/>
  <c r="D10" i="4" s="1"/>
  <c r="H12" i="3"/>
  <c r="B12" i="3"/>
  <c r="D12" i="3" s="1"/>
  <c r="H11" i="3"/>
  <c r="B11" i="3"/>
  <c r="D11" i="3" s="1"/>
  <c r="H10" i="3"/>
  <c r="B10" i="3"/>
  <c r="D10" i="3" s="1"/>
  <c r="F12" i="13" l="1"/>
  <c r="F11" i="13"/>
  <c r="B17" i="13" s="1"/>
  <c r="B8" i="13"/>
  <c r="B8" i="12"/>
  <c r="F11" i="12"/>
  <c r="F12" i="11"/>
  <c r="F11" i="11"/>
  <c r="B8" i="11"/>
  <c r="F11" i="10"/>
  <c r="B8" i="10"/>
  <c r="F12" i="10"/>
  <c r="B17" i="10" s="1"/>
  <c r="B8" i="9"/>
  <c r="F11" i="9"/>
  <c r="F12" i="9"/>
  <c r="F11" i="8"/>
  <c r="F12" i="8"/>
  <c r="B8" i="8"/>
  <c r="F12" i="6"/>
  <c r="F12" i="5"/>
  <c r="F11" i="7"/>
  <c r="B8" i="7"/>
  <c r="F12" i="7"/>
  <c r="B17" i="7" s="1"/>
  <c r="F11" i="6"/>
  <c r="B8" i="6"/>
  <c r="B8" i="5"/>
  <c r="F11" i="5"/>
  <c r="F12" i="4"/>
  <c r="B8" i="4"/>
  <c r="F11" i="4"/>
  <c r="B8" i="3"/>
  <c r="F12" i="3"/>
  <c r="F11" i="3"/>
  <c r="B17" i="4" l="1"/>
  <c r="B16" i="13"/>
  <c r="B15" i="13" s="1"/>
  <c r="B17" i="12"/>
  <c r="B16" i="12" s="1"/>
  <c r="B15" i="12" s="1"/>
  <c r="B17" i="11"/>
  <c r="B16" i="11" s="1"/>
  <c r="B15" i="11" s="1"/>
  <c r="B16" i="10"/>
  <c r="B15" i="10" s="1"/>
  <c r="B17" i="9"/>
  <c r="B16" i="9" s="1"/>
  <c r="B15" i="9" s="1"/>
  <c r="B17" i="8"/>
  <c r="B16" i="8" s="1"/>
  <c r="B15" i="8" s="1"/>
  <c r="B17" i="6"/>
  <c r="B16" i="6" s="1"/>
  <c r="B15" i="6" s="1"/>
  <c r="B17" i="5"/>
  <c r="B16" i="5" s="1"/>
  <c r="B15" i="5" s="1"/>
  <c r="B16" i="7"/>
  <c r="B15" i="7" s="1"/>
  <c r="B16" i="4"/>
  <c r="B15" i="4" s="1"/>
  <c r="B17" i="3"/>
  <c r="B16" i="3" s="1"/>
  <c r="B15" i="3" s="1"/>
  <c r="B16" i="2"/>
  <c r="B7" i="2"/>
  <c r="H11" i="1"/>
  <c r="H12" i="1"/>
  <c r="H10" i="1"/>
  <c r="B11" i="1"/>
  <c r="D11" i="1" s="1"/>
  <c r="B12" i="1"/>
  <c r="D12" i="1" s="1"/>
  <c r="B10" i="1"/>
  <c r="D10" i="1" s="1"/>
  <c r="B8" i="1" l="1"/>
  <c r="B21" i="13"/>
  <c r="B22" i="13" s="1"/>
  <c r="B21" i="12"/>
  <c r="B22" i="12" s="1"/>
  <c r="B21" i="11"/>
  <c r="B22" i="11" s="1"/>
  <c r="B21" i="10"/>
  <c r="B22" i="10" s="1"/>
  <c r="B21" i="9"/>
  <c r="B22" i="9" s="1"/>
  <c r="B21" i="8"/>
  <c r="B22" i="8" s="1"/>
  <c r="B21" i="7"/>
  <c r="B22" i="7" s="1"/>
  <c r="B21" i="6"/>
  <c r="B22" i="6" s="1"/>
  <c r="B21" i="5"/>
  <c r="B22" i="5" s="1"/>
  <c r="B21" i="4"/>
  <c r="B22" i="4" s="1"/>
  <c r="B21" i="3"/>
  <c r="B22" i="3" s="1"/>
  <c r="F11" i="1"/>
  <c r="F12" i="1"/>
  <c r="B17" i="1" l="1"/>
  <c r="B16" i="1" l="1"/>
  <c r="B15" i="1" s="1"/>
  <c r="B21" i="1" l="1"/>
  <c r="B22" i="1" s="1"/>
</calcChain>
</file>

<file path=xl/sharedStrings.xml><?xml version="1.0" encoding="utf-8"?>
<sst xmlns="http://schemas.openxmlformats.org/spreadsheetml/2006/main" count="585" uniqueCount="50">
  <si>
    <t>T1</t>
  </si>
  <si>
    <t>T2</t>
  </si>
  <si>
    <t>T3</t>
  </si>
  <si>
    <t>R1</t>
  </si>
  <si>
    <t>R2</t>
  </si>
  <si>
    <t>R3</t>
  </si>
  <si>
    <t>K1</t>
  </si>
  <si>
    <t>K2</t>
  </si>
  <si>
    <t>K3</t>
  </si>
  <si>
    <t>A</t>
  </si>
  <si>
    <t>B</t>
  </si>
  <si>
    <t>C</t>
  </si>
  <si>
    <t>Y1</t>
  </si>
  <si>
    <t>Y2</t>
  </si>
  <si>
    <t>Y3</t>
  </si>
  <si>
    <t>L1</t>
  </si>
  <si>
    <t>L2</t>
  </si>
  <si>
    <t>L3</t>
  </si>
  <si>
    <t>G2</t>
  </si>
  <si>
    <t>G3</t>
  </si>
  <si>
    <t>R</t>
  </si>
  <si>
    <t>T</t>
  </si>
  <si>
    <t>Kelvin</t>
  </si>
  <si>
    <t>Celcius</t>
  </si>
  <si>
    <t>ohms</t>
  </si>
  <si>
    <t>1 / (0.0010221965379370525 + 0.0002531791164449524 * logR + -5.879920116310102e-11 * logR * logR * logR)</t>
  </si>
  <si>
    <t>Beta</t>
  </si>
  <si>
    <t>https://rusefi.com/Steinhart-Hart.html</t>
  </si>
  <si>
    <t>Start HERE:</t>
  </si>
  <si>
    <t>Temperatures</t>
  </si>
  <si>
    <t>Ohms</t>
  </si>
  <si>
    <t>Beta Calculated</t>
  </si>
  <si>
    <t>Steinhart–Hart coefficients:</t>
  </si>
  <si>
    <t>Calculate Temperature:</t>
  </si>
  <si>
    <t>Sanity Check:  Use R0 values here at Temperature should be 25C</t>
  </si>
  <si>
    <t>https://en.wikipedia.org/wiki/Steinhart–Hart_equation</t>
  </si>
  <si>
    <t>Steinhart-Hart Equation:</t>
  </si>
  <si>
    <t>T = Kelvin</t>
  </si>
  <si>
    <t>R=ohms</t>
  </si>
  <si>
    <t>A,B,C = Steinhart-Hart coefficients</t>
  </si>
  <si>
    <t>Calculating coefficients:</t>
  </si>
  <si>
    <t>1/T</t>
  </si>
  <si>
    <t>Gama</t>
  </si>
  <si>
    <t>LN(R)</t>
  </si>
  <si>
    <t>Calculate Thermistor resistance based on temperature</t>
  </si>
  <si>
    <t xml:space="preserve">Calculate Beta </t>
  </si>
  <si>
    <t>https://www.ametherm.com/thermistor/ntc-thermistor-beta</t>
  </si>
  <si>
    <t>Steinhart–Hart Coefficient Calculator</t>
  </si>
  <si>
    <t>Beta is typically determined using values from 25C and 50C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</si>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</sst>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</xdr:colOff>
      <xdr:row>0</xdr:row>
      <xdr:rowOff>47625</xdr:rowOff>
    </xdr:from>
    <xdr:ext cx="3019425" cy="45702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867149" y="47625"/>
          <a:ext cx="3019425" cy="457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/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NTC Thermistor Beta</a:t>
          </a:r>
        </a:p>
        <a:p>
          <a:pPr fontAlgn="base"/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of Beta</a:t>
          </a:r>
        </a:p>
        <a:p>
          <a:pPr fontAlgn="base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thermistor’s “b” value, or beta value, is an indication of the shape of the curve representing the relationship between resistance and temperature of an NTC thermistor. Calculating the beta value is a vital step in the component selection process as it gives the characteristic at a given temperature vs the resistance for a specific application.</a:t>
          </a:r>
        </a:p>
        <a:p>
          <a:pPr fontAlgn="base"/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Beta Value and NTC Thermistors</a:t>
          </a:r>
        </a:p>
        <a:p>
          <a:pPr fontAlgn="base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NTC thermistors are non-linear resistors that alter their resistance characteristics with temperature. Simply put, as temperature increases the thermistor’s resistance decreases. The manner in which the resistance of a thermistor decreases is related to a constant known in the thermistor industry as </a:t>
          </a:r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beta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β).</a:t>
          </a:r>
        </a:p>
        <a:p>
          <a:pPr fontAlgn="base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Beta is measured in degrees Kelvin (K) and is computed based on the formulation given below.</a:t>
          </a:r>
        </a:p>
        <a:p>
          <a:pPr fontAlgn="base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Where: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t1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Resistance at Temperature 1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t2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Resistance at Temperature 2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Temperature 1 (K)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Temperature 2 in (K) </a:t>
          </a:r>
        </a:p>
        <a:p>
          <a:endParaRPr lang="en-US" sz="1100"/>
        </a:p>
      </xdr:txBody>
    </xdr:sp>
    <xdr:clientData/>
  </xdr:oneCellAnchor>
  <xdr:twoCellAnchor editAs="oneCell">
    <xdr:from>
      <xdr:col>6</xdr:col>
      <xdr:colOff>76200</xdr:colOff>
      <xdr:row>23</xdr:row>
      <xdr:rowOff>161925</xdr:rowOff>
    </xdr:from>
    <xdr:to>
      <xdr:col>10</xdr:col>
      <xdr:colOff>495300</xdr:colOff>
      <xdr:row>33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0" y="4543425"/>
          <a:ext cx="2857500" cy="1885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10</xdr:row>
      <xdr:rowOff>38100</xdr:rowOff>
    </xdr:from>
    <xdr:to>
      <xdr:col>13</xdr:col>
      <xdr:colOff>523875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2085975"/>
          <a:ext cx="289560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6</xdr:row>
      <xdr:rowOff>85725</xdr:rowOff>
    </xdr:from>
    <xdr:to>
      <xdr:col>12</xdr:col>
      <xdr:colOff>85725</xdr:colOff>
      <xdr:row>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71600"/>
          <a:ext cx="1962150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metherm.com/thermistor/ntc-thermistor-bet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en.wikipedia.org/wiki/Steinhart&#8211;Hart_equation" TargetMode="External"/><Relationship Id="rId1" Type="http://schemas.openxmlformats.org/officeDocument/2006/relationships/hyperlink" Target="https://rusefi.com/Steinhart-Hart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E17" sqref="E1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33621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3588.2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3950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10.422906150720138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2.5316209608387276E-4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2.5316377258399178E-4</v>
      </c>
      <c r="G12" s="2" t="s">
        <v>17</v>
      </c>
      <c r="H12" s="12">
        <f>LN(D6)</f>
        <v>8.1854059629852838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1.0221965379370525E-3</v>
      </c>
      <c r="D15">
        <v>1.129148E-3</v>
      </c>
      <c r="F15">
        <v>1.0221965379370499E-3</v>
      </c>
    </row>
    <row r="16" spans="1:14" x14ac:dyDescent="0.25">
      <c r="A16" s="2" t="s">
        <v>10</v>
      </c>
      <c r="B16" s="8">
        <f>F11-B17*(H10^2+H10*H11+H11^2)</f>
        <v>2.5317911644495239E-4</v>
      </c>
      <c r="D16">
        <v>2.3412500000000001E-4</v>
      </c>
      <c r="F16">
        <v>2.5317911644495201E-4</v>
      </c>
    </row>
    <row r="17" spans="1:6" x14ac:dyDescent="0.25">
      <c r="A17" s="2" t="s">
        <v>11</v>
      </c>
      <c r="B17" s="8">
        <f>(F12-F11)/(H12-H11)*(POWER(H10+H11+H12,-1))</f>
        <v>-5.8799201163101021E-11</v>
      </c>
      <c r="D17">
        <v>8.76741E-8</v>
      </c>
      <c r="F17">
        <v>-5.8799201163101021E-11</v>
      </c>
    </row>
    <row r="19" spans="1:6" x14ac:dyDescent="0.25">
      <c r="A19" s="5" t="s">
        <v>33</v>
      </c>
    </row>
    <row r="20" spans="1:6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6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6" x14ac:dyDescent="0.25">
      <c r="B22" s="7">
        <f>B21-273.15</f>
        <v>25</v>
      </c>
      <c r="C22" t="s">
        <v>49</v>
      </c>
      <c r="D22" s="1"/>
    </row>
    <row r="25" spans="1:6" ht="15.75" x14ac:dyDescent="0.25">
      <c r="B25" s="2"/>
      <c r="C25" s="13"/>
    </row>
    <row r="26" spans="1:6" x14ac:dyDescent="0.25">
      <c r="B26" s="2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000-000000000000}"/>
    <hyperlink ref="J5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29014.399999999998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4064.2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3470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10.275547537451738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2.8818403042693189E-4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2.8818737093275009E-4</v>
      </c>
      <c r="G12" s="2" t="s">
        <v>17</v>
      </c>
      <c r="H12" s="12">
        <f>LN(D6)</f>
        <v>8.3099722006458432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6.9949726731574971E-4</v>
      </c>
    </row>
    <row r="16" spans="1:14" x14ac:dyDescent="0.25">
      <c r="A16" s="2" t="s">
        <v>10</v>
      </c>
      <c r="B16" s="8">
        <f>F11-B17*(H10^2+H10*H11+H11^2)</f>
        <v>2.8822207967105012E-4</v>
      </c>
    </row>
    <row r="17" spans="1:4" x14ac:dyDescent="0.25">
      <c r="A17" s="2" t="s">
        <v>11</v>
      </c>
      <c r="B17" s="8">
        <f>(F12-F11)/(H12-H11)*(POWER(H10+H11+H12,-1))</f>
        <v>-1.334787039880274E-10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900-000000000000}"/>
    <hyperlink ref="J5" r:id="rId2" xr:uid="{00000000-0004-0000-0900-000001000000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28223.8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4160.2000000000007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3380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10.24792087261361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2.9585723131632255E-4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2.9585984838813209E-4</v>
      </c>
      <c r="G12" s="2" t="s">
        <v>17</v>
      </c>
      <c r="H12" s="12">
        <f>LN(D6)</f>
        <v>8.3333184290227287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6.2887343251520839E-4</v>
      </c>
    </row>
    <row r="16" spans="1:14" x14ac:dyDescent="0.25">
      <c r="A16" s="2" t="s">
        <v>10</v>
      </c>
      <c r="B16" s="8">
        <f>F11-B17*(H10^2+H10*H11+H11^2)</f>
        <v>2.9588775048484538E-4</v>
      </c>
    </row>
    <row r="17" spans="1:4" x14ac:dyDescent="0.25">
      <c r="A17" s="2" t="s">
        <v>11</v>
      </c>
      <c r="B17" s="8">
        <f>(F12-F11)/(H12-H11)*(POWER(H10+H11+H12,-1))</f>
        <v>-1.0737222359343785E-10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A00-000000000000}"/>
    <hyperlink ref="J5" r:id="rId2" xr:uid="{00000000-0004-0000-0A00-000001000000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27286.6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4280.6000000000004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3270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10.214151018179599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3.0581035910251373E-4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3.0581072617742803E-4</v>
      </c>
      <c r="G12" s="2" t="s">
        <v>17</v>
      </c>
      <c r="H12" s="12">
        <f>LN(D6)</f>
        <v>8.3618484656664638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5.3737048669447434E-4</v>
      </c>
    </row>
    <row r="16" spans="1:14" x14ac:dyDescent="0.25">
      <c r="A16" s="2" t="s">
        <v>10</v>
      </c>
      <c r="B16" s="8">
        <f>F11-B17*(H10^2+H10*H11+H11^2)</f>
        <v>3.0581476894083636E-4</v>
      </c>
    </row>
    <row r="17" spans="1:4" x14ac:dyDescent="0.25">
      <c r="A17" s="2" t="s">
        <v>11</v>
      </c>
      <c r="B17" s="8">
        <f>(F12-F11)/(H12-H11)*(POWER(H10+H11+H12,-1))</f>
        <v>-1.5569535598576769E-11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B00-000000000000}"/>
    <hyperlink ref="J5" r:id="rId2" xr:uid="{00000000-0004-0000-0B00-000001000000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4"/>
  <sheetViews>
    <sheetView workbookViewId="0">
      <selection activeCell="D17" sqref="D1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25899.199999999997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4473.7000000000007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3100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10.161967359179696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3.2257985357107556E-4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3.2258268268735063E-4</v>
      </c>
      <c r="G12" s="2" t="s">
        <v>17</v>
      </c>
      <c r="H12" s="12">
        <f>LN(D6)</f>
        <v>8.4059710857115491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3.8271661102871933E-4</v>
      </c>
    </row>
    <row r="16" spans="1:14" x14ac:dyDescent="0.25">
      <c r="A16" s="2" t="s">
        <v>10</v>
      </c>
      <c r="B16" s="8">
        <f>F11-B17*(H10^2+H10*H11+H11^2)</f>
        <v>3.2261552028963879E-4</v>
      </c>
    </row>
    <row r="17" spans="1:4" x14ac:dyDescent="0.25">
      <c r="A17" s="2" t="s">
        <v>11</v>
      </c>
      <c r="B17" s="8">
        <f>(F12-F11)/(H12-H11)*(POWER(H10+H11+H12,-1))</f>
        <v>-1.2661640691359959E-10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C00-000000000000}"/>
    <hyperlink ref="J5" r:id="rId2" xr:uid="{00000000-0004-0000-0C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B7" sqref="B7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44</v>
      </c>
    </row>
    <row r="2" spans="1:3" x14ac:dyDescent="0.25">
      <c r="A2" s="2" t="s">
        <v>26</v>
      </c>
      <c r="B2" s="9">
        <v>3950</v>
      </c>
    </row>
    <row r="3" spans="1:3" x14ac:dyDescent="0.25">
      <c r="A3" s="2" t="s">
        <v>3</v>
      </c>
      <c r="B3" s="9">
        <v>10000</v>
      </c>
      <c r="C3" t="s">
        <v>24</v>
      </c>
    </row>
    <row r="4" spans="1:3" x14ac:dyDescent="0.25">
      <c r="A4" s="2" t="s">
        <v>0</v>
      </c>
      <c r="B4" s="9">
        <v>25</v>
      </c>
      <c r="C4" t="s">
        <v>23</v>
      </c>
    </row>
    <row r="5" spans="1:3" x14ac:dyDescent="0.25">
      <c r="A5" s="2" t="s">
        <v>1</v>
      </c>
      <c r="B5" s="9">
        <v>50</v>
      </c>
      <c r="C5" t="s">
        <v>23</v>
      </c>
    </row>
    <row r="7" spans="1:3" x14ac:dyDescent="0.25">
      <c r="A7" s="2" t="s">
        <v>4</v>
      </c>
      <c r="B7" s="8">
        <f>ROUNDUP(B3/(EXP(B2*(1/(B4+273.15)-1/(B5+273.15)))),1)</f>
        <v>3588.2</v>
      </c>
      <c r="C7" t="s">
        <v>24</v>
      </c>
    </row>
    <row r="10" spans="1:3" x14ac:dyDescent="0.25">
      <c r="A10" t="s">
        <v>45</v>
      </c>
    </row>
    <row r="11" spans="1:3" x14ac:dyDescent="0.25">
      <c r="A11" s="2" t="s">
        <v>0</v>
      </c>
      <c r="B11" s="9">
        <v>25</v>
      </c>
      <c r="C11" t="s">
        <v>23</v>
      </c>
    </row>
    <row r="12" spans="1:3" x14ac:dyDescent="0.25">
      <c r="A12" s="2" t="s">
        <v>1</v>
      </c>
      <c r="B12" s="9">
        <v>50</v>
      </c>
      <c r="C12" t="s">
        <v>23</v>
      </c>
    </row>
    <row r="13" spans="1:3" x14ac:dyDescent="0.25">
      <c r="A13" s="2" t="s">
        <v>3</v>
      </c>
      <c r="B13" s="9">
        <v>10000</v>
      </c>
      <c r="C13" t="s">
        <v>24</v>
      </c>
    </row>
    <row r="14" spans="1:3" x14ac:dyDescent="0.25">
      <c r="A14" s="2" t="s">
        <v>4</v>
      </c>
      <c r="B14" s="9">
        <v>3588.2</v>
      </c>
      <c r="C14" t="s">
        <v>24</v>
      </c>
    </row>
    <row r="16" spans="1:3" x14ac:dyDescent="0.25">
      <c r="A16" s="2" t="s">
        <v>26</v>
      </c>
      <c r="B16" s="8">
        <f>ROUNDUP(LN(B13/B14)/(1/(B11+273.15)-1/(B12+273.15)),2)</f>
        <v>3949.9900000000002</v>
      </c>
    </row>
    <row r="37" spans="2:2" x14ac:dyDescent="0.25">
      <c r="B37" s="3" t="s">
        <v>46</v>
      </c>
    </row>
  </sheetData>
  <hyperlinks>
    <hyperlink ref="B37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workbookViewId="0">
      <selection activeCell="A24" sqref="A24:H28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39804.400000000001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3111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4500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10.591732737925842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2.2222194197182935E-4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2.2222306856063386E-4</v>
      </c>
      <c r="G12" s="2" t="s">
        <v>17</v>
      </c>
      <c r="H12" s="12">
        <f>LN(D6)</f>
        <v>8.0426994968976366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1.3072097740639563E-3</v>
      </c>
    </row>
    <row r="16" spans="1:14" x14ac:dyDescent="0.25">
      <c r="A16" s="2" t="s">
        <v>10</v>
      </c>
      <c r="B16" s="8">
        <f>F11-B17*(H10^2+H10*H11+H11^2)</f>
        <v>2.2223214899191174E-4</v>
      </c>
    </row>
    <row r="17" spans="1:4" x14ac:dyDescent="0.25">
      <c r="A17" s="2" t="s">
        <v>11</v>
      </c>
      <c r="B17" s="8">
        <f>(F12-F11)/(H12-H11)*(POWER(H10+H11+H12,-1))</f>
        <v>-3.4650736167192824E-11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200-000000000000}"/>
    <hyperlink ref="J5" r:id="rId2" xr:uid="{00000000-0004-0000-02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D17" sqref="D1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37434.1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3276.7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4300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10.530337332703548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2.3255787954029735E-4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2.3255879985525739E-4</v>
      </c>
      <c r="G12" s="2" t="s">
        <v>17</v>
      </c>
      <c r="H12" s="12">
        <f>LN(D6)</f>
        <v>8.094592097361339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1.2120224724348613E-3</v>
      </c>
    </row>
    <row r="16" spans="1:14" x14ac:dyDescent="0.25">
      <c r="A16" s="2" t="s">
        <v>10</v>
      </c>
      <c r="B16" s="8">
        <f>F11-B17*(H10^2+H10*H11+H11^2)</f>
        <v>2.3256655329206982E-4</v>
      </c>
    </row>
    <row r="17" spans="1:4" x14ac:dyDescent="0.25">
      <c r="A17" s="2" t="s">
        <v>11</v>
      </c>
      <c r="B17" s="8">
        <f>(F12-F11)/(H12-H11)*(POWER(H10+H11+H12,-1))</f>
        <v>-2.9632945519675347E-11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298.14999999999992</v>
      </c>
      <c r="C21" t="s">
        <v>22</v>
      </c>
      <c r="D21" s="1"/>
    </row>
    <row r="22" spans="1:4" x14ac:dyDescent="0.25">
      <c r="B22" s="7">
        <f>B21-273.15</f>
        <v>24.999999999999943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300-000000000000}"/>
    <hyperlink ref="J5" r:id="rId2" xr:uid="{00000000-0004-0000-0300-000001000000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35749.5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3406.7999999999997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4150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10.484291562010362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2.4096346593793525E-4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2.4096602895827402E-4</v>
      </c>
      <c r="G12" s="2" t="s">
        <v>17</v>
      </c>
      <c r="H12" s="12">
        <f>LN(D6)</f>
        <v>8.1335287132669265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1.134498232558288E-3</v>
      </c>
    </row>
    <row r="16" spans="1:14" x14ac:dyDescent="0.25">
      <c r="A16" s="2" t="s">
        <v>10</v>
      </c>
      <c r="B16" s="8">
        <f>F11-B17*(H10^2+H10*H11+H11^2)</f>
        <v>2.4098838261377286E-4</v>
      </c>
    </row>
    <row r="17" spans="1:4" x14ac:dyDescent="0.25">
      <c r="A17" s="2" t="s">
        <v>11</v>
      </c>
      <c r="B17" s="8">
        <f>(F12-F11)/(H12-H11)*(POWER(H10+H11+H12,-1))</f>
        <v>-8.5531837403633257E-11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400-000000000000}"/>
    <hyperlink ref="J5" r:id="rId2" xr:uid="{00000000-0004-0000-0400-000001000000}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34668.699999999997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3496.2999999999997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4050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10.453592541581484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2.4691345946643275E-4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2.4691429684068711E-4</v>
      </c>
      <c r="G12" s="2" t="s">
        <v>17</v>
      </c>
      <c r="H12" s="12">
        <f>LN(D6)</f>
        <v>8.1594605454507363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1.0798052095025196E-3</v>
      </c>
    </row>
    <row r="16" spans="1:14" x14ac:dyDescent="0.25">
      <c r="A16" s="2" t="s">
        <v>10</v>
      </c>
      <c r="B16" s="8">
        <f>F11-B17*(H10^2+H10*H11+H11^2)</f>
        <v>2.4692177589345169E-4</v>
      </c>
    </row>
    <row r="17" spans="1:4" x14ac:dyDescent="0.25">
      <c r="A17" s="2" t="s">
        <v>11</v>
      </c>
      <c r="B17" s="8">
        <f>(F12-F11)/(H12-H11)*(POWER(H10+H11+H12,-1))</f>
        <v>-2.86389078281676E-11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500-000000000000}"/>
    <hyperlink ref="J5" r:id="rId2" xr:uid="{00000000-0004-0000-0500-000001000000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34140.699999999997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3542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4000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10.438245499946081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2.4999952129356901E-4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2.5000190585490012E-4</v>
      </c>
      <c r="G12" s="2" t="s">
        <v>17</v>
      </c>
      <c r="H12" s="12">
        <f>LN(D6)</f>
        <v>8.1724468183427792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1.0512797534929673E-3</v>
      </c>
    </row>
    <row r="16" spans="1:14" x14ac:dyDescent="0.25">
      <c r="A16" s="2" t="s">
        <v>10</v>
      </c>
      <c r="B16" s="8">
        <f>F11-B17*(H10^2+H10*H11+H11^2)</f>
        <v>2.5002346389283028E-4</v>
      </c>
    </row>
    <row r="17" spans="1:4" x14ac:dyDescent="0.25">
      <c r="A17" s="2" t="s">
        <v>11</v>
      </c>
      <c r="B17" s="8">
        <f>(F12-F11)/(H12-H11)*(POWER(H10+H11+H12,-1))</f>
        <v>-8.2581437024975087E-11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600-000000000000}"/>
    <hyperlink ref="J5" r:id="rId2" xr:uid="{00000000-0004-0000-0600-000001000000}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33621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3588.2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3950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10.422906150720138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2.5316209608387276E-4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2.5316377258399178E-4</v>
      </c>
      <c r="G12" s="2" t="s">
        <v>17</v>
      </c>
      <c r="H12" s="12">
        <f>LN(D6)</f>
        <v>8.1854059629852838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1.0221965379370525E-3</v>
      </c>
      <c r="D15">
        <v>1.0221965379370499E-3</v>
      </c>
    </row>
    <row r="16" spans="1:14" x14ac:dyDescent="0.25">
      <c r="A16" s="2" t="s">
        <v>10</v>
      </c>
      <c r="B16" s="8">
        <f>F11-B17*(H10^2+H10*H11+H11^2)</f>
        <v>2.5317911644495239E-4</v>
      </c>
      <c r="D16">
        <v>2.5317911644495201E-4</v>
      </c>
    </row>
    <row r="17" spans="1:4" x14ac:dyDescent="0.25">
      <c r="A17" s="2" t="s">
        <v>11</v>
      </c>
      <c r="B17" s="8">
        <f>(F12-F11)/(H12-H11)*(POWER(H10+H11+H12,-1))</f>
        <v>-5.8799201163101021E-11</v>
      </c>
      <c r="D17">
        <v>-5.8799201163101021E-11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700-000000000000}"/>
    <hyperlink ref="J5" r:id="rId2" xr:uid="{00000000-0004-0000-0700-000001000000}"/>
  </hyperlinks>
  <pageMargins left="0.7" right="0.7" top="0.75" bottom="0.75" header="0.3" footer="0.3"/>
  <pageSetup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>
      <selection activeCell="A24" sqref="A24:H27"/>
    </sheetView>
  </sheetViews>
  <sheetFormatPr defaultRowHeight="15" x14ac:dyDescent="0.25"/>
  <cols>
    <col min="1" max="1" width="15.42578125" customWidth="1"/>
    <col min="2" max="2" width="12.7109375" bestFit="1" customWidth="1"/>
    <col min="4" max="4" width="12" bestFit="1" customWidth="1"/>
    <col min="6" max="6" width="12" bestFit="1" customWidth="1"/>
    <col min="8" max="8" width="12.7109375" bestFit="1" customWidth="1"/>
  </cols>
  <sheetData>
    <row r="1" spans="1:14" ht="26.25" x14ac:dyDescent="0.4">
      <c r="A1" s="4" t="s">
        <v>47</v>
      </c>
      <c r="B1" s="1"/>
    </row>
    <row r="2" spans="1:14" x14ac:dyDescent="0.25">
      <c r="A2" s="6" t="s">
        <v>28</v>
      </c>
      <c r="B2" s="1"/>
    </row>
    <row r="3" spans="1:14" x14ac:dyDescent="0.25">
      <c r="A3" s="6" t="s">
        <v>29</v>
      </c>
      <c r="B3" s="1" t="s">
        <v>49</v>
      </c>
      <c r="D3" s="1" t="s">
        <v>30</v>
      </c>
    </row>
    <row r="4" spans="1:14" x14ac:dyDescent="0.25">
      <c r="A4" s="2" t="s">
        <v>0</v>
      </c>
      <c r="B4" s="9">
        <v>0</v>
      </c>
      <c r="C4" s="2" t="s">
        <v>3</v>
      </c>
      <c r="D4" s="9">
        <v>30195.699999999997</v>
      </c>
      <c r="J4" s="5" t="s">
        <v>36</v>
      </c>
    </row>
    <row r="5" spans="1:14" x14ac:dyDescent="0.25">
      <c r="A5" s="2" t="s">
        <v>1</v>
      </c>
      <c r="B5" s="9">
        <v>25</v>
      </c>
      <c r="C5" s="2" t="s">
        <v>4</v>
      </c>
      <c r="D5" s="9">
        <v>10000</v>
      </c>
      <c r="J5" s="3" t="s">
        <v>35</v>
      </c>
    </row>
    <row r="6" spans="1:14" x14ac:dyDescent="0.25">
      <c r="A6" s="2" t="s">
        <v>2</v>
      </c>
      <c r="B6" s="9">
        <v>50</v>
      </c>
      <c r="C6" s="2" t="s">
        <v>5</v>
      </c>
      <c r="D6" s="9">
        <v>3929.4</v>
      </c>
      <c r="I6" s="1"/>
    </row>
    <row r="7" spans="1:14" x14ac:dyDescent="0.25">
      <c r="A7" s="2"/>
      <c r="B7" s="1"/>
      <c r="C7" s="2"/>
      <c r="D7" s="1"/>
      <c r="E7" s="2"/>
      <c r="I7" s="1"/>
      <c r="N7" t="s">
        <v>37</v>
      </c>
    </row>
    <row r="8" spans="1:14" x14ac:dyDescent="0.25">
      <c r="A8" s="6" t="s">
        <v>31</v>
      </c>
      <c r="B8" s="8">
        <f>ROUNDUP(LN(D5/D6)/(D11-D12),0)</f>
        <v>3600</v>
      </c>
      <c r="C8" t="s">
        <v>48</v>
      </c>
      <c r="N8" t="s">
        <v>38</v>
      </c>
    </row>
    <row r="9" spans="1:14" x14ac:dyDescent="0.25">
      <c r="A9" s="2"/>
      <c r="B9" s="1" t="s">
        <v>22</v>
      </c>
      <c r="D9" s="1" t="s">
        <v>41</v>
      </c>
      <c r="H9" s="1" t="s">
        <v>43</v>
      </c>
      <c r="N9" t="s">
        <v>39</v>
      </c>
    </row>
    <row r="10" spans="1:14" x14ac:dyDescent="0.25">
      <c r="A10" s="2" t="s">
        <v>6</v>
      </c>
      <c r="B10" s="10">
        <f>B4+273.15</f>
        <v>273.14999999999998</v>
      </c>
      <c r="C10" s="2" t="s">
        <v>12</v>
      </c>
      <c r="D10" s="10">
        <f t="shared" ref="D10:D11" si="0">1/B10</f>
        <v>3.6609921288669233E-3</v>
      </c>
      <c r="E10" s="2"/>
      <c r="F10" s="1" t="s">
        <v>42</v>
      </c>
      <c r="G10" s="2" t="s">
        <v>15</v>
      </c>
      <c r="H10" s="10">
        <f>LN(D4)</f>
        <v>10.315454809119421</v>
      </c>
      <c r="J10" s="5" t="s">
        <v>40</v>
      </c>
    </row>
    <row r="11" spans="1:14" x14ac:dyDescent="0.25">
      <c r="A11" s="2" t="s">
        <v>7</v>
      </c>
      <c r="B11" s="11">
        <f>B5+273.15</f>
        <v>298.14999999999998</v>
      </c>
      <c r="C11" s="2" t="s">
        <v>13</v>
      </c>
      <c r="D11" s="11">
        <f t="shared" si="0"/>
        <v>3.3540164346805303E-3</v>
      </c>
      <c r="E11" s="2" t="s">
        <v>18</v>
      </c>
      <c r="F11" s="10">
        <f>(D11-D10)/(H11-H10)</f>
        <v>2.7777729063058546E-4</v>
      </c>
      <c r="G11" s="2" t="s">
        <v>16</v>
      </c>
      <c r="H11" s="11">
        <f>LN(D5)</f>
        <v>9.2103403719761836</v>
      </c>
    </row>
    <row r="12" spans="1:14" x14ac:dyDescent="0.25">
      <c r="A12" s="2" t="s">
        <v>8</v>
      </c>
      <c r="B12" s="12">
        <f>B6+273.15</f>
        <v>323.14999999999998</v>
      </c>
      <c r="C12" s="2" t="s">
        <v>14</v>
      </c>
      <c r="D12" s="12">
        <f>1/B12</f>
        <v>3.0945381401825778E-3</v>
      </c>
      <c r="E12" s="2" t="s">
        <v>19</v>
      </c>
      <c r="F12" s="12">
        <f>(D12-D10)/(H12-H10)</f>
        <v>2.7778071622055122E-4</v>
      </c>
      <c r="G12" s="2" t="s">
        <v>17</v>
      </c>
      <c r="H12" s="12">
        <f>LN(D6)</f>
        <v>8.2762420214520631</v>
      </c>
    </row>
    <row r="14" spans="1:14" x14ac:dyDescent="0.25">
      <c r="A14" s="5" t="s">
        <v>32</v>
      </c>
    </row>
    <row r="15" spans="1:14" x14ac:dyDescent="0.25">
      <c r="A15" s="2" t="s">
        <v>9</v>
      </c>
      <c r="B15" s="8">
        <f>D10-H10*(B16+B17*H10^2)</f>
        <v>7.9534833756526088E-4</v>
      </c>
    </row>
    <row r="16" spans="1:14" x14ac:dyDescent="0.25">
      <c r="A16" s="2" t="s">
        <v>10</v>
      </c>
      <c r="B16" s="8">
        <f>F11-B17*(H10^2+H10*H11+H11^2)</f>
        <v>2.7781504857578819E-4</v>
      </c>
    </row>
    <row r="17" spans="1:4" x14ac:dyDescent="0.25">
      <c r="A17" s="2" t="s">
        <v>11</v>
      </c>
      <c r="B17" s="8">
        <f>(F12-F11)/(H12-H11)*(POWER(H10+H11+H12,-1))</f>
        <v>-1.3190648649888127E-10</v>
      </c>
    </row>
    <row r="19" spans="1:4" x14ac:dyDescent="0.25">
      <c r="A19" s="5" t="s">
        <v>33</v>
      </c>
    </row>
    <row r="20" spans="1:4" x14ac:dyDescent="0.25">
      <c r="A20" s="2" t="s">
        <v>20</v>
      </c>
      <c r="B20" s="9">
        <v>10000</v>
      </c>
      <c r="C20" t="s">
        <v>24</v>
      </c>
      <c r="D20" t="s">
        <v>34</v>
      </c>
    </row>
    <row r="21" spans="1:4" x14ac:dyDescent="0.25">
      <c r="A21" s="2" t="s">
        <v>21</v>
      </c>
      <c r="B21" s="7">
        <f>1/(B15+B16*LN(B20)+B17*POWER(LN(B20),3))</f>
        <v>298.14999999999998</v>
      </c>
      <c r="C21" t="s">
        <v>22</v>
      </c>
      <c r="D21" s="1"/>
    </row>
    <row r="22" spans="1:4" x14ac:dyDescent="0.25">
      <c r="B22" s="7">
        <f>B21-273.15</f>
        <v>25</v>
      </c>
      <c r="C22" t="s">
        <v>49</v>
      </c>
      <c r="D22" s="1"/>
    </row>
    <row r="33" spans="2:2" x14ac:dyDescent="0.25">
      <c r="B33" s="3" t="s">
        <v>27</v>
      </c>
    </row>
    <row r="34" spans="2:2" x14ac:dyDescent="0.25">
      <c r="B34" t="s">
        <v>25</v>
      </c>
    </row>
  </sheetData>
  <hyperlinks>
    <hyperlink ref="B33" r:id="rId1" xr:uid="{00000000-0004-0000-0800-000000000000}"/>
    <hyperlink ref="J5" r:id="rId2" xr:uid="{00000000-0004-0000-08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Calculate ABC</vt:lpstr>
      <vt:lpstr>Beta</vt:lpstr>
      <vt:lpstr>4500 ABC</vt:lpstr>
      <vt:lpstr>4300 ABC</vt:lpstr>
      <vt:lpstr>4150 ABC</vt:lpstr>
      <vt:lpstr>4050 ABC</vt:lpstr>
      <vt:lpstr>4000 ABC</vt:lpstr>
      <vt:lpstr>3950 ABC</vt:lpstr>
      <vt:lpstr>3600 ABC</vt:lpstr>
      <vt:lpstr>3470 ABC</vt:lpstr>
      <vt:lpstr>3380 ABC</vt:lpstr>
      <vt:lpstr>3270 ABC</vt:lpstr>
      <vt:lpstr>3100 ABC</vt:lpstr>
    </vt:vector>
  </TitlesOfParts>
  <Company>Western Area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Ricardo</dc:creator>
  <cp:lastModifiedBy>Ricardo Moreno Jr.</cp:lastModifiedBy>
  <dcterms:created xsi:type="dcterms:W3CDTF">2019-02-25T15:21:02Z</dcterms:created>
  <dcterms:modified xsi:type="dcterms:W3CDTF">2019-03-03T21:59:01Z</dcterms:modified>
</cp:coreProperties>
</file>