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d.docs.live.net/597326ae57a10529/Documentos/"/>
    </mc:Choice>
  </mc:AlternateContent>
  <xr:revisionPtr revIDLastSave="7" documentId="11_21A855D01E51F3B267DCB242343CC077F8697010" xr6:coauthVersionLast="47" xr6:coauthVersionMax="47" xr10:uidLastSave="{1C047792-CFFD-4911-8F42-08BDD77238D4}"/>
  <bookViews>
    <workbookView xWindow="-108" yWindow="-108" windowWidth="23256" windowHeight="12456" activeTab="1" xr2:uid="{00000000-000D-0000-FFFF-FFFF00000000}"/>
  </bookViews>
  <sheets>
    <sheet name="Plagas" sheetId="2" r:id="rId1"/>
    <sheet name="Deficiencias" sheetId="4" r:id="rId2"/>
  </sheets>
  <definedNames>
    <definedName name="_xlnm._FilterDatabase" localSheetId="0" hidden="1">Plagas!$B$2:$AH$104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2" l="1"/>
  <c r="D83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<sst xmlns="http://schemas.openxmlformats.org/spreadsheetml/2006/main" count="5626" uniqueCount="1978">
  <si>
    <t># Inventario Completo de Plagas que Afectan a Cítricos</t>
  </si>
  <si>
    <t>#</t>
  </si>
  <si>
    <t>Tipo</t>
  </si>
  <si>
    <t>Subtipo</t>
  </si>
  <si>
    <t>Nombre Común</t>
  </si>
  <si>
    <t>Nombre Científico</t>
  </si>
  <si>
    <t>Ciclo de Vida</t>
  </si>
  <si>
    <t>Parte Afectada</t>
  </si>
  <si>
    <t>Resolución Mínima</t>
  </si>
  <si>
    <t>Especie Afectada</t>
  </si>
  <si>
    <t>Descripción</t>
  </si>
  <si>
    <t>Daño</t>
  </si>
  <si>
    <t>Método de Control / Tecnología</t>
  </si>
  <si>
    <t>Tiempo de Reproducción</t>
  </si>
  <si>
    <t>Etiquetas de Clasificación</t>
  </si>
  <si>
    <t>Severidad del Daño</t>
  </si>
  <si>
    <t>Estacionalidad</t>
  </si>
  <si>
    <t>Tipo de Intervención</t>
  </si>
  <si>
    <t>Fecha Observación</t>
  </si>
  <si>
    <t>Ubicación Geográfica</t>
  </si>
  <si>
    <t>Condiciones Ambientales</t>
  </si>
  <si>
    <t>Probabilidad Detección</t>
  </si>
  <si>
    <t>Tratamiento Aplicado</t>
  </si>
  <si>
    <t>Duración del Daño</t>
  </si>
  <si>
    <t>Umbral Económico de Daño</t>
  </si>
  <si>
    <t>Período de Incubación/Latencia</t>
  </si>
  <si>
    <t>Predicción de Impacto Económico</t>
  </si>
  <si>
    <t>Señales Tempranas de Detección</t>
  </si>
  <si>
    <t>Medidas Preventivas</t>
  </si>
  <si>
    <t>Sensores Utilizados</t>
  </si>
  <si>
    <t>Interacción con otros Factores</t>
  </si>
  <si>
    <t>Resistencia de la Planta/Variedad</t>
  </si>
  <si>
    <t>Tasa de Propagación</t>
  </si>
  <si>
    <t>Método de Transmisión</t>
  </si>
  <si>
    <t>Plaga</t>
  </si>
  <si>
    <t>Psílido asiático</t>
  </si>
  <si>
    <t>Diaphorina citri</t>
  </si>
  <si>
    <t>Huevo (4-7 días)</t>
  </si>
  <si>
    <t>Pulgón negro</t>
  </si>
  <si>
    <t>Toxoptera citricida</t>
  </si>
  <si>
    <t>Ninfa-Adulto (8-10 días)</t>
  </si>
  <si>
    <t>Brotes tiernos</t>
  </si>
  <si>
    <t>Cochinilla acanalada</t>
  </si>
  <si>
    <t>Icerya purchasi</t>
  </si>
  <si>
    <t>Huevo (10-15 días), Ninfa (45-60 días), Adulto (3-4 meses)</t>
  </si>
  <si>
    <t>Ramas, hojas</t>
  </si>
  <si>
    <t>Alta</t>
  </si>
  <si>
    <t>Todos los cítricos</t>
  </si>
  <si>
    <t>Cochinilla con ovisaco acanalado</t>
  </si>
  <si>
    <t>Debilitamiento general</t>
  </si>
  <si>
    <t>Rodolia cardinalis</t>
  </si>
  <si>
    <t>55-75 días</t>
  </si>
  <si>
    <t>Todo el año</t>
  </si>
  <si>
    <t>Correctiva</t>
  </si>
  <si>
    <t>Global</t>
  </si>
  <si>
    <t>Temp: 20-30°C</t>
  </si>
  <si>
    <t>Control biológico</t>
  </si>
  <si>
    <t>2-3 meses</t>
  </si>
  <si>
    <t>&gt;5% ramas afectadas</t>
  </si>
  <si>
    <t>10-15 días</t>
  </si>
  <si>
    <t>40-50% reducción vigor</t>
  </si>
  <si>
    <t>Ovisacos blancos</t>
  </si>
  <si>
    <t>Monitoreo regular</t>
  </si>
  <si>
    <t>Visual</t>
  </si>
  <si>
    <t>Mayor en alta densidad</t>
  </si>
  <si>
    <t>Media</t>
  </si>
  <si>
    <t>Crawlers, viento</t>
  </si>
  <si>
    <t/>
  </si>
  <si>
    <t>Cochinilla blanda</t>
  </si>
  <si>
    <t>Coccus hesperidum</t>
  </si>
  <si>
    <t>Huevo (5-7 días), Ninfa (35-45 días), Adulto (2-3 meses)</t>
  </si>
  <si>
    <t>Hojas, ramas</t>
  </si>
  <si>
    <t>Cochinilla que produce melaza</t>
  </si>
  <si>
    <t>Fumagina, debilitamiento</t>
  </si>
  <si>
    <t>Aceites minerales</t>
  </si>
  <si>
    <t>40-52 días</t>
  </si>
  <si>
    <t>Primavera-Verano</t>
  </si>
  <si>
    <t>Temp: 18-28°C, HR&gt;60%</t>
  </si>
  <si>
    <t>Aceites + Parasitoides</t>
  </si>
  <si>
    <t>&gt;10% ramas infestadas</t>
  </si>
  <si>
    <t>5-7 días</t>
  </si>
  <si>
    <t>20-30% reducción vigor</t>
  </si>
  <si>
    <t>Melaza en hojas</t>
  </si>
  <si>
    <t>Poda aireación</t>
  </si>
  <si>
    <t>Visual, NIR</t>
  </si>
  <si>
    <t>Mayor con alta humedad</t>
  </si>
  <si>
    <t>Baja</t>
  </si>
  <si>
    <t>Crawlers</t>
  </si>
  <si>
    <t>Serpeta gruesa</t>
  </si>
  <si>
    <t>Lepidosaphes beckii</t>
  </si>
  <si>
    <t>Huevo (7-10 días), Ninfa (40-50 días), Adulto (60-70 días)</t>
  </si>
  <si>
    <t>Frutos, hojas, ramas</t>
  </si>
  <si>
    <t>Escama en forma de coma</t>
  </si>
  <si>
    <t>Manchas, defoliación</t>
  </si>
  <si>
    <t>Aceites, Aphytis lepidosaphes</t>
  </si>
  <si>
    <t>47-60 días</t>
  </si>
  <si>
    <t>3-4 meses</t>
  </si>
  <si>
    <t>&gt;3 escamas/fruto</t>
  </si>
  <si>
    <t>7-10 días</t>
  </si>
  <si>
    <t>30-40% fruta no comercial</t>
  </si>
  <si>
    <t>Escamas en frutos</t>
  </si>
  <si>
    <t>Mayor en copa densa</t>
  </si>
  <si>
    <t>Viento, material</t>
  </si>
  <si>
    <t>Ácaro blanco</t>
  </si>
  <si>
    <t>Polyphagotarsonemus latus</t>
  </si>
  <si>
    <t>Huevo (2-3 días), Ninfa (2-3 días), Adulto (8-13 días)</t>
  </si>
  <si>
    <t>Ácaro microscópico plateado</t>
  </si>
  <si>
    <t>Deformación brotes</t>
  </si>
  <si>
    <t>Azufre, Abamectina</t>
  </si>
  <si>
    <t>12-19 días</t>
  </si>
  <si>
    <t>Temp: 25-30°C, HR&gt;60%</t>
  </si>
  <si>
    <t>Acaricidas específicos</t>
  </si>
  <si>
    <t>1-2 meses</t>
  </si>
  <si>
    <t>&gt;20% brotes afectados</t>
  </si>
  <si>
    <t>2-3 días</t>
  </si>
  <si>
    <t>15-25% reducción crecimiento</t>
  </si>
  <si>
    <t>Plateado en brotes</t>
  </si>
  <si>
    <t>Monitoreo frecuente</t>
  </si>
  <si>
    <t>Lupa 20x</t>
  </si>
  <si>
    <t>Viento, contacto</t>
  </si>
  <si>
    <t>Pulgón verde</t>
  </si>
  <si>
    <t>Aphis spiraecola</t>
  </si>
  <si>
    <t>Ninfa-Adulto (8-12 días)</t>
  </si>
  <si>
    <t>Colonias en brotes nuevos</t>
  </si>
  <si>
    <t>Enrollamiento hojas</t>
  </si>
  <si>
    <t>Insecticidas sistémicos</t>
  </si>
  <si>
    <t>8-12 días</t>
  </si>
  <si>
    <t>Primavera</t>
  </si>
  <si>
    <t>Temp: 18-25°C</t>
  </si>
  <si>
    <t>Piretroides</t>
  </si>
  <si>
    <t>&gt;15% brotes afectados</t>
  </si>
  <si>
    <t>10-20% reducción crecimiento</t>
  </si>
  <si>
    <t>Colonias verdes</t>
  </si>
  <si>
    <t>Control preventivo</t>
  </si>
  <si>
    <t>Mayor en brotación</t>
  </si>
  <si>
    <t>Vuelo, viento</t>
  </si>
  <si>
    <t>Pulgón algodón</t>
  </si>
  <si>
    <t>Aphis gossypii</t>
  </si>
  <si>
    <t>Ninfa-Adulto (7-10 días)</t>
  </si>
  <si>
    <t>Brotes, flores</t>
  </si>
  <si>
    <t>Pulgón de color variable</t>
  </si>
  <si>
    <t>Melaza, deformación</t>
  </si>
  <si>
    <t>Parasitoides, Insecticidas</t>
  </si>
  <si>
    <t>Temp: 20-28°C</t>
  </si>
  <si>
    <t>Control integrado</t>
  </si>
  <si>
    <t>15-25% reducción floración</t>
  </si>
  <si>
    <t>Melaza en brotes</t>
  </si>
  <si>
    <t>Monitoreo</t>
  </si>
  <si>
    <t>Mayor en stress hídrico</t>
  </si>
  <si>
    <t>Vuelo, contacto</t>
  </si>
  <si>
    <t>Polilla de los cítricos</t>
  </si>
  <si>
    <t>Prays citri</t>
  </si>
  <si>
    <t>Huevo (4-6 días), Larva (12-14 días), Pupa (7-10 días)</t>
  </si>
  <si>
    <t>Flores, frutos jóvenes</t>
  </si>
  <si>
    <t>Lepidóptero que ataca flores</t>
  </si>
  <si>
    <t>Caída de flores y frutos</t>
  </si>
  <si>
    <t>Bacillus thuringiensis</t>
  </si>
  <si>
    <t>23-30 días</t>
  </si>
  <si>
    <t>Floración</t>
  </si>
  <si>
    <t>Preventiva</t>
  </si>
  <si>
    <t>Temp: 15-25°C</t>
  </si>
  <si>
    <t>Bt, Feromonas</t>
  </si>
  <si>
    <t>&gt;10% flores dañadas</t>
  </si>
  <si>
    <t>4-6 días</t>
  </si>
  <si>
    <t>30-40% pérdida cosecha</t>
  </si>
  <si>
    <t>Flores dañadas</t>
  </si>
  <si>
    <t>Trampas feromonas</t>
  </si>
  <si>
    <t>Visual, UV</t>
  </si>
  <si>
    <t>Mayor en floración</t>
  </si>
  <si>
    <t>Vuelo adultos</t>
  </si>
  <si>
    <t>Gusano minador</t>
  </si>
  <si>
    <t>Liriomyza trifolii</t>
  </si>
  <si>
    <t>Huevo (2-4 días), Larva (7-10 días), Pupa (7-14 días)</t>
  </si>
  <si>
    <t>Hojas</t>
  </si>
  <si>
    <t>Díptero que forma galerías</t>
  </si>
  <si>
    <t>Reducción fotosíntesis</t>
  </si>
  <si>
    <t>16-28 días</t>
  </si>
  <si>
    <t>Parasitoides</t>
  </si>
  <si>
    <t>&gt;25% hojas afectadas</t>
  </si>
  <si>
    <t>2-4 días</t>
  </si>
  <si>
    <t>10-20% reducción vigor</t>
  </si>
  <si>
    <t>Galerías serpenteantes</t>
  </si>
  <si>
    <t>Caracoles</t>
  </si>
  <si>
    <t>Helix aspersa</t>
  </si>
  <si>
    <t>Huevo (2-4 semanas), Juvenil (1 año), Adulto (2-3 años)</t>
  </si>
  <si>
    <t>Hojas, brotes tiernos</t>
  </si>
  <si>
    <t>Molusco herbívoro nocturno</t>
  </si>
  <si>
    <t>Defoliación parcial</t>
  </si>
  <si>
    <t>Cebo molusquicida</t>
  </si>
  <si>
    <t>1-1.5 años</t>
  </si>
  <si>
    <t>Primavera-Otoño</t>
  </si>
  <si>
    <t>HR&gt;70%, Temp: 15-25°C</t>
  </si>
  <si>
    <t>Metaldehído</t>
  </si>
  <si>
    <t>&gt;10% hojas dañadas</t>
  </si>
  <si>
    <t>No aplica</t>
  </si>
  <si>
    <t>5-10% reducción crecimiento</t>
  </si>
  <si>
    <t>Rastros de baba</t>
  </si>
  <si>
    <t>Bandas cobres</t>
  </si>
  <si>
    <t>Mayor con humedad</t>
  </si>
  <si>
    <t>Desplazamiento</t>
  </si>
  <si>
    <t>Hormiga argentina</t>
  </si>
  <si>
    <t>Linepithema humile</t>
  </si>
  <si>
    <t>Huevo (28-35 días), Larva (11-26 días), Adulto (1 año)</t>
  </si>
  <si>
    <t>Indirecto (protege cochinillas)</t>
  </si>
  <si>
    <t>Protege insectos productores de melaza</t>
  </si>
  <si>
    <t>Favorece otras plagas</t>
  </si>
  <si>
    <t>Cebos, Barreras</t>
  </si>
  <si>
    <t>39-61 días</t>
  </si>
  <si>
    <t>Temp: 15-30°C</t>
  </si>
  <si>
    <t>Cebos tóxicos</t>
  </si>
  <si>
    <t>Permanente</t>
  </si>
  <si>
    <t>&gt;5 nidos/árbol</t>
  </si>
  <si>
    <t>15-25% incremento otras plagas</t>
  </si>
  <si>
    <t>Caminos de hormigas</t>
  </si>
  <si>
    <t>Barreras físicas</t>
  </si>
  <si>
    <t>Mayor con cochinillas</t>
  </si>
  <si>
    <t>Movimiento colonias</t>
  </si>
  <si>
    <t>Ácaro de las yemas</t>
  </si>
  <si>
    <t>Aceria sheldoni</t>
  </si>
  <si>
    <t>Huevo (2-3 días), Ninfa (4-5 días), Adulto (20-30 días)</t>
  </si>
  <si>
    <t>Yemas, brotes</t>
  </si>
  <si>
    <t>Ácaro microscópico que deforma yemas</t>
  </si>
  <si>
    <t>Malformación de brotes y flores</t>
  </si>
  <si>
    <t>26-38 días</t>
  </si>
  <si>
    <t>&gt;15% yemas afectadas</t>
  </si>
  <si>
    <t>4-5 días</t>
  </si>
  <si>
    <t>20-30% reducción brotación</t>
  </si>
  <si>
    <t>Deformación yemas</t>
  </si>
  <si>
    <t>Monitoreo con lupa</t>
  </si>
  <si>
    <t>Microscopio</t>
  </si>
  <si>
    <t>Grillo topo</t>
  </si>
  <si>
    <t>Gryllotalpa gryllotalpa</t>
  </si>
  <si>
    <t>Huevo (10-20 días), Ninfa (8-10 meses), Adulto (1-2 años)</t>
  </si>
  <si>
    <t>Raíces, plántulas</t>
  </si>
  <si>
    <t>Plantas jóvenes</t>
  </si>
  <si>
    <t>Ortóptero subterráneo</t>
  </si>
  <si>
    <t>Daño a raíces y plantas jóvenes</t>
  </si>
  <si>
    <t>9-12 meses</t>
  </si>
  <si>
    <t>Plaga de suelo</t>
  </si>
  <si>
    <t>Suelos húmedos</t>
  </si>
  <si>
    <t>Clorpirifos</t>
  </si>
  <si>
    <t>&gt;2 galerías/m²</t>
  </si>
  <si>
    <t>40-50% pérdida en vivero</t>
  </si>
  <si>
    <t>Galerías superficiales</t>
  </si>
  <si>
    <t>Solarización</t>
  </si>
  <si>
    <t>Acústicos</t>
  </si>
  <si>
    <t>Mayor en suelos sueltos</t>
  </si>
  <si>
    <t>Tijereta</t>
  </si>
  <si>
    <t>Forficula auricularia</t>
  </si>
  <si>
    <t>Huevo (7-10 días), Ninfa (40-50 días), Adulto (1 año)</t>
  </si>
  <si>
    <t>Frutos, hojas</t>
  </si>
  <si>
    <t>Dermáptero nocturno</t>
  </si>
  <si>
    <t>Daño superficial en frutos</t>
  </si>
  <si>
    <t>Trampas, Diatomeas</t>
  </si>
  <si>
    <t>HR&gt;60%</t>
  </si>
  <si>
    <t>Trampeo masivo</t>
  </si>
  <si>
    <t>&gt;5% frutos dañados</t>
  </si>
  <si>
    <t>5-10% fruta no comercial</t>
  </si>
  <si>
    <t>Presencia nocturna</t>
  </si>
  <si>
    <t>Bandas pegajosas</t>
  </si>
  <si>
    <t>Visual nocturna</t>
  </si>
  <si>
    <t>Chinche verde</t>
  </si>
  <si>
    <t>Nezara viridula</t>
  </si>
  <si>
    <t>Huevo (5-7 días), Ninfa (25-35 días), Adulto (2-3 meses)</t>
  </si>
  <si>
    <t>Frutos jóvenes</t>
  </si>
  <si>
    <t>Hemíptero que perfora frutos</t>
  </si>
  <si>
    <t>Caída y deformación de frutos</t>
  </si>
  <si>
    <t>30-42 días</t>
  </si>
  <si>
    <t>Verano</t>
  </si>
  <si>
    <t>Control químico</t>
  </si>
  <si>
    <t>&gt;2 chinches/árbol</t>
  </si>
  <si>
    <t>15-25% pérdida frutos</t>
  </si>
  <si>
    <t>Puntos necróticos</t>
  </si>
  <si>
    <t>Monitoreo visual</t>
  </si>
  <si>
    <t>Mayor en fructificación</t>
  </si>
  <si>
    <t>Vuelo activo</t>
  </si>
  <si>
    <t>Escama japonesa</t>
  </si>
  <si>
    <t>Unaspis yanonensis</t>
  </si>
  <si>
    <t>Huevo (7-10 días), Ninfa (35-45 días), Adulto (60-70 días)</t>
  </si>
  <si>
    <t>Ramas, frutos</t>
  </si>
  <si>
    <t>Escama invasora agresiva</t>
  </si>
  <si>
    <t>Debilitamiento severo</t>
  </si>
  <si>
    <t>Aceites, Parasitoides</t>
  </si>
  <si>
    <t>42-55 días</t>
  </si>
  <si>
    <t>Plaga invasora</t>
  </si>
  <si>
    <t>Asia, Expansión global</t>
  </si>
  <si>
    <t>4-6 meses</t>
  </si>
  <si>
    <t>&gt;5% rama afectada</t>
  </si>
  <si>
    <t>50-70% reducción vigor</t>
  </si>
  <si>
    <t>Costras en ramas</t>
  </si>
  <si>
    <t>Cuarentena</t>
  </si>
  <si>
    <t>Mayor en stress</t>
  </si>
  <si>
    <t>Material infectado</t>
  </si>
  <si>
    <t>Gusano saltarín</t>
  </si>
  <si>
    <t>Spodoptera exigua</t>
  </si>
  <si>
    <t>Huevo (2-3 días), Larva (14-20 días), Pupa (7-10 días)</t>
  </si>
  <si>
    <t>Hojas, brotes</t>
  </si>
  <si>
    <t>Lepidóptero defoliador</t>
  </si>
  <si>
    <t>Defoliación severa</t>
  </si>
  <si>
    <t>Bt, Control químico</t>
  </si>
  <si>
    <t>23-33 días</t>
  </si>
  <si>
    <t>&gt;20% defoliación</t>
  </si>
  <si>
    <t>30-40% reducción crecimiento</t>
  </si>
  <si>
    <t>Feromonas</t>
  </si>
  <si>
    <t>Mayor en sequía</t>
  </si>
  <si>
    <t>Termitas</t>
  </si>
  <si>
    <t>Reticulitermes spp.</t>
  </si>
  <si>
    <t>Huevo (varios días), Ninfa (varios meses), Adulto (años)</t>
  </si>
  <si>
    <t>Raíces, tronco</t>
  </si>
  <si>
    <t>Isópteros que atacan madera</t>
  </si>
  <si>
    <t>Daño estructural</t>
  </si>
  <si>
    <t>Colonias perennes</t>
  </si>
  <si>
    <t>HR&gt;60%, Temp: 20-30°C</t>
  </si>
  <si>
    <t>Termicidas</t>
  </si>
  <si>
    <t>&gt;1 colonia activa</t>
  </si>
  <si>
    <t>60-80% muerte árbol</t>
  </si>
  <si>
    <t>Galerías en madera</t>
  </si>
  <si>
    <t>Mayor en madera muerta</t>
  </si>
  <si>
    <t>Colonias nuevas</t>
  </si>
  <si>
    <t>Gusano medidor</t>
  </si>
  <si>
    <t>Gymnoscelis rufifasciata</t>
  </si>
  <si>
    <t>Huevo (4-6 días), Larva (20-25 días), Pupa (8-12 días)</t>
  </si>
  <si>
    <t>Lepidóptero que daña flores</t>
  </si>
  <si>
    <t>Pérdida de floración</t>
  </si>
  <si>
    <t>Bt, Spinosad</t>
  </si>
  <si>
    <t>32-43 días</t>
  </si>
  <si>
    <t>&gt;15% flores dañadas</t>
  </si>
  <si>
    <t>20-30% pérdida cosecha</t>
  </si>
  <si>
    <t>Chanchito blanco</t>
  </si>
  <si>
    <t>Pseudococcus longispinus</t>
  </si>
  <si>
    <t>Huevo (5-7 días), Ninfa (30-40 días), Adulto (60 días)</t>
  </si>
  <si>
    <t>Frutos, ramas</t>
  </si>
  <si>
    <t>Cochinilla harinosa</t>
  </si>
  <si>
    <t>Melaza, fumagina</t>
  </si>
  <si>
    <t>35-47 días</t>
  </si>
  <si>
    <t>&gt;5% frutos afectados</t>
  </si>
  <si>
    <t>25-35% fruta no comercial</t>
  </si>
  <si>
    <t>Cera blanca</t>
  </si>
  <si>
    <t>Hormigas, viento</t>
  </si>
  <si>
    <t>Mosca oriental</t>
  </si>
  <si>
    <t>Bactrocera dorsalis</t>
  </si>
  <si>
    <t>Huevo (2-3 días), Larva (8-10 días), Pupa (9-11 días)</t>
  </si>
  <si>
    <t>Frutos</t>
  </si>
  <si>
    <t>Díptero invasor agresivo</t>
  </si>
  <si>
    <t>Pudrición total de frutos</t>
  </si>
  <si>
    <t>Trampeo masivo, GF-120</t>
  </si>
  <si>
    <t>19-24 días</t>
  </si>
  <si>
    <t>Plaga cuarentenaria</t>
  </si>
  <si>
    <t>Asia, África, Expansión</t>
  </si>
  <si>
    <t>&gt;1 mosca/trampa/día</t>
  </si>
  <si>
    <t>90-100% pérdida cosecha</t>
  </si>
  <si>
    <t>Picaduras en frutos</t>
  </si>
  <si>
    <t>Monitoreo intensivo</t>
  </si>
  <si>
    <t>Trampas, Visual</t>
  </si>
  <si>
    <t>Mayor en maduración</t>
  </si>
  <si>
    <t>Vuelo largo</t>
  </si>
  <si>
    <t>Chinche marrón</t>
  </si>
  <si>
    <t>Halyomorpha halys</t>
  </si>
  <si>
    <t>Huevo (4-5 días), Ninfa (20-25 días), Adulto (6-8 meses)</t>
  </si>
  <si>
    <t>Frutos, brotes</t>
  </si>
  <si>
    <t>Hemíptero invasor</t>
  </si>
  <si>
    <t>Caída y deformación frutos</t>
  </si>
  <si>
    <t>Trampas, Control químico</t>
  </si>
  <si>
    <t>24-30 días</t>
  </si>
  <si>
    <t>Plaga emergente</t>
  </si>
  <si>
    <t>Global expansión</t>
  </si>
  <si>
    <t>40-60% fruta dañada</t>
  </si>
  <si>
    <t>Manchas en frutos</t>
  </si>
  <si>
    <t>Redes, Trampas</t>
  </si>
  <si>
    <t>Mayor en bordes</t>
  </si>
  <si>
    <t>Gorgojo negro</t>
  </si>
  <si>
    <t>Pachnaeus litus</t>
  </si>
  <si>
    <t>Huevo (5-7 días), Larva (2-3 meses), Pupa (2-3 semanas)</t>
  </si>
  <si>
    <t>Raíces, hojas</t>
  </si>
  <si>
    <t>Coleóptero de raíces</t>
  </si>
  <si>
    <t>Daño radicular, defoliación</t>
  </si>
  <si>
    <t>América</t>
  </si>
  <si>
    <t>Nematodos benéficos</t>
  </si>
  <si>
    <t>&gt;10% defoliación</t>
  </si>
  <si>
    <t>Mordeduras en hojas</t>
  </si>
  <si>
    <t>Monitoreo suelo</t>
  </si>
  <si>
    <t>Mayor en suelos secos</t>
  </si>
  <si>
    <t>Trips del oriente</t>
  </si>
  <si>
    <t>Scirtothrips dorsalis</t>
  </si>
  <si>
    <t>Huevo (3 días), Larva (4-5 días), Pupa (2-3 días)</t>
  </si>
  <si>
    <t>Hojas, frutos</t>
  </si>
  <si>
    <t>Trips invasor agresivo</t>
  </si>
  <si>
    <t>Cicatrices, deformación</t>
  </si>
  <si>
    <t>Spinosad, Control cultural</t>
  </si>
  <si>
    <t>9-11 días</t>
  </si>
  <si>
    <t>Asia, Expansión</t>
  </si>
  <si>
    <t>Temp: 25-30°C</t>
  </si>
  <si>
    <t>&gt;5 trips/hoja</t>
  </si>
  <si>
    <t>3 días</t>
  </si>
  <si>
    <t>50-70% fruta dañada</t>
  </si>
  <si>
    <t>Plateado en hojas</t>
  </si>
  <si>
    <t>Gusano tejedor</t>
  </si>
  <si>
    <t>Cryptoblabes gnidiella</t>
  </si>
  <si>
    <t>Huevo (4-6 días), Larva (12-15 días), Pupa (7-9 días)</t>
  </si>
  <si>
    <t>Flores, frutos</t>
  </si>
  <si>
    <t>Lepidóptero que teje nidos</t>
  </si>
  <si>
    <t>Daño en floración</t>
  </si>
  <si>
    <t>Temp: 18-28°C</t>
  </si>
  <si>
    <t>25-35% pérdida cosecha</t>
  </si>
  <si>
    <t>Telarañas en flores</t>
  </si>
  <si>
    <t>Arañuela parda</t>
  </si>
  <si>
    <t>Eutetranychus banksi</t>
  </si>
  <si>
    <t>Huevo (3-4 días), Ninfa (5-7 días), Adulto (10-15 días)</t>
  </si>
  <si>
    <t>Ácaro que broncea hojas</t>
  </si>
  <si>
    <t>Acaricidas, Predadores</t>
  </si>
  <si>
    <t>18-26 días</t>
  </si>
  <si>
    <t>Temp: 25-32°C</t>
  </si>
  <si>
    <t>&gt;10 ácaros/hoja</t>
  </si>
  <si>
    <t>3-4 días</t>
  </si>
  <si>
    <t>15-25% reducción vigor</t>
  </si>
  <si>
    <t>Bronceado hojas</t>
  </si>
  <si>
    <t>Visual, Lupa</t>
  </si>
  <si>
    <t>Escama roja florida</t>
  </si>
  <si>
    <t>Chrysomphalus aonidum</t>
  </si>
  <si>
    <t>Huevo (7-10 días), Ninfa (40-50 días), Adulto (70-80 días)</t>
  </si>
  <si>
    <t>Escama circular roja</t>
  </si>
  <si>
    <t>Amarillamiento, caída</t>
  </si>
  <si>
    <t>&gt;3 escamas/hoja</t>
  </si>
  <si>
    <t>30-40% reducción vigor</t>
  </si>
  <si>
    <t>Escamas rojas</t>
  </si>
  <si>
    <t>Mosca negra</t>
  </si>
  <si>
    <t>Aleurocanthus woglumi</t>
  </si>
  <si>
    <t>Huevo (4-12 días), Ninfa (45-100 días), Adulto (10-14 días)</t>
  </si>
  <si>
    <t>Mosca invasora agresiva</t>
  </si>
  <si>
    <t>Fumagina severa</t>
  </si>
  <si>
    <t>59-126 días</t>
  </si>
  <si>
    <t>&gt;10% hojas infestadas</t>
  </si>
  <si>
    <t>4-12 días</t>
  </si>
  <si>
    <t>Ninfas negras</t>
  </si>
  <si>
    <t>Picudo de los cítricos</t>
  </si>
  <si>
    <t>Compsus auricephalus</t>
  </si>
  <si>
    <t>Huevo (7-10 días), Larva (2-3 meses), Pupa (2-3 semanas)</t>
  </si>
  <si>
    <t>Coleóptero defoliador</t>
  </si>
  <si>
    <t>Defoliación, daño frutos</t>
  </si>
  <si>
    <t>Insecticidas</t>
  </si>
  <si>
    <t>&gt;15% hojas dañadas</t>
  </si>
  <si>
    <t>20-30% reducción cosecha</t>
  </si>
  <si>
    <t>Mordeduras hojas</t>
  </si>
  <si>
    <t>Escama transparente</t>
  </si>
  <si>
    <t>Diaspidiotus citri</t>
  </si>
  <si>
    <t>Cítricos asiáticos</t>
  </si>
  <si>
    <t>Escama específica regional</t>
  </si>
  <si>
    <t>Debilitamiento ramas</t>
  </si>
  <si>
    <t>Plaga regional</t>
  </si>
  <si>
    <t>Asia</t>
  </si>
  <si>
    <t>Temp: 20-28°C, HR&gt;60%</t>
  </si>
  <si>
    <t>Escamas translúcidas</t>
  </si>
  <si>
    <t>Mayor en humedad alta</t>
  </si>
  <si>
    <t>Barrenador del tallo</t>
  </si>
  <si>
    <t>Ecdytolopha aurantiana</t>
  </si>
  <si>
    <t>Huevo (4-6 días), Larva (25-30 días), Pupa (10-12 días)</t>
  </si>
  <si>
    <t>Tallos jóvenes</t>
  </si>
  <si>
    <t>Cítricos americanos</t>
  </si>
  <si>
    <t>Lepidóptero barrenador</t>
  </si>
  <si>
    <t>Muerte de ramas</t>
  </si>
  <si>
    <t>39-48 días</t>
  </si>
  <si>
    <t>América Latina</t>
  </si>
  <si>
    <t>Temp: 22-30°C</t>
  </si>
  <si>
    <t>&gt;10% ramas afectadas</t>
  </si>
  <si>
    <t>30-40% pérdida vigor</t>
  </si>
  <si>
    <t>Orificios en tallos</t>
  </si>
  <si>
    <t>Poda sanitaria</t>
  </si>
  <si>
    <t>Gorgojo de la raíz</t>
  </si>
  <si>
    <t>Diaprepes abbreviatus</t>
  </si>
  <si>
    <t>Huevo (7-10 días), Larva (8-10 meses), Pupa (15-20 días)</t>
  </si>
  <si>
    <t>Raíces</t>
  </si>
  <si>
    <t>Coleóptero subterráneo</t>
  </si>
  <si>
    <t>Daño radicular severo</t>
  </si>
  <si>
    <t>9-11 meses</t>
  </si>
  <si>
    <t>Caribe, expansión</t>
  </si>
  <si>
    <t>6-12 meses</t>
  </si>
  <si>
    <t>&gt;2 larvas/planta</t>
  </si>
  <si>
    <t>Amarillamiento</t>
  </si>
  <si>
    <t>Tratamiento suelo</t>
  </si>
  <si>
    <t>Sensores suelo</t>
  </si>
  <si>
    <t>Mayor en suelos húmedos</t>
  </si>
  <si>
    <t>Trips de las flores</t>
  </si>
  <si>
    <t>Frankliniella occidentalis</t>
  </si>
  <si>
    <t>Huevo (2-4 días), Larva (6-8 días), Pupa (2-3 días)</t>
  </si>
  <si>
    <t>Caída de flores</t>
  </si>
  <si>
    <t>Spinosad</t>
  </si>
  <si>
    <t>&gt;10 trips/flor</t>
  </si>
  <si>
    <t>20-30% pérdida flores</t>
  </si>
  <si>
    <t>Plateado en pétalos</t>
  </si>
  <si>
    <t>Chinche de encaje</t>
  </si>
  <si>
    <t>Corythucha gossypii</t>
  </si>
  <si>
    <t>Huevo (5-7 días), Ninfa (15-20 días), Adulto (30-40 días)</t>
  </si>
  <si>
    <t>Succionador de savia</t>
  </si>
  <si>
    <t>Clorosis foliar</t>
  </si>
  <si>
    <t>20-27 días</t>
  </si>
  <si>
    <t>&gt;20% hojas afectadas</t>
  </si>
  <si>
    <t>Manchas cloróticas</t>
  </si>
  <si>
    <t>Vuelo corto</t>
  </si>
  <si>
    <t>Escama cerosa</t>
  </si>
  <si>
    <t>Ceroplastes sinensis</t>
  </si>
  <si>
    <t>Escama con cera blanca</t>
  </si>
  <si>
    <t>Asia, expansión</t>
  </si>
  <si>
    <t>25-35% reducción vigor</t>
  </si>
  <si>
    <t>Escamas cerosas</t>
  </si>
  <si>
    <t>Mayor en humedad</t>
  </si>
  <si>
    <t>Mosca mediterránea</t>
  </si>
  <si>
    <t>Ceratitis capitata</t>
  </si>
  <si>
    <t>Huevo (2-4 días), Larva (6-11 días), Pupa (9-11 días)</t>
  </si>
  <si>
    <t>Díptero cuarentenario</t>
  </si>
  <si>
    <t>Pudrición total frutos</t>
  </si>
  <si>
    <t>17-26 días</t>
  </si>
  <si>
    <t>Verano-Otoño</t>
  </si>
  <si>
    <t>80-100% pérdida cosecha</t>
  </si>
  <si>
    <t>Gusano del fruto</t>
  </si>
  <si>
    <t>Helicoverpa armigera</t>
  </si>
  <si>
    <t>Huevo (3-5 días), Larva (14-18 días), Pupa (10-14 días)</t>
  </si>
  <si>
    <t>Lepidóptero polífago</t>
  </si>
  <si>
    <t>Perforación frutos</t>
  </si>
  <si>
    <t>27-37 días</t>
  </si>
  <si>
    <t>&gt;2% frutos dañados</t>
  </si>
  <si>
    <t>3-5 días</t>
  </si>
  <si>
    <t>Perforaciones</t>
  </si>
  <si>
    <t>Psilido africano</t>
  </si>
  <si>
    <t>Trioza erytreae</t>
  </si>
  <si>
    <t>Huevo (4-6 días), Ninfa (15-20 días), Adulto (30-40 días)</t>
  </si>
  <si>
    <t>Vector africano del HLB</t>
  </si>
  <si>
    <t>Transmisión HLB africano</t>
  </si>
  <si>
    <t>19-26 días</t>
  </si>
  <si>
    <t>Plaga, Vector</t>
  </si>
  <si>
    <t>África, expansión</t>
  </si>
  <si>
    <t>Temp: 20-25°C</t>
  </si>
  <si>
    <t>Control químico-biológico</t>
  </si>
  <si>
    <t>&gt;1 psílido/brote</t>
  </si>
  <si>
    <t>70-90% si transmite HLB</t>
  </si>
  <si>
    <t>Agallas en hojas</t>
  </si>
  <si>
    <t>Mayor en clima templado</t>
  </si>
  <si>
    <t>Planococcus citri</t>
  </si>
  <si>
    <t>Huevo (5-8 días), Ninfa (20-25 días), Adulto (30-40 días)</t>
  </si>
  <si>
    <t>Vivero, frutos</t>
  </si>
  <si>
    <t>Daño en vivero</t>
  </si>
  <si>
    <t>Debilitamiento plántulas</t>
  </si>
  <si>
    <t>25-33 días</t>
  </si>
  <si>
    <t>Plaga de vivero</t>
  </si>
  <si>
    <t>&gt;5% plantas afectadas</t>
  </si>
  <si>
    <t>5-8 días</t>
  </si>
  <si>
    <t>Gorgojo del vivero</t>
  </si>
  <si>
    <t>Artipus floridanus</t>
  </si>
  <si>
    <t>Huevo (5-7 días), Larva (30-40 días), Pupa (15-20 días)</t>
  </si>
  <si>
    <t>Raíces jóvenes</t>
  </si>
  <si>
    <t>Afecta plantas de vivero</t>
  </si>
  <si>
    <t>Daño radicular</t>
  </si>
  <si>
    <t>50-67 días</t>
  </si>
  <si>
    <t>Insecticidas suelo</t>
  </si>
  <si>
    <t>30-40% pérdida en vivero</t>
  </si>
  <si>
    <t>Tratamiento preventivo</t>
  </si>
  <si>
    <t>Visual, Suelo</t>
  </si>
  <si>
    <t>Mayor en suelo húmedo</t>
  </si>
  <si>
    <t>Mosca de la fruta suramericana</t>
  </si>
  <si>
    <t>Anastrepha fraterculus</t>
  </si>
  <si>
    <t>Huevo (3-4 días), Larva (10-15 días), Pupa (10-12 días)</t>
  </si>
  <si>
    <t>Vector de bacterias</t>
  </si>
  <si>
    <t>Pudrición frutos</t>
  </si>
  <si>
    <t>23-31 días</t>
  </si>
  <si>
    <t>América del Sur</t>
  </si>
  <si>
    <t>&gt;0.5 moscas/trampa/día</t>
  </si>
  <si>
    <t>60-80% pérdida cosecha</t>
  </si>
  <si>
    <t>Picaduras</t>
  </si>
  <si>
    <t>Trampas</t>
  </si>
  <si>
    <t>Áfido negro del algodón</t>
  </si>
  <si>
    <t>Ninfa-Adulto (5-7 días)</t>
  </si>
  <si>
    <t>Vivero</t>
  </si>
  <si>
    <t>Vector de virus</t>
  </si>
  <si>
    <t>Transmisión virus</t>
  </si>
  <si>
    <t>&gt;10% brotes afectados</t>
  </si>
  <si>
    <t>30-40% + riesgo virus</t>
  </si>
  <si>
    <t>Colonias en brotes</t>
  </si>
  <si>
    <t>Hormiga cortadora</t>
  </si>
  <si>
    <t>Atta spp.</t>
  </si>
  <si>
    <t>Huevo (8-12 días), Larva (20-25 días), Pupa (15-20 días)</t>
  </si>
  <si>
    <t>Vivero, hojas</t>
  </si>
  <si>
    <t>Defoliador nocturno</t>
  </si>
  <si>
    <t>Defoliación total</t>
  </si>
  <si>
    <t>43-57 días</t>
  </si>
  <si>
    <t>&gt;1 nido activo</t>
  </si>
  <si>
    <t>50-70% pérdida plantas</t>
  </si>
  <si>
    <t>Cortes semicirculares</t>
  </si>
  <si>
    <t>Mayor en lluvia</t>
  </si>
  <si>
    <t>Chupador del tallo</t>
  </si>
  <si>
    <t>Protopulvinaria pyriformis</t>
  </si>
  <si>
    <t>Huevo (5-7 días), Ninfa (25-30 días), Adulto (40-50 días)</t>
  </si>
  <si>
    <t>Vivero, tallos</t>
  </si>
  <si>
    <t>Escama en vivero</t>
  </si>
  <si>
    <t>Debilitamiento</t>
  </si>
  <si>
    <t>30-37 días</t>
  </si>
  <si>
    <t>&gt;10% plantas afectadas</t>
  </si>
  <si>
    <t>Escamas en tallos</t>
  </si>
  <si>
    <t>Gusano alambre</t>
  </si>
  <si>
    <t>Agriotes spp.</t>
  </si>
  <si>
    <t>Huevo (14-21 días), Larva (2-3 años), Pupa (2-3 semanas)</t>
  </si>
  <si>
    <t>Raíces vivero</t>
  </si>
  <si>
    <t>Daño radicular vivero</t>
  </si>
  <si>
    <t>Muerte plantas jóvenes</t>
  </si>
  <si>
    <t>2-3 años</t>
  </si>
  <si>
    <t>&gt;2 larvas/m²</t>
  </si>
  <si>
    <t>14-21 días</t>
  </si>
  <si>
    <t>40-60% pérdida plantas</t>
  </si>
  <si>
    <t>Marchitez</t>
  </si>
  <si>
    <t>Escarabajo de la corteza</t>
  </si>
  <si>
    <t>Xyleborus ferrugineus</t>
  </si>
  <si>
    <t>Huevo (3-5 días), Larva (20-30 días), Pupa (5-7 días)</t>
  </si>
  <si>
    <t>Tronco, ramas</t>
  </si>
  <si>
    <t>Plaga ocasional</t>
  </si>
  <si>
    <t>Saneamiento</t>
  </si>
  <si>
    <t>28-42 días</t>
  </si>
  <si>
    <t>&gt;2 galerías/rama</t>
  </si>
  <si>
    <t>20-30% daño estructural</t>
  </si>
  <si>
    <t>Aserrín en tronco</t>
  </si>
  <si>
    <t>Ácaro del bronceado</t>
  </si>
  <si>
    <t xml:space="preserve">Phyllocoptruta oleivora </t>
  </si>
  <si>
    <t>Huevo (2-3 días), Ninfa (4-5 días), Adulto (15-20 días)</t>
  </si>
  <si>
    <t>Frutos nuevas variedades</t>
  </si>
  <si>
    <t>Híbridos cítricos</t>
  </si>
  <si>
    <t>Ácaro específico híbridos</t>
  </si>
  <si>
    <t>Bronceado severo</t>
  </si>
  <si>
    <t>Azufre modificado</t>
  </si>
  <si>
    <t>21-28 días</t>
  </si>
  <si>
    <t>Plaga nueva variedad</t>
  </si>
  <si>
    <t>&gt;3 ácaros/cm²</t>
  </si>
  <si>
    <t>50-60% fruta no comercial</t>
  </si>
  <si>
    <t>Bronceado temprano</t>
  </si>
  <si>
    <t>Mayor en calor</t>
  </si>
  <si>
    <t>Baja en híbridos</t>
  </si>
  <si>
    <t>Pseudococcus cryptus</t>
  </si>
  <si>
    <t>Huevo (5-6 días), Ninfa (20-25 días), Adulto (40-45 días)</t>
  </si>
  <si>
    <t>Frutos híbridos</t>
  </si>
  <si>
    <t>Nuevas variedades</t>
  </si>
  <si>
    <t>Especie emergente</t>
  </si>
  <si>
    <t>Manchado severo</t>
  </si>
  <si>
    <t>65-76 días</t>
  </si>
  <si>
    <t>&gt;3% frutos afectados</t>
  </si>
  <si>
    <t>5-6 días</t>
  </si>
  <si>
    <t>35-45% fruta no comercial</t>
  </si>
  <si>
    <t>Cera atípica</t>
  </si>
  <si>
    <t>Monitoreo nuevo</t>
  </si>
  <si>
    <t>Variable</t>
  </si>
  <si>
    <t>Chinche  manchada</t>
  </si>
  <si>
    <t xml:space="preserve">Leptoglossus zonatus </t>
  </si>
  <si>
    <t>Huevo (6-7 días), Ninfa (25-30 días), Adulto (60-70 días)</t>
  </si>
  <si>
    <t>Frutos maduros</t>
  </si>
  <si>
    <t>Adaptada al calor</t>
  </si>
  <si>
    <t>Daño por calor</t>
  </si>
  <si>
    <t>Control adaptado</t>
  </si>
  <si>
    <t>91-107 días</t>
  </si>
  <si>
    <t>Plaga cambio climático</t>
  </si>
  <si>
    <t>Verano extendido</t>
  </si>
  <si>
    <t>Zonas cálidas</t>
  </si>
  <si>
    <t>Temp: 30-35°C</t>
  </si>
  <si>
    <t>6-7 días</t>
  </si>
  <si>
    <t>30-40% fruta dañada</t>
  </si>
  <si>
    <t>Daños por calor</t>
  </si>
  <si>
    <t>Monitoreo temperatura</t>
  </si>
  <si>
    <t>Visual, Térmico</t>
  </si>
  <si>
    <t>Mayor en olas calor</t>
  </si>
  <si>
    <t>Vuelo extenso</t>
  </si>
  <si>
    <t xml:space="preserve">Trips </t>
  </si>
  <si>
    <t xml:space="preserve">Scirtothrips aurantii </t>
  </si>
  <si>
    <t>Huevo (2-3 días), Larva (4-5 días), Pupa (2-3 días)</t>
  </si>
  <si>
    <t>Adaptado temperatura</t>
  </si>
  <si>
    <t>Daño por sequía</t>
  </si>
  <si>
    <t>Nuevo control</t>
  </si>
  <si>
    <t>8-11 días</t>
  </si>
  <si>
    <t>Períodos secos</t>
  </si>
  <si>
    <t>Zonas áridas</t>
  </si>
  <si>
    <t>Temp: 28-35°C</t>
  </si>
  <si>
    <t>&gt;8 trips/hoja</t>
  </si>
  <si>
    <t>40-50% fruta dañada</t>
  </si>
  <si>
    <t>Plateado severo</t>
  </si>
  <si>
    <t>Ácaro rojo</t>
  </si>
  <si>
    <t xml:space="preserve">Eutetranychus orientalis </t>
  </si>
  <si>
    <t>Huevo (3-4 días), Ninfa (5-6 días), Adulto (12-15 días)</t>
  </si>
  <si>
    <t>Hojas maduras</t>
  </si>
  <si>
    <t>Tolerante sequía</t>
  </si>
  <si>
    <t>Control específico</t>
  </si>
  <si>
    <t>20-25 días</t>
  </si>
  <si>
    <t>Sequía</t>
  </si>
  <si>
    <t>Zonas secas</t>
  </si>
  <si>
    <t>Temp: 30-38°C</t>
  </si>
  <si>
    <t>Acaricidas nuevos</t>
  </si>
  <si>
    <t>&gt;12 ácaros/hoja</t>
  </si>
  <si>
    <t>35-45% reducción vigor</t>
  </si>
  <si>
    <t>Riego controlado</t>
  </si>
  <si>
    <t>Viento fuerte</t>
  </si>
  <si>
    <t xml:space="preserve">Mosca del  fruto </t>
  </si>
  <si>
    <t xml:space="preserve">Bactrocera invadens </t>
  </si>
  <si>
    <t>Adaptada nuevos climas</t>
  </si>
  <si>
    <t>Pudrición total</t>
  </si>
  <si>
    <t>Trampeo adaptado</t>
  </si>
  <si>
    <t>Extendida</t>
  </si>
  <si>
    <t>Expansión global</t>
  </si>
  <si>
    <t>Temp: 25-35°C</t>
  </si>
  <si>
    <t>&gt;0.5 moscas/trampa</t>
  </si>
  <si>
    <t>80-90% pérdida fruta</t>
  </si>
  <si>
    <t>Picaduras nuevas</t>
  </si>
  <si>
    <t>Trampas, IR</t>
  </si>
  <si>
    <t>Escama armada</t>
  </si>
  <si>
    <t>Selenaspidus articulatus</t>
  </si>
  <si>
    <t>Huevo (7-8 días), Ninfa (35-40 días), Adulto (60-70 días)</t>
  </si>
  <si>
    <t>Cítricos tropicales</t>
  </si>
  <si>
    <t>Escama cuarentenaria</t>
  </si>
  <si>
    <t>Daño severo</t>
  </si>
  <si>
    <t>Control estricto</t>
  </si>
  <si>
    <t>102-118 días</t>
  </si>
  <si>
    <t>Cuarentenaria</t>
  </si>
  <si>
    <t>Tropical</t>
  </si>
  <si>
    <t>Temp: 25-32°C, HR&gt;70%</t>
  </si>
  <si>
    <t>&gt;0 detecciones</t>
  </si>
  <si>
    <t>7-8 días</t>
  </si>
  <si>
    <t>90% rechazo exportación</t>
  </si>
  <si>
    <t>Escamas distintivas</t>
  </si>
  <si>
    <t>Inspección</t>
  </si>
  <si>
    <t>Polilla del naranjo</t>
  </si>
  <si>
    <t>Huevo (4-5 días), Larva (15-20 días), Pupa (8-10 días)</t>
  </si>
  <si>
    <t>Frutos, flores</t>
  </si>
  <si>
    <t>Plaga regulada</t>
  </si>
  <si>
    <t>Daño directo</t>
  </si>
  <si>
    <t>Control oficial</t>
  </si>
  <si>
    <t>27-35 días</t>
  </si>
  <si>
    <t>Floración-Cosecha</t>
  </si>
  <si>
    <t>Mediterráneo</t>
  </si>
  <si>
    <t>&gt;0 larvas/fruto</t>
  </si>
  <si>
    <t>80% rechazo exportación</t>
  </si>
  <si>
    <t>Daños florales</t>
  </si>
  <si>
    <t>Trampeo</t>
  </si>
  <si>
    <t>Chinche tropical</t>
  </si>
  <si>
    <t>Leptoglossus gonagra</t>
  </si>
  <si>
    <t>Huevo (6-7 días), Ninfa (30-35 días), Adulto (60-70 días)</t>
  </si>
  <si>
    <t>Adaptada trópico</t>
  </si>
  <si>
    <t>Caída prematura</t>
  </si>
  <si>
    <t>96-112 días</t>
  </si>
  <si>
    <t>Plaga tropical</t>
  </si>
  <si>
    <t>Lluvias</t>
  </si>
  <si>
    <t>Trópicos</t>
  </si>
  <si>
    <t>Temp: 25-32°C, HR&gt;75%</t>
  </si>
  <si>
    <t>&gt;3 chinches/árbol</t>
  </si>
  <si>
    <t>35-45% pérdida frutos</t>
  </si>
  <si>
    <t>Picaduras húmedas</t>
  </si>
  <si>
    <t>Selenothrips rubrocinctus</t>
  </si>
  <si>
    <t>Huevo (3-4 días), Larva (5-6 días), Pupa (2-3 días)</t>
  </si>
  <si>
    <t>Trips tropical</t>
  </si>
  <si>
    <t>Control húmedo</t>
  </si>
  <si>
    <t>10-13 días</t>
  </si>
  <si>
    <t>Temp: 26-32°C, HR&gt;80%</t>
  </si>
  <si>
    <t>Spinosad tropical</t>
  </si>
  <si>
    <t>&gt;10 trips/hoja</t>
  </si>
  <si>
    <t>40-50% fruta manchada</t>
  </si>
  <si>
    <t>Plateado húmedo</t>
  </si>
  <si>
    <t>Vuelo, lluvia</t>
  </si>
  <si>
    <t>Hormiga cortadora tropical</t>
  </si>
  <si>
    <t>Atta cephalotes</t>
  </si>
  <si>
    <t>Huevo (8-10 días), Larva (14-16 días), Pupa (14-16 días)</t>
  </si>
  <si>
    <t>Hormiga tropical</t>
  </si>
  <si>
    <t>Control colonias</t>
  </si>
  <si>
    <t>36-42 días</t>
  </si>
  <si>
    <t>Temp: 24-32°C, HR&gt;80%</t>
  </si>
  <si>
    <t>Cebos húmedos</t>
  </si>
  <si>
    <t>8-10 días</t>
  </si>
  <si>
    <t>60-70% defoliación</t>
  </si>
  <si>
    <t>Cortes nocturnos</t>
  </si>
  <si>
    <t>Barreras</t>
  </si>
  <si>
    <t>Gorgojo tropical</t>
  </si>
  <si>
    <t xml:space="preserve">Diaprepes abbreviatus </t>
  </si>
  <si>
    <t>Huevo (7-8 días), Larva (8-9 meses), Pupa (15-18 días)</t>
  </si>
  <si>
    <t>Gorgojo húmedo</t>
  </si>
  <si>
    <t>Daño raíz severo</t>
  </si>
  <si>
    <t>Control suelo</t>
  </si>
  <si>
    <t>9-10 meses</t>
  </si>
  <si>
    <t>Temp: 25-30°C, HR&gt;80%</t>
  </si>
  <si>
    <t>&gt;2 adultos/árbol</t>
  </si>
  <si>
    <t>55-65% pérdida vigor</t>
  </si>
  <si>
    <t>Mordeduras típicas</t>
  </si>
  <si>
    <t>Suelo húmedo</t>
  </si>
  <si>
    <t>Ácaro subtropical</t>
  </si>
  <si>
    <t>Brevipalpus phoenicis</t>
  </si>
  <si>
    <t>Huevo (5-7 días), Ninfa (8-10 días), Adulto (20-25 días)</t>
  </si>
  <si>
    <t>Cítricos subtropicales</t>
  </si>
  <si>
    <t>Ácaro de transición</t>
  </si>
  <si>
    <t>Manchado superficial</t>
  </si>
  <si>
    <t>Control estacional</t>
  </si>
  <si>
    <t>33-42 días</t>
  </si>
  <si>
    <t>Plaga subtropical</t>
  </si>
  <si>
    <t>Subtrópicos</t>
  </si>
  <si>
    <t>Temp: 18-28°C, HR:60-80%</t>
  </si>
  <si>
    <t>&gt;6 ácaros/fruto</t>
  </si>
  <si>
    <t>30-40% fruta manchada</t>
  </si>
  <si>
    <t>Manchas tempranas</t>
  </si>
  <si>
    <t>Monitoreo estacional</t>
  </si>
  <si>
    <t>Mayor en transición</t>
  </si>
  <si>
    <t>Araña roja invernadero</t>
  </si>
  <si>
    <t xml:space="preserve">Tetranychus urticae </t>
  </si>
  <si>
    <t>Huevo (3-4 días), Ninfa (5-6 días), Adulto (20-25 días)</t>
  </si>
  <si>
    <t>Hojas sistema intensivo</t>
  </si>
  <si>
    <t>Cultivo protegido</t>
  </si>
  <si>
    <t>Adaptada invernadero</t>
  </si>
  <si>
    <t>Decoloración severa</t>
  </si>
  <si>
    <t>28-35 días</t>
  </si>
  <si>
    <t>Plaga nuevo sistema</t>
  </si>
  <si>
    <t>Invernaderos</t>
  </si>
  <si>
    <t>Telarañas densas</t>
  </si>
  <si>
    <t>Control ambiental</t>
  </si>
  <si>
    <t>Mayor en baja humedad</t>
  </si>
  <si>
    <t>Ventilación</t>
  </si>
  <si>
    <t xml:space="preserve">Pulgón </t>
  </si>
  <si>
    <t xml:space="preserve">Myzus persicae </t>
  </si>
  <si>
    <t>Ninfa-Adulto (6-8 días)</t>
  </si>
  <si>
    <t>Sistema radicular</t>
  </si>
  <si>
    <t>Cultivo hidropónico</t>
  </si>
  <si>
    <t>Adaptado hidroponía</t>
  </si>
  <si>
    <t>Daño sistémico</t>
  </si>
  <si>
    <t>Control solución</t>
  </si>
  <si>
    <t>6-8 días</t>
  </si>
  <si>
    <t>Hidroponía</t>
  </si>
  <si>
    <t>&gt;5 colonias/planta</t>
  </si>
  <si>
    <t>50-60% reducción vigor</t>
  </si>
  <si>
    <t>Colonias raíces</t>
  </si>
  <si>
    <t>Visual, pH</t>
  </si>
  <si>
    <t>Mayor en desequilibrio</t>
  </si>
  <si>
    <t>Sistema recirculante</t>
  </si>
  <si>
    <t xml:space="preserve">Nemátodo </t>
  </si>
  <si>
    <t xml:space="preserve">Meloidogyne incognita </t>
  </si>
  <si>
    <t>Huevo (5-7 días), Juvenil (15-20 días), Adulto (40-45 días)</t>
  </si>
  <si>
    <t>Raíces hidroponía</t>
  </si>
  <si>
    <t>Adaptado sistema</t>
  </si>
  <si>
    <t>Agallas radicales</t>
  </si>
  <si>
    <t>60-72 días</t>
  </si>
  <si>
    <t>Temp: 22-28°C</t>
  </si>
  <si>
    <t>Nematicidas específicos</t>
  </si>
  <si>
    <t>&gt;2 agallas/raíz</t>
  </si>
  <si>
    <t>Agallas tempranas</t>
  </si>
  <si>
    <t>Filtración</t>
  </si>
  <si>
    <t>Visual, Sensores</t>
  </si>
  <si>
    <t>Mayor en temperatura</t>
  </si>
  <si>
    <t>Sistema agua</t>
  </si>
  <si>
    <t>Chinche cafe</t>
  </si>
  <si>
    <t xml:space="preserve">Halyomorpha halys </t>
  </si>
  <si>
    <t>Huevo (5-7 días), Ninfa (25-30 días), Adulto (60-70 días)</t>
  </si>
  <si>
    <t>Frutos exportación</t>
  </si>
  <si>
    <t>Mercado premium</t>
  </si>
  <si>
    <t>Rechazo mercado</t>
  </si>
  <si>
    <t>90-107 días</t>
  </si>
  <si>
    <t>Plaga económica</t>
  </si>
  <si>
    <t>Mercados nuevos</t>
  </si>
  <si>
    <t>Protocolo export</t>
  </si>
  <si>
    <t>&gt;0 chinches/lote</t>
  </si>
  <si>
    <t>100% rechazo lote</t>
  </si>
  <si>
    <t>Daños específicos</t>
  </si>
  <si>
    <t>Control pre-export</t>
  </si>
  <si>
    <t>Mayor en embalaje</t>
  </si>
  <si>
    <t>Transporte</t>
  </si>
  <si>
    <t xml:space="preserve">Escama </t>
  </si>
  <si>
    <t xml:space="preserve">Unaspis citri </t>
  </si>
  <si>
    <t>Huevo (6-8 días), Ninfa (30-35 días), Adulto (50-60 días)</t>
  </si>
  <si>
    <t>Frutos certificados</t>
  </si>
  <si>
    <t>Certificación nueva</t>
  </si>
  <si>
    <t>Pérdida certificado</t>
  </si>
  <si>
    <t>Control protocolo</t>
  </si>
  <si>
    <t>86-103 días</t>
  </si>
  <si>
    <t>Mercados certificados</t>
  </si>
  <si>
    <t>Control certificado</t>
  </si>
  <si>
    <t>&gt;0 escamas/lote</t>
  </si>
  <si>
    <t>100% pérdida premium</t>
  </si>
  <si>
    <t>Escamas específicas</t>
  </si>
  <si>
    <t>Visual, Registro</t>
  </si>
  <si>
    <t>Mayor en certificación</t>
  </si>
  <si>
    <t>Material vegetal</t>
  </si>
  <si>
    <t xml:space="preserve">Minador </t>
  </si>
  <si>
    <t xml:space="preserve">Phyllocnistis citrella </t>
  </si>
  <si>
    <t>Huevo (3-4 días), Larva (8-10 días), Pupa (7-9 días)</t>
  </si>
  <si>
    <t>Hojas premium</t>
  </si>
  <si>
    <t>Producto premium</t>
  </si>
  <si>
    <t>Importancia nueva</t>
  </si>
  <si>
    <t>Valor estético</t>
  </si>
  <si>
    <t>Control especial</t>
  </si>
  <si>
    <t>18-23 días</t>
  </si>
  <si>
    <t>Brotación</t>
  </si>
  <si>
    <t>Mercados premium</t>
  </si>
  <si>
    <t>Control estético</t>
  </si>
  <si>
    <t>&gt;5% hojas premium</t>
  </si>
  <si>
    <t>40-50% pérdida valor</t>
  </si>
  <si>
    <t>Galerías premium</t>
  </si>
  <si>
    <t>Visual, Calidad</t>
  </si>
  <si>
    <t>Mayor en premium</t>
  </si>
  <si>
    <t>Vuelo local</t>
  </si>
  <si>
    <t xml:space="preserve">Ácaro </t>
  </si>
  <si>
    <t xml:space="preserve">Panonychus citri </t>
  </si>
  <si>
    <t>Huevo (5-6 días), Ninfa (8-10 días), Adulto (20-25 días)</t>
  </si>
  <si>
    <t>Hojas orgánicas</t>
  </si>
  <si>
    <t>Cultivo orgánico</t>
  </si>
  <si>
    <t>Resistente biocontrol</t>
  </si>
  <si>
    <t>33-41 días</t>
  </si>
  <si>
    <t>Plaga orgánica</t>
  </si>
  <si>
    <t>Global orgánico</t>
  </si>
  <si>
    <t>Depredadores naturales</t>
  </si>
  <si>
    <t>&gt;8 ácaros/hoja</t>
  </si>
  <si>
    <t>40-50% reducción calidad</t>
  </si>
  <si>
    <t>Manchas naturales</t>
  </si>
  <si>
    <t>Biodiversidad</t>
  </si>
  <si>
    <t>Visual, Biológico</t>
  </si>
  <si>
    <t>Mayor sin químicos</t>
  </si>
  <si>
    <t>Natural</t>
  </si>
  <si>
    <t xml:space="preserve">Mosca blanca </t>
  </si>
  <si>
    <t xml:space="preserve">Aleurothrixus floccosus </t>
  </si>
  <si>
    <t>Huevo (6-8 días), Ninfa (25-30 días), Adulto (30-35 días)</t>
  </si>
  <si>
    <t>Sistema orgánico</t>
  </si>
  <si>
    <t>Adaptada orgánico</t>
  </si>
  <si>
    <t>Fumagina natural</t>
  </si>
  <si>
    <t>Control orgánico</t>
  </si>
  <si>
    <t>61-73 días</t>
  </si>
  <si>
    <t>Estacional</t>
  </si>
  <si>
    <t>Cultivos bio</t>
  </si>
  <si>
    <t>&gt;10% hojas afectadas</t>
  </si>
  <si>
    <t>35-45% daño orgánico</t>
  </si>
  <si>
    <t>Melaza natural</t>
  </si>
  <si>
    <t>Plantas trampa</t>
  </si>
  <si>
    <t>Visual, Feromonas</t>
  </si>
  <si>
    <t>Mayor biodiversidad</t>
  </si>
  <si>
    <t>Vuelo natural</t>
  </si>
  <si>
    <t xml:space="preserve">Scirtothrips citri </t>
  </si>
  <si>
    <t>Frutos biodinámicos</t>
  </si>
  <si>
    <t>Sistema biodinámico</t>
  </si>
  <si>
    <t>Específico bio</t>
  </si>
  <si>
    <t>Daño cosmético</t>
  </si>
  <si>
    <t>Control biodinámico</t>
  </si>
  <si>
    <t>Lunar</t>
  </si>
  <si>
    <t>Biodinámico</t>
  </si>
  <si>
    <t>Preparados bio</t>
  </si>
  <si>
    <t>&gt;5 trips/fruto</t>
  </si>
  <si>
    <t>30-40% fruta biodinámica</t>
  </si>
  <si>
    <t>Daños lunares</t>
  </si>
  <si>
    <t>Calendario lunar</t>
  </si>
  <si>
    <t>Visual, Biodinámico</t>
  </si>
  <si>
    <t>Mayor ciclos lunares</t>
  </si>
  <si>
    <t xml:space="preserve">Ceratitis capitata </t>
  </si>
  <si>
    <t>Huevo (2-3 días), Larva (6-8 días), Pupa (8-10 días)</t>
  </si>
  <si>
    <t>Frutos terraza</t>
  </si>
  <si>
    <t>Jardines urbanos</t>
  </si>
  <si>
    <t>Plaga urbana</t>
  </si>
  <si>
    <t>Pérdida frutos</t>
  </si>
  <si>
    <t>Control doméstico</t>
  </si>
  <si>
    <t>16-21 días</t>
  </si>
  <si>
    <t>Fructificación</t>
  </si>
  <si>
    <t>Terrazas</t>
  </si>
  <si>
    <t>Trampas caseras</t>
  </si>
  <si>
    <t>&gt;1 mosca/trampa</t>
  </si>
  <si>
    <t>50-60% pérdida casera</t>
  </si>
  <si>
    <t>Picaduras urbanas</t>
  </si>
  <si>
    <t>Protección física</t>
  </si>
  <si>
    <t>Visual, Casero</t>
  </si>
  <si>
    <t>Mayor calor urbano</t>
  </si>
  <si>
    <t>Vuelo ciudad</t>
  </si>
  <si>
    <t>cochinilla acanalada</t>
  </si>
  <si>
    <t xml:space="preserve">Toxoptera aurantii </t>
  </si>
  <si>
    <t>Brotes urbanos</t>
  </si>
  <si>
    <t>Cítricos balcón</t>
  </si>
  <si>
    <t>Adaptado macetas</t>
  </si>
  <si>
    <t>Control casero</t>
  </si>
  <si>
    <t>Balcones</t>
  </si>
  <si>
    <t>Control natural</t>
  </si>
  <si>
    <t>&gt;10 colonias/planta</t>
  </si>
  <si>
    <t>25-35% daño estético</t>
  </si>
  <si>
    <t>Colonias visibles</t>
  </si>
  <si>
    <t>Inspección regular</t>
  </si>
  <si>
    <t>Mayor stress urbano</t>
  </si>
  <si>
    <t>Contacto urbano</t>
  </si>
  <si>
    <t>Aonidiella aurantii</t>
  </si>
  <si>
    <t>Huevo (7-8 días), Ninfa (35-40 días), Adulto (55-60 días)</t>
  </si>
  <si>
    <t>Sistemas bio</t>
  </si>
  <si>
    <t>Cultivo biológico</t>
  </si>
  <si>
    <t>Plaga biológica</t>
  </si>
  <si>
    <t>Daño biológico</t>
  </si>
  <si>
    <t>Control bio</t>
  </si>
  <si>
    <t>97-108 días</t>
  </si>
  <si>
    <t>Plaga nueva gen</t>
  </si>
  <si>
    <t>&gt;1% error bio</t>
  </si>
  <si>
    <t>80% pérdida bio</t>
  </si>
  <si>
    <t>Error biológico</t>
  </si>
  <si>
    <t>Sensor bio</t>
  </si>
  <si>
    <t>Mayor tecnología</t>
  </si>
  <si>
    <t>Sistema bio</t>
  </si>
  <si>
    <t>Enfermedad</t>
  </si>
  <si>
    <t>Bacteriana</t>
  </si>
  <si>
    <t>Huanglongbing (HLB)</t>
  </si>
  <si>
    <t>Candidatus Liberibacter spp.</t>
  </si>
  <si>
    <t>Persistente</t>
  </si>
  <si>
    <t>Toda la planta</t>
  </si>
  <si>
    <t>1080p</t>
  </si>
  <si>
    <t>Bacteria que afecta el floema</t>
  </si>
  <si>
    <t>Muerte del árbol en 3-5 años</t>
  </si>
  <si>
    <t>Control de vector, eliminación</t>
  </si>
  <si>
    <t>#HLB #Citricos #Bacteriana</t>
  </si>
  <si>
    <t>Integrada</t>
  </si>
  <si>
    <t>Zonas citrícolas</t>
  </si>
  <si>
    <t>T: 20-35°C</t>
  </si>
  <si>
    <t>Eliminación de árboles</t>
  </si>
  <si>
    <t>1 árbol infectado</t>
  </si>
  <si>
    <t>100% pérdida productiva</t>
  </si>
  <si>
    <t>Moteado asimétrico</t>
  </si>
  <si>
    <t>Material certificado</t>
  </si>
  <si>
    <t>Espectrales, térmicos</t>
  </si>
  <si>
    <t>Estrés aumenta síntomas</t>
  </si>
  <si>
    <t>Ninguna conocida</t>
  </si>
  <si>
    <t>Vector (Diaphorina citri)</t>
  </si>
  <si>
    <t>Fúngica</t>
  </si>
  <si>
    <t xml:space="preserve">Gomosis/ podredumbre de raiz </t>
  </si>
  <si>
    <t>Phytophthora spp.</t>
  </si>
  <si>
    <t>2-3 semanas</t>
  </si>
  <si>
    <t>Tronco, raíces</t>
  </si>
  <si>
    <t>Hongo que afecta tejidos basales</t>
  </si>
  <si>
    <t>Deterioro gradual del árbol</t>
  </si>
  <si>
    <t>Fungicidas, manejo de riego</t>
  </si>
  <si>
    <t>7-14 días</t>
  </si>
  <si>
    <t>#Gomosis #Fungica #Citricos</t>
  </si>
  <si>
    <t>Media-Alta</t>
  </si>
  <si>
    <t>Química-Cultural</t>
  </si>
  <si>
    <t>Mundial</t>
  </si>
  <si>
    <t>Alta humedad suelo</t>
  </si>
  <si>
    <t>Fosetil-Al, Metalaxil</t>
  </si>
  <si>
    <t>Meses-Años</t>
  </si>
  <si>
    <t>&gt;15% circunferencia afectada</t>
  </si>
  <si>
    <t>1-2 semanas</t>
  </si>
  <si>
    <t>30-50% reducción producción</t>
  </si>
  <si>
    <t>Exudados gomosos</t>
  </si>
  <si>
    <t>Portainjertos resistentes</t>
  </si>
  <si>
    <t>Humedad suelo</t>
  </si>
  <si>
    <t>Exceso riego favorece</t>
  </si>
  <si>
    <t>Variable según portainjerto</t>
  </si>
  <si>
    <t>Moderada</t>
  </si>
  <si>
    <t>Suelo, agua</t>
  </si>
  <si>
    <t>Viral</t>
  </si>
  <si>
    <t xml:space="preserve">Virus de la tristeza </t>
  </si>
  <si>
    <t>Citrus tristeza virus (CTV)</t>
  </si>
  <si>
    <t>Sistema vascular</t>
  </si>
  <si>
    <t>720p</t>
  </si>
  <si>
    <t>Mayoría de cítricos</t>
  </si>
  <si>
    <t>Virus que afecta floema</t>
  </si>
  <si>
    <t>Declinamiento rápido</t>
  </si>
  <si>
    <t>Control de áfidos, injertos</t>
  </si>
  <si>
    <t>#Tristeza #Viral #Citricos</t>
  </si>
  <si>
    <t>Independiente clima</t>
  </si>
  <si>
    <t>No existe cura</t>
  </si>
  <si>
    <t>&gt;5% árboles infectados</t>
  </si>
  <si>
    <t>3-6 meses</t>
  </si>
  <si>
    <t>40-80% pérdida producción</t>
  </si>
  <si>
    <t>Clorosis nervaduras</t>
  </si>
  <si>
    <t>Portainjertos tolerantes</t>
  </si>
  <si>
    <t>Análisis molecular</t>
  </si>
  <si>
    <t>Estrés favorece síntomas</t>
  </si>
  <si>
    <t>Variable según combinación</t>
  </si>
  <si>
    <t>Áfidos, injertos</t>
  </si>
  <si>
    <t>Antracnosis</t>
  </si>
  <si>
    <t>Colletotrichum spp.</t>
  </si>
  <si>
    <t>Hongo que afecta tejidos jóvenes</t>
  </si>
  <si>
    <t>Caída de frutos, manchas</t>
  </si>
  <si>
    <t>Fungicidas protectores</t>
  </si>
  <si>
    <t>#Antracnosis #Fungica</t>
  </si>
  <si>
    <t>Química</t>
  </si>
  <si>
    <t>Zonas húmedas</t>
  </si>
  <si>
    <t>T: 20-30°C, HR &gt;80%</t>
  </si>
  <si>
    <t>Cobre, Mancozeb</t>
  </si>
  <si>
    <t>&gt;10% frutos afectados</t>
  </si>
  <si>
    <t>20-40% pérdida cosecha</t>
  </si>
  <si>
    <t>Lesiones hundidas</t>
  </si>
  <si>
    <t>Humedad, temperatura</t>
  </si>
  <si>
    <t>Lluvia favorece dispersión</t>
  </si>
  <si>
    <t>Lluvia, viento</t>
  </si>
  <si>
    <t>Cancrosis</t>
  </si>
  <si>
    <t>Xanthomonas citri</t>
  </si>
  <si>
    <t>Bacteria que causa lesiones</t>
  </si>
  <si>
    <t>Lesiones corchosas, caída</t>
  </si>
  <si>
    <t>Cobre, sanitización</t>
  </si>
  <si>
    <t>#Cancrosis #Bacteriana</t>
  </si>
  <si>
    <t>Zonas tropicales</t>
  </si>
  <si>
    <t>T: 20-30°C, lluvia</t>
  </si>
  <si>
    <t>Cobre + Sanitización</t>
  </si>
  <si>
    <t>Permanente en tejido</t>
  </si>
  <si>
    <t>25-60% pérdida valor comercial</t>
  </si>
  <si>
    <t>Pústulas amarillas</t>
  </si>
  <si>
    <t>Cortinas rompevientos</t>
  </si>
  <si>
    <t>Meteorológicos</t>
  </si>
  <si>
    <t>Viento y lluvia aumentan daño</t>
  </si>
  <si>
    <t>Mancha grasienta</t>
  </si>
  <si>
    <t>Mycosphaerella citri</t>
  </si>
  <si>
    <t>10-21 días</t>
  </si>
  <si>
    <t>Hongo que causa manchas aceitosas</t>
  </si>
  <si>
    <t>Defoliación, debilitamiento</t>
  </si>
  <si>
    <t>10-14 días</t>
  </si>
  <si>
    <t>#ManchaGrasienta #Fungica</t>
  </si>
  <si>
    <t>Zonas subtropicales</t>
  </si>
  <si>
    <t>T: 20-28°C, HR &gt;85%</t>
  </si>
  <si>
    <t>Cobre, Estrobilurinas</t>
  </si>
  <si>
    <t>2-4 meses</t>
  </si>
  <si>
    <t>&gt;20% área foliar</t>
  </si>
  <si>
    <t>15-30% reducción vigor</t>
  </si>
  <si>
    <t>Manchas translúcidas</t>
  </si>
  <si>
    <t>Ventilación huerta</t>
  </si>
  <si>
    <t>Humedad relativa</t>
  </si>
  <si>
    <t>Deficiencia nutrientes agrava</t>
  </si>
  <si>
    <t>Baja-Media</t>
  </si>
  <si>
    <t>Esporas por aire</t>
  </si>
  <si>
    <t>Psorosis</t>
  </si>
  <si>
    <t>Citrus psorosis virus</t>
  </si>
  <si>
    <t>Corteza, hojas</t>
  </si>
  <si>
    <t>Naranjo dulce, mandarina</t>
  </si>
  <si>
    <t>Virus que afecta corteza</t>
  </si>
  <si>
    <t>Descortezamiento</t>
  </si>
  <si>
    <t>Eliminación árboles infectados</t>
  </si>
  <si>
    <t>#Psorosis #Viral</t>
  </si>
  <si>
    <t>&gt;2% árboles afectados</t>
  </si>
  <si>
    <t>5-8 años</t>
  </si>
  <si>
    <t>20-40% pérdida productiva</t>
  </si>
  <si>
    <t>Escamas en corteza</t>
  </si>
  <si>
    <t>Visual, térmico</t>
  </si>
  <si>
    <t>Edad aumenta síntomas</t>
  </si>
  <si>
    <t>Injerto, herramientas</t>
  </si>
  <si>
    <t>Melanosis</t>
  </si>
  <si>
    <t>Diaporthe citri</t>
  </si>
  <si>
    <t>Hongo que causa punteaduras</t>
  </si>
  <si>
    <t>Daño cosmético en fruta</t>
  </si>
  <si>
    <t>Fungicidas cúpricos</t>
  </si>
  <si>
    <t>#Melanosis #Fungica</t>
  </si>
  <si>
    <t>T: 21-32°C, HR &gt;80%</t>
  </si>
  <si>
    <t>Cobre, Ditiocarbamatos</t>
  </si>
  <si>
    <t>&gt;15% frutos afectados</t>
  </si>
  <si>
    <t>4-7 días</t>
  </si>
  <si>
    <t>10-25% pérdida valor</t>
  </si>
  <si>
    <t>Punteado oscuro</t>
  </si>
  <si>
    <t>Edad fruto influye</t>
  </si>
  <si>
    <t>Lluvia, salpicadura</t>
  </si>
  <si>
    <t>Moho verde</t>
  </si>
  <si>
    <t>Penicillium digitatum</t>
  </si>
  <si>
    <t>Esporas (24-36h), Micelio (2-4 días)</t>
  </si>
  <si>
    <t>Frutos almacenados</t>
  </si>
  <si>
    <t>Frutos postcosecha</t>
  </si>
  <si>
    <t>Hongo postcosecha</t>
  </si>
  <si>
    <t>Fungicidas postcosecha</t>
  </si>
  <si>
    <t>3-6 días</t>
  </si>
  <si>
    <t>Plaga postcosecha</t>
  </si>
  <si>
    <t>Temp: 20-25°C, HR&gt;80%</t>
  </si>
  <si>
    <t>Tiabendazol</t>
  </si>
  <si>
    <t>&gt;1% frutos afectados</t>
  </si>
  <si>
    <t>24-36h</t>
  </si>
  <si>
    <t>40-50% pérdida postcosecha</t>
  </si>
  <si>
    <t>Micelio verde</t>
  </si>
  <si>
    <t>Sanitización</t>
  </si>
  <si>
    <t>Mayor con daños</t>
  </si>
  <si>
    <t>Esporas, contacto</t>
  </si>
  <si>
    <t>Clorosis variegada</t>
  </si>
  <si>
    <t>Xylella fastidiosa subsp</t>
  </si>
  <si>
    <t>Naranjo dulce</t>
  </si>
  <si>
    <t>Bacteria que obstruye xilema</t>
  </si>
  <si>
    <t>Reducción producción</t>
  </si>
  <si>
    <t>Control de vectores</t>
  </si>
  <si>
    <t>#ClorosisVariegada #Bacteria</t>
  </si>
  <si>
    <t>T: 20-32°C</t>
  </si>
  <si>
    <t>&gt;3% árboles infectados</t>
  </si>
  <si>
    <t>3-12 meses</t>
  </si>
  <si>
    <t>30-60% pérdida producción</t>
  </si>
  <si>
    <t>Clorosis moteada</t>
  </si>
  <si>
    <t>Espectrales</t>
  </si>
  <si>
    <t>Estrés hídrico agrava</t>
  </si>
  <si>
    <t>Chicharritas</t>
  </si>
  <si>
    <t>Moho azul</t>
  </si>
  <si>
    <t>Penicillium italicum</t>
  </si>
  <si>
    <t>Esporas (24-48h), Micelio (3-5 días)</t>
  </si>
  <si>
    <t>Temp: 20-25°C, HR&gt;85%</t>
  </si>
  <si>
    <t>Imazalil</t>
  </si>
  <si>
    <t>24-48h</t>
  </si>
  <si>
    <t>30-40% pérdida postcosecha</t>
  </si>
  <si>
    <t>Micelio azulado</t>
  </si>
  <si>
    <t>Desinfección</t>
  </si>
  <si>
    <t>Mayor con heridas</t>
  </si>
  <si>
    <t>Leprosis</t>
  </si>
  <si>
    <t>Citrus leprosis virus</t>
  </si>
  <si>
    <t>Naranjo, mandarina</t>
  </si>
  <si>
    <t>Virus transmitido por ácaros</t>
  </si>
  <si>
    <t>Lesiones locales</t>
  </si>
  <si>
    <t>Control de ácaros vectores</t>
  </si>
  <si>
    <t>#Leprosis #Viral</t>
  </si>
  <si>
    <t>T: 15-25°C</t>
  </si>
  <si>
    <t>Acaricidas</t>
  </si>
  <si>
    <t>&gt;8% frutos afectados</t>
  </si>
  <si>
    <t>20-30 días</t>
  </si>
  <si>
    <t>15-30% pérdida cosecha</t>
  </si>
  <si>
    <t>Lesiones circulares</t>
  </si>
  <si>
    <t>Control de ácaros</t>
  </si>
  <si>
    <t>Stress aumenta susceptibilidad</t>
  </si>
  <si>
    <t>Ácaros Brevipalpus</t>
  </si>
  <si>
    <t>Fumagina</t>
  </si>
  <si>
    <t>Capnodium citri</t>
  </si>
  <si>
    <t>Hongo que crece sobre melaza</t>
  </si>
  <si>
    <t>Control de insectos</t>
  </si>
  <si>
    <t>#Fumagina #Fungica</t>
  </si>
  <si>
    <t>T: 20-30°C, HR &gt;70%</t>
  </si>
  <si>
    <t>Control de insectos chupadores</t>
  </si>
  <si>
    <t>&gt;30% área cubierta</t>
  </si>
  <si>
    <t>10-20% reducción fotosíntesis</t>
  </si>
  <si>
    <t>Capa negra superficial</t>
  </si>
  <si>
    <t>Control de plagas</t>
  </si>
  <si>
    <t>Visual, espectral</t>
  </si>
  <si>
    <t>Asociada a insectos</t>
  </si>
  <si>
    <t>Insectos productores melaza</t>
  </si>
  <si>
    <t>Podredumbre del cuello</t>
  </si>
  <si>
    <t>Phytophthora nicotianae</t>
  </si>
  <si>
    <t>Cuello, raíces</t>
  </si>
  <si>
    <t>Hongo que pudre tejidos basales</t>
  </si>
  <si>
    <t>Muerte progresiva</t>
  </si>
  <si>
    <t>Fungicidas sistémicos</t>
  </si>
  <si>
    <t>#Podredumbre #Fungica</t>
  </si>
  <si>
    <t>Metalaxil, Fosetil-Al</t>
  </si>
  <si>
    <t>&gt;10% circunferencia</t>
  </si>
  <si>
    <t>40-70% pérdida árbol</t>
  </si>
  <si>
    <t>Lesiones basales</t>
  </si>
  <si>
    <t>Drenaje adecuado</t>
  </si>
  <si>
    <t>Encharcamiento favorece</t>
  </si>
  <si>
    <t>Exocortis</t>
  </si>
  <si>
    <t>Citrus exocortis viroid</t>
  </si>
  <si>
    <t>Corteza, raíces</t>
  </si>
  <si>
    <t>Limón, naranjo</t>
  </si>
  <si>
    <t>Viroide que causa descamación</t>
  </si>
  <si>
    <t>Enanismo, descamación</t>
  </si>
  <si>
    <t>#Exocortis #Viral</t>
  </si>
  <si>
    <t>20-40% reducción vigor</t>
  </si>
  <si>
    <t>Grietas corteza</t>
  </si>
  <si>
    <t>Herramientas desinfectadas</t>
  </si>
  <si>
    <t>Temperatura alta agrava</t>
  </si>
  <si>
    <t>Herramientas, injertos</t>
  </si>
  <si>
    <t>Roña/ Sarna del naranjo agrio</t>
  </si>
  <si>
    <t>Elsinoe fawcettii</t>
  </si>
  <si>
    <t>Hongo que causa costras</t>
  </si>
  <si>
    <t>#Roña #Fungica</t>
  </si>
  <si>
    <t>T: 20-28°C, HR &gt;80%</t>
  </si>
  <si>
    <t>&gt;12% frutos afectados</t>
  </si>
  <si>
    <t>15-30% pérdida valor</t>
  </si>
  <si>
    <t>Lesiones corchosas</t>
  </si>
  <si>
    <t>Poda ventilación</t>
  </si>
  <si>
    <t>Lluvia favorece</t>
  </si>
  <si>
    <t>Cachexia-xyloporosis</t>
  </si>
  <si>
    <t>Citrus cachexia viroid</t>
  </si>
  <si>
    <t>Mandarina, limón</t>
  </si>
  <si>
    <t>Viroide que afecta floema</t>
  </si>
  <si>
    <t>Decaimiento lento</t>
  </si>
  <si>
    <t>Material sano</t>
  </si>
  <si>
    <t>#Cachexia #Viral</t>
  </si>
  <si>
    <t>1-2 años</t>
  </si>
  <si>
    <t>30-50% pérdida producción</t>
  </si>
  <si>
    <t>Acanaladuras tronco</t>
  </si>
  <si>
    <t>Calor aumenta síntomas</t>
  </si>
  <si>
    <t>Alternaria</t>
  </si>
  <si>
    <t>Alternaria alternata</t>
  </si>
  <si>
    <t>Hongo que causa manchas</t>
  </si>
  <si>
    <t>Caída frutos, defoliación</t>
  </si>
  <si>
    <t>5-10 días</t>
  </si>
  <si>
    <t>#Alternaria #Fungica</t>
  </si>
  <si>
    <t>Estrobilurinas, cobre</t>
  </si>
  <si>
    <t>Manchas necróticas</t>
  </si>
  <si>
    <t>Lluvia aumenta severidad</t>
  </si>
  <si>
    <t>Viento, lluvia</t>
  </si>
  <si>
    <t>Cristacortis</t>
  </si>
  <si>
    <t>Citrus cristacortis virus</t>
  </si>
  <si>
    <t>Virus que causa acanaladuras</t>
  </si>
  <si>
    <t>Deterioro progresivo</t>
  </si>
  <si>
    <t>#Cristacortis #Viral</t>
  </si>
  <si>
    <t>2-4 años</t>
  </si>
  <si>
    <t>20-35% reducción vigor</t>
  </si>
  <si>
    <t>Acanaladuras corteza</t>
  </si>
  <si>
    <t>Injerto</t>
  </si>
  <si>
    <t>Botrytis</t>
  </si>
  <si>
    <t>Botrytis cinerea</t>
  </si>
  <si>
    <t>3-7 días</t>
  </si>
  <si>
    <t>Hongo que pudre flores</t>
  </si>
  <si>
    <t>Caída flores y frutos</t>
  </si>
  <si>
    <t>Fungicidas botryticidas</t>
  </si>
  <si>
    <t>#Botrytis #Fungica</t>
  </si>
  <si>
    <t>T: 15-25°C, HR &gt;85%</t>
  </si>
  <si>
    <t>Iprodiona, Fenhexamid</t>
  </si>
  <si>
    <t>&gt;10% flores afectadas</t>
  </si>
  <si>
    <t>15-25% pérdida cosecha</t>
  </si>
  <si>
    <t>Pudrición gris</t>
  </si>
  <si>
    <t>Lluvia favorece infección</t>
  </si>
  <si>
    <t>Aire, lluvia</t>
  </si>
  <si>
    <t>Impietratura</t>
  </si>
  <si>
    <t>Citrus impietratura disease</t>
  </si>
  <si>
    <t>Naranjo, pomelo</t>
  </si>
  <si>
    <t>Virus que afecta frutos</t>
  </si>
  <si>
    <t>Goma en frutos</t>
  </si>
  <si>
    <t>#Impietratura #Viral</t>
  </si>
  <si>
    <t>10-20% pérdida valor</t>
  </si>
  <si>
    <t>Goma en albedo</t>
  </si>
  <si>
    <t>Clima no influye</t>
  </si>
  <si>
    <t>Podredumbre amarga</t>
  </si>
  <si>
    <t>Geotrichum citri-aurantii</t>
  </si>
  <si>
    <t>Hongo que pudre frutos</t>
  </si>
  <si>
    <t>Pudrición post-cosecha</t>
  </si>
  <si>
    <t>Fungicidas post-cosecha</t>
  </si>
  <si>
    <t>#PodredumbreAmarga #Fungica</t>
  </si>
  <si>
    <t>Post-cosecha</t>
  </si>
  <si>
    <t>T: 20-30°C, HR &gt;85%</t>
  </si>
  <si>
    <t>Imazalil, Tiabendazol</t>
  </si>
  <si>
    <t>&gt;2% frutos afectados</t>
  </si>
  <si>
    <t>15-40% pérdida post-cosecha</t>
  </si>
  <si>
    <t>Ablandamiento fruto</t>
  </si>
  <si>
    <t>Manejo post-cosecha</t>
  </si>
  <si>
    <t>Temperatura, humedad</t>
  </si>
  <si>
    <t>Heridas favorecen</t>
  </si>
  <si>
    <t>Contacto, heridas</t>
  </si>
  <si>
    <t xml:space="preserve">Mancha negra </t>
  </si>
  <si>
    <t xml:space="preserve">Guignardia citricarpa </t>
  </si>
  <si>
    <t>Bacteria que causa manchas</t>
  </si>
  <si>
    <t>#ManchaNegra #Bacteriana</t>
  </si>
  <si>
    <t>Invierno-Primavera</t>
  </si>
  <si>
    <t>Zonas templadas</t>
  </si>
  <si>
    <t>T: 15-25°C, heladas</t>
  </si>
  <si>
    <t>Cobre + Mancozeb</t>
  </si>
  <si>
    <t>&gt;10% área afectada</t>
  </si>
  <si>
    <t>Manchas negras</t>
  </si>
  <si>
    <t>Protección heladas</t>
  </si>
  <si>
    <t>Frío favorece</t>
  </si>
  <si>
    <t xml:space="preserve">Tizon bacteriano </t>
  </si>
  <si>
    <t>Pseudomonas syringae pv. syringae</t>
  </si>
  <si>
    <t>Brotes, hojas</t>
  </si>
  <si>
    <t>Limón principalmente</t>
  </si>
  <si>
    <t>Bacteria que causa muerte brotes</t>
  </si>
  <si>
    <t>Muerte de brotes</t>
  </si>
  <si>
    <t>Cobre, protección</t>
  </si>
  <si>
    <t>#CitrusBlast #Bacteriana</t>
  </si>
  <si>
    <t>Invierno</t>
  </si>
  <si>
    <t>T: 10-20°C, heladas</t>
  </si>
  <si>
    <t>Cobre + Protección</t>
  </si>
  <si>
    <t>20-40% reducción producción</t>
  </si>
  <si>
    <t>Necrosis brotes</t>
  </si>
  <si>
    <t>Cortinas protección</t>
  </si>
  <si>
    <t>Heridas facilitan</t>
  </si>
  <si>
    <t>Bolsillo ciego</t>
  </si>
  <si>
    <t>Citrus concave gum disease</t>
  </si>
  <si>
    <t>Naranjo, pomelo, mandarino</t>
  </si>
  <si>
    <t>Virus que deforma tronco</t>
  </si>
  <si>
    <t>Deformaciones</t>
  </si>
  <si>
    <t>Diplodia</t>
  </si>
  <si>
    <t>Lasiodiplodia ssp</t>
  </si>
  <si>
    <t>Hongo que causa muerte regresiva</t>
  </si>
  <si>
    <t>Poda sanitaria, fungicidas</t>
  </si>
  <si>
    <t>#Diplodia #Fungica</t>
  </si>
  <si>
    <t>T: 25-35°C, HR &gt;80%</t>
  </si>
  <si>
    <t>Carbendazim, Benomilo</t>
  </si>
  <si>
    <t>Muerte descendente</t>
  </si>
  <si>
    <t>Evitar heridas</t>
  </si>
  <si>
    <t>Estrés favorece</t>
  </si>
  <si>
    <t>Heridas, viento</t>
  </si>
  <si>
    <t>Brown rot</t>
  </si>
  <si>
    <t>Phytophthora citrophthora</t>
  </si>
  <si>
    <t>Frutos, tronco</t>
  </si>
  <si>
    <t>Pudrición marrón</t>
  </si>
  <si>
    <t>#BrownRot #Fungica</t>
  </si>
  <si>
    <t>T: 20-28°C, lluvia</t>
  </si>
  <si>
    <t>30-50% pérdida cosecha</t>
  </si>
  <si>
    <t>Manchas marrones</t>
  </si>
  <si>
    <t>Control de salpicaduras</t>
  </si>
  <si>
    <t>Salpicadura, suelo</t>
  </si>
  <si>
    <t>Vein enation</t>
  </si>
  <si>
    <t>Citrus vein enation virus</t>
  </si>
  <si>
    <t>Hojas, venas</t>
  </si>
  <si>
    <t>Limón, lima</t>
  </si>
  <si>
    <t>Virus que deforma venas</t>
  </si>
  <si>
    <t>Enaciones en venas</t>
  </si>
  <si>
    <t>#VeinEnation #Viral</t>
  </si>
  <si>
    <t>&gt;3% árboles afectados</t>
  </si>
  <si>
    <t>5-15% reducción vigor</t>
  </si>
  <si>
    <t>Protuberancias venas</t>
  </si>
  <si>
    <t>Temperatura no influye</t>
  </si>
  <si>
    <t>Áfidos</t>
  </si>
  <si>
    <t>Septoria</t>
  </si>
  <si>
    <t>Septoria citri</t>
  </si>
  <si>
    <t>#Septoria #Fungica</t>
  </si>
  <si>
    <t>Mancozeb, Cobre</t>
  </si>
  <si>
    <t>&gt;15% área foliar</t>
  </si>
  <si>
    <t>15-30% pérdida vigor</t>
  </si>
  <si>
    <t>Manchas con halo</t>
  </si>
  <si>
    <t>Citrus Stubborn</t>
  </si>
  <si>
    <t>Spiroplasma citri</t>
  </si>
  <si>
    <t>Bacteria que causa enanismo</t>
  </si>
  <si>
    <t>Reducción crecimiento</t>
  </si>
  <si>
    <t>#Stubborn #Bacteriana</t>
  </si>
  <si>
    <t>T: &gt;30°C</t>
  </si>
  <si>
    <t>25-40% reducción producción</t>
  </si>
  <si>
    <t>Hojas pequeñas</t>
  </si>
  <si>
    <t>Térmico, espectral</t>
  </si>
  <si>
    <t>Calor favorece síntomas</t>
  </si>
  <si>
    <t>Maleza</t>
  </si>
  <si>
    <t>Dicotiledónea</t>
  </si>
  <si>
    <t>Bledo</t>
  </si>
  <si>
    <t>Amaranthus hybridus</t>
  </si>
  <si>
    <t>Anual</t>
  </si>
  <si>
    <t>Suelo, nutrientes</t>
  </si>
  <si>
    <t>Hierba competitiva</t>
  </si>
  <si>
    <t>Competencia nutrientes</t>
  </si>
  <si>
    <t>Herbicidas, mecánico</t>
  </si>
  <si>
    <t>30-45 días</t>
  </si>
  <si>
    <t>#Bledo #Anual</t>
  </si>
  <si>
    <t>Glifosato, Paraquat</t>
  </si>
  <si>
    <t>&gt;5 plantas/m²</t>
  </si>
  <si>
    <t>15-30% reducción rendimiento</t>
  </si>
  <si>
    <t>Plántulas vigorosas</t>
  </si>
  <si>
    <t>Cobertura suelo</t>
  </si>
  <si>
    <t>Visual, multiespectral</t>
  </si>
  <si>
    <t>Favorecida por fertilización</t>
  </si>
  <si>
    <t>Semillas, viento</t>
  </si>
  <si>
    <t>Monocotiledónea</t>
  </si>
  <si>
    <t>Zacate Johnson</t>
  </si>
  <si>
    <t>Sorghum halepense</t>
  </si>
  <si>
    <t>Perenne</t>
  </si>
  <si>
    <t>Gramínea invasiva</t>
  </si>
  <si>
    <t>Competencia agua</t>
  </si>
  <si>
    <t>Herbicidas sistémicos</t>
  </si>
  <si>
    <t>45-60 días</t>
  </si>
  <si>
    <t>#Johnson #Perenne</t>
  </si>
  <si>
    <t>T: 15-35°C</t>
  </si>
  <si>
    <t>Fluazifop, Haloxyfop</t>
  </si>
  <si>
    <t>&gt;3 plantas/m²</t>
  </si>
  <si>
    <t>Rizomas extensivos</t>
  </si>
  <si>
    <t>Sequía aumenta competencia</t>
  </si>
  <si>
    <t>Rizomas, semillas</t>
  </si>
  <si>
    <t>Verdolaga</t>
  </si>
  <si>
    <t>Portulaca oleracea</t>
  </si>
  <si>
    <t>Suelo, humedad</t>
  </si>
  <si>
    <t>Hierba rastrera</t>
  </si>
  <si>
    <t>Herbicidas, manual</t>
  </si>
  <si>
    <t>#Verdolaga #Anual</t>
  </si>
  <si>
    <t>T: 20-40°C</t>
  </si>
  <si>
    <t>2,4-D, Dicamba</t>
  </si>
  <si>
    <t>&gt;10 plantas/m²</t>
  </si>
  <si>
    <t>10-25% reducción agua</t>
  </si>
  <si>
    <t>Crecimiento rápido</t>
  </si>
  <si>
    <t>Mulching</t>
  </si>
  <si>
    <t>Alta humedad favorece</t>
  </si>
  <si>
    <t>Semillas</t>
  </si>
  <si>
    <t>Cyperus</t>
  </si>
  <si>
    <t>Cyperus rotundus</t>
  </si>
  <si>
    <t>Ciperácea invasiva</t>
  </si>
  <si>
    <t>Competencia total</t>
  </si>
  <si>
    <t>Herbicidas específicos</t>
  </si>
  <si>
    <t>#Cyperus #Perenne</t>
  </si>
  <si>
    <t>T: 15-40°C</t>
  </si>
  <si>
    <t>Halosulfuron</t>
  </si>
  <si>
    <t>25-50% reducción rendimiento</t>
  </si>
  <si>
    <t>Tubérculos</t>
  </si>
  <si>
    <t>Prevención</t>
  </si>
  <si>
    <t>Riego favorece</t>
  </si>
  <si>
    <t>Acahual</t>
  </si>
  <si>
    <t>Simsia amplexicaulis</t>
  </si>
  <si>
    <t>Suelo, luz</t>
  </si>
  <si>
    <t>Compuesta alta</t>
  </si>
  <si>
    <t>Sombreado</t>
  </si>
  <si>
    <t>40-60 días</t>
  </si>
  <si>
    <t>#Acahual #Anual</t>
  </si>
  <si>
    <t>T: 18-35°C</t>
  </si>
  <si>
    <t>2,4-D, Metsulfuron</t>
  </si>
  <si>
    <t>15-35% reducción luz</t>
  </si>
  <si>
    <t>Plantas altas</t>
  </si>
  <si>
    <t>Control temprano</t>
  </si>
  <si>
    <t>Pata de gallo</t>
  </si>
  <si>
    <t>Eleusine indica</t>
  </si>
  <si>
    <t>Gramínea resistente</t>
  </si>
  <si>
    <t>Competencia</t>
  </si>
  <si>
    <t>Herbicidas selectivos</t>
  </si>
  <si>
    <t>#PataGallo #Anual</t>
  </si>
  <si>
    <t>Cletodim, Quizalofop</t>
  </si>
  <si>
    <t>&gt;8 plantas/m²</t>
  </si>
  <si>
    <t>15-30% competencia</t>
  </si>
  <si>
    <t>Macollos densos</t>
  </si>
  <si>
    <t>Pisoteo favorece</t>
  </si>
  <si>
    <t>Quelite</t>
  </si>
  <si>
    <t>Chenopodium album</t>
  </si>
  <si>
    <t>Hierba dominante</t>
  </si>
  <si>
    <t>35-50 días</t>
  </si>
  <si>
    <t>#Quelite #Anual</t>
  </si>
  <si>
    <t>T: 15-30°C</t>
  </si>
  <si>
    <t>Glifosato, 2,4-D</t>
  </si>
  <si>
    <t>&gt;4 plantas/m²</t>
  </si>
  <si>
    <t>20-40% reducción nutrientes</t>
  </si>
  <si>
    <t>Fertilización favorece</t>
  </si>
  <si>
    <t>Zacate guinea</t>
  </si>
  <si>
    <t>Panicum maximum</t>
  </si>
  <si>
    <t>Gramínea alta</t>
  </si>
  <si>
    <t>#Guinea #Perenne</t>
  </si>
  <si>
    <t>Fluazifop, Glifosato</t>
  </si>
  <si>
    <t>&gt;2 plantas/m²</t>
  </si>
  <si>
    <t>25-45% reducción agua</t>
  </si>
  <si>
    <t>Macollos grandes</t>
  </si>
  <si>
    <t>Semillas, rizomas</t>
  </si>
  <si>
    <t>Correhuela</t>
  </si>
  <si>
    <t>Convolvulus arvensis</t>
  </si>
  <si>
    <t>Suelo, cultivo</t>
  </si>
  <si>
    <t>Enredadera invasiva</t>
  </si>
  <si>
    <t>Estrangulamiento</t>
  </si>
  <si>
    <t>#Correhuela #Perenne</t>
  </si>
  <si>
    <t>Dicamba, 2,4-D</t>
  </si>
  <si>
    <t>30-50% daño mecánico</t>
  </si>
  <si>
    <t>Enredamiento</t>
  </si>
  <si>
    <t>Control barreras</t>
  </si>
  <si>
    <t>Soporte favorece</t>
  </si>
  <si>
    <t>Digitaria</t>
  </si>
  <si>
    <t>Digitaria sanguinalis</t>
  </si>
  <si>
    <t>#Digitaria #Anual</t>
  </si>
  <si>
    <t>Fluazifop, Cletodim</t>
  </si>
  <si>
    <t>&gt;6 plantas/m²</t>
  </si>
  <si>
    <t>15-35% competencia</t>
  </si>
  <si>
    <t>Estolones</t>
  </si>
  <si>
    <t>Humedad favorece</t>
  </si>
  <si>
    <t>Semillas, estolones</t>
  </si>
  <si>
    <t>Malva</t>
  </si>
  <si>
    <t>Malva parviflora</t>
  </si>
  <si>
    <t>Hierba resistente</t>
  </si>
  <si>
    <t>40-55 días</t>
  </si>
  <si>
    <t>#Malva #Anual</t>
  </si>
  <si>
    <t>15-30% reducción nutrientes</t>
  </si>
  <si>
    <t>Rosetas basales</t>
  </si>
  <si>
    <t>Bermuda</t>
  </si>
  <si>
    <t>Cynodon dactylon</t>
  </si>
  <si>
    <t>Gramínea agresiva</t>
  </si>
  <si>
    <t>#Bermuda #Perenne</t>
  </si>
  <si>
    <t>Glifosato, Fluazifop</t>
  </si>
  <si>
    <t>25-45% reducción vigor</t>
  </si>
  <si>
    <t>Estolones extensivos</t>
  </si>
  <si>
    <t>Sequía favorece</t>
  </si>
  <si>
    <t>Estolones, semillas</t>
  </si>
  <si>
    <t>Lengua de vaca</t>
  </si>
  <si>
    <t>Rumex crispus</t>
  </si>
  <si>
    <t>Hierba profunda</t>
  </si>
  <si>
    <t>#Rumex #Perenne</t>
  </si>
  <si>
    <t>T: 10-30°C</t>
  </si>
  <si>
    <t>20-35% reducción agua</t>
  </si>
  <si>
    <t>Raíz pivotante</t>
  </si>
  <si>
    <t>Control mecánico</t>
  </si>
  <si>
    <t>Cola de zorra</t>
  </si>
  <si>
    <t>Setaria spp.</t>
  </si>
  <si>
    <t>Gramínea densa</t>
  </si>
  <si>
    <t>#Setaria #Anual</t>
  </si>
  <si>
    <t>&gt;7 plantas/m²</t>
  </si>
  <si>
    <t>Mostaza</t>
  </si>
  <si>
    <t>Brassica rapa</t>
  </si>
  <si>
    <t>Crucífera invasiva</t>
  </si>
  <si>
    <t>Competencia luz</t>
  </si>
  <si>
    <t>#Mostaza #Anual</t>
  </si>
  <si>
    <t>T: 10-25°C</t>
  </si>
  <si>
    <t>15-25% reducción luz</t>
  </si>
  <si>
    <t>Rosetas grandes</t>
  </si>
  <si>
    <t>Pasto amargo</t>
  </si>
  <si>
    <t>Paspalum notatum</t>
  </si>
  <si>
    <t>#Paspalum #Perenne</t>
  </si>
  <si>
    <t>Subtropical</t>
  </si>
  <si>
    <t>25-40% reducción agua</t>
  </si>
  <si>
    <t>Rizomas densos</t>
  </si>
  <si>
    <t>Hierba mora</t>
  </si>
  <si>
    <t>Solanum nigrum</t>
  </si>
  <si>
    <t>Solanácea tóxica</t>
  </si>
  <si>
    <t>#HierbaMora #Anual</t>
  </si>
  <si>
    <t>Glifosato, Dicamba</t>
  </si>
  <si>
    <t>7-</t>
  </si>
  <si>
    <t>Aceitilla</t>
  </si>
  <si>
    <t>Bidens pilosa</t>
  </si>
  <si>
    <t>Compuesta agresiva</t>
  </si>
  <si>
    <t>#Aceitilla #Anual</t>
  </si>
  <si>
    <t>Semillas adhesivas</t>
  </si>
  <si>
    <t>Brachiaria</t>
  </si>
  <si>
    <t>Brachiaria decumbens</t>
  </si>
  <si>
    <t>Gramínea invasora</t>
  </si>
  <si>
    <t>#Brachiaria #Perenne</t>
  </si>
  <si>
    <t>Estolones extensos</t>
  </si>
  <si>
    <t>Diente de león</t>
  </si>
  <si>
    <t>Taraxacum officinale</t>
  </si>
  <si>
    <t>Compuesta persistente</t>
  </si>
  <si>
    <t>#DienteLeon #Perenne</t>
  </si>
  <si>
    <t>15-25% competencia</t>
  </si>
  <si>
    <t>Control raíz</t>
  </si>
  <si>
    <t>Semillas aéreas</t>
  </si>
  <si>
    <t>Pata de gallina</t>
  </si>
  <si>
    <t>Dactyloctenium aegyptium</t>
  </si>
  <si>
    <t>Gramínea rastrera</t>
  </si>
  <si>
    <t>#PataGallina #Anual</t>
  </si>
  <si>
    <t>Estolones rastreros</t>
  </si>
  <si>
    <t>Tomatillo</t>
  </si>
  <si>
    <t>Physalis ixocarpa</t>
  </si>
  <si>
    <t>Solanácea invasiva</t>
  </si>
  <si>
    <t>#Tomatillo #Anual</t>
  </si>
  <si>
    <t>Plantas ramificadas</t>
  </si>
  <si>
    <t>Bromo</t>
  </si>
  <si>
    <t>Bromus spp.</t>
  </si>
  <si>
    <t>#Bromo #Anual</t>
  </si>
  <si>
    <t>Lampante</t>
  </si>
  <si>
    <t>Lamium amplexicaule</t>
  </si>
  <si>
    <t>Labiada invasiva</t>
  </si>
  <si>
    <t>#Lampante #Anual</t>
  </si>
  <si>
    <t>10-20% competencia</t>
  </si>
  <si>
    <t>Plantas postradas</t>
  </si>
  <si>
    <t>Zacate cadillo</t>
  </si>
  <si>
    <t>Cenchrus echinatus</t>
  </si>
  <si>
    <t>Gramínea espinosa</t>
  </si>
  <si>
    <t>#Cadillo #Anual</t>
  </si>
  <si>
    <t>20-35% competencia</t>
  </si>
  <si>
    <t>Espinas adherentes</t>
  </si>
  <si>
    <t>Semillas adherentes</t>
  </si>
  <si>
    <t>Quintonil</t>
  </si>
  <si>
    <t>Amaranthus retroflexus</t>
  </si>
  <si>
    <t>Amarantácea agresiva</t>
  </si>
  <si>
    <t>#Quintonil #Anual</t>
  </si>
  <si>
    <t>Pasto estrella</t>
  </si>
  <si>
    <t>Cynodon plectostachyus</t>
  </si>
  <si>
    <t>#PastoEstrella #Perenne</t>
  </si>
  <si>
    <t>Estolones agresivos</t>
  </si>
  <si>
    <t>Alfilerillo</t>
  </si>
  <si>
    <t>Erodium cicutarium</t>
  </si>
  <si>
    <t>Geraniácea invasiva</t>
  </si>
  <si>
    <t>#Alfilerillo #Anual</t>
  </si>
  <si>
    <t>Semillas helicoidales</t>
  </si>
  <si>
    <t>Zacate milo</t>
  </si>
  <si>
    <t>Echinochloa colona</t>
  </si>
  <si>
    <t>#ZacateMilo #Anual</t>
  </si>
  <si>
    <t>Cardo santo</t>
  </si>
  <si>
    <t>Argemone mexicana</t>
  </si>
  <si>
    <t>Papaveraceae espinosa</t>
  </si>
  <si>
    <t>#CardoSanto #Anual</t>
  </si>
  <si>
    <t>15-30% reducción luz</t>
  </si>
  <si>
    <t>Plantas espinosas</t>
  </si>
  <si>
    <t>Control manual</t>
  </si>
  <si>
    <t>Alpiste silvestre</t>
  </si>
  <si>
    <t>Phalaris minor</t>
  </si>
  <si>
    <t>Gramínea competitiva</t>
  </si>
  <si>
    <t>#Alpiste #Anual</t>
  </si>
  <si>
    <t>15-30% reducción agua</t>
  </si>
  <si>
    <t>Macollos erectos</t>
  </si>
  <si>
    <t>Cerraja</t>
  </si>
  <si>
    <t>Sonchus oleraceus</t>
  </si>
  <si>
    <t>Compuesta látex</t>
  </si>
  <si>
    <t>#Cerraja #Anual</t>
  </si>
  <si>
    <t>Rosetas látex</t>
  </si>
  <si>
    <t>Pasto kikuyo</t>
  </si>
  <si>
    <t>Pennisetum clandestinum</t>
  </si>
  <si>
    <t>#Kikuyo #Perenne</t>
  </si>
  <si>
    <t>30-50% reducción vigor</t>
  </si>
  <si>
    <t>Chichicastle</t>
  </si>
  <si>
    <t>Urtica urens</t>
  </si>
  <si>
    <t>Urticácea urticante</t>
  </si>
  <si>
    <t>#Chichicastle #Anual</t>
  </si>
  <si>
    <t>Invierno-</t>
  </si>
  <si>
    <t>Zacate Rhodes</t>
  </si>
  <si>
    <t>Chloris gayana</t>
  </si>
  <si>
    <t>#Rhodes #Perenne</t>
  </si>
  <si>
    <t>Macollos altos</t>
  </si>
  <si>
    <t>Lechuguilla</t>
  </si>
  <si>
    <t>Sonchus asper</t>
  </si>
  <si>
    <t>Compuesta espinosa</t>
  </si>
  <si>
    <t>#Lechuguilla #Anual</t>
  </si>
  <si>
    <t>Rosetas espinosas</t>
  </si>
  <si>
    <t>Avena loca</t>
  </si>
  <si>
    <t>Avena fatua</t>
  </si>
  <si>
    <t>#AvenaLoca #Anual</t>
  </si>
  <si>
    <t>Quelite espinoso</t>
  </si>
  <si>
    <t>Amaranthus spinosus</t>
  </si>
  <si>
    <t>Amarantácea espinosa</t>
  </si>
  <si>
    <t>#QueliteEspinoso #Anual</t>
  </si>
  <si>
    <t>25-45% reducción nutrientes</t>
  </si>
  <si>
    <t>Espinas axilares</t>
  </si>
  <si>
    <t>Grama China</t>
  </si>
  <si>
    <t>Paspalum conjugatum</t>
  </si>
  <si>
    <t>#GramaChina #Perenne</t>
  </si>
  <si>
    <t>25-40% reducción vigor</t>
  </si>
  <si>
    <t>Estolones largos</t>
  </si>
  <si>
    <t>Chual</t>
  </si>
  <si>
    <t>Chenopodium murale</t>
  </si>
  <si>
    <t>Quenopodiácea invasiva</t>
  </si>
  <si>
    <t>#Chual #Anual</t>
  </si>
  <si>
    <t>Pasto bahía</t>
  </si>
  <si>
    <t>#PastoBahia #Perenne</t>
  </si>
  <si>
    <t>Pamita</t>
  </si>
  <si>
    <t>Sida rhombifolia</t>
  </si>
  <si>
    <t>Malvácea persistente</t>
  </si>
  <si>
    <t>#Pamita #Perenne</t>
  </si>
  <si>
    <t>Raíz profunda</t>
  </si>
  <si>
    <t>Zacate cola de zorra</t>
  </si>
  <si>
    <t>Setaria verticillata</t>
  </si>
  <si>
    <t>Gramínea adherente</t>
  </si>
  <si>
    <t>#ColaZorra #Anual</t>
  </si>
  <si>
    <t>Hierba del pollo</t>
  </si>
  <si>
    <t>Commelina diffusa</t>
  </si>
  <si>
    <t>Commelinácea rastrera</t>
  </si>
  <si>
    <t>#HierbaPollo #Perenne</t>
  </si>
  <si>
    <t>Tallos suculentos</t>
  </si>
  <si>
    <t>Control continuo</t>
  </si>
  <si>
    <t>Fragmentos, semillas</t>
  </si>
  <si>
    <t>Zacate pinto</t>
  </si>
  <si>
    <t>Echinochloa crusgalli</t>
  </si>
  <si>
    <t>Gramínea robusta</t>
  </si>
  <si>
    <t>#ZacatePinto #Anual</t>
  </si>
  <si>
    <t>20-40% competencia</t>
  </si>
  <si>
    <t>Trébol blanco</t>
  </si>
  <si>
    <t>Trifolium repens</t>
  </si>
  <si>
    <t>Leguminosa rastrera</t>
  </si>
  <si>
    <t>#TrebolBlanco #Perenne</t>
  </si>
  <si>
    <t>Pasto pangola</t>
  </si>
  <si>
    <t>Digitaria decumbens</t>
  </si>
  <si>
    <t>#Pangola #Perenne</t>
  </si>
  <si>
    <t>Malva de quesitos</t>
  </si>
  <si>
    <t>Malvácea invasiva</t>
  </si>
  <si>
    <t>#MalvaQuesitos #Anual</t>
  </si>
  <si>
    <t>Pata de gallo menor</t>
  </si>
  <si>
    <t>Eleusine tristachya</t>
  </si>
  <si>
    <t>Gramínea pequeña</t>
  </si>
  <si>
    <t>#PataGalloMenor #Anual</t>
  </si>
  <si>
    <t>Cletodim, Haloxyfop</t>
  </si>
  <si>
    <t>Bolsa de pastor</t>
  </si>
  <si>
    <t>Capsella bursa-pastoris</t>
  </si>
  <si>
    <t>Crucífera persistente</t>
  </si>
  <si>
    <t>#BolsaPastor #Anual</t>
  </si>
  <si>
    <t>Carrizo</t>
  </si>
  <si>
    <t>Phragmites australis</t>
  </si>
  <si>
    <t>#Carrizo #Perenne</t>
  </si>
  <si>
    <t>Glifosato, Imazapyr</t>
  </si>
  <si>
    <t>21-30 días</t>
  </si>
  <si>
    <t>30-50% reducción agua</t>
  </si>
  <si>
    <t>Cañas altas</t>
  </si>
  <si>
    <t>Control rizomas</t>
  </si>
  <si>
    <t>Malva silvestre</t>
  </si>
  <si>
    <t>Malva sylvestris</t>
  </si>
  <si>
    <t>Malvácea vigorosa</t>
  </si>
  <si>
    <t>#MalvaSilvestre #Anual</t>
  </si>
  <si>
    <t>Pasto dulce</t>
  </si>
  <si>
    <t>Paspalum dilatatum</t>
  </si>
  <si>
    <t>#PastoDulce #Perenne</t>
  </si>
  <si>
    <t>Macollos robustos</t>
  </si>
  <si>
    <t>Verbena</t>
  </si>
  <si>
    <t>Verbena litoralis</t>
  </si>
  <si>
    <t>Verbenácea persistente</t>
  </si>
  <si>
    <t>#Verbena #Perenne</t>
  </si>
  <si>
    <t>Tallos erectos</t>
  </si>
  <si>
    <t>Zacate peludo</t>
  </si>
  <si>
    <t>Rottboellia cochinchinensis</t>
  </si>
  <si>
    <t>Gramínea irritante</t>
  </si>
  <si>
    <t>#ZacatePeludo #Anual</t>
  </si>
  <si>
    <t>T: 25-35°C</t>
  </si>
  <si>
    <t>Nicosulfuron, Cletodim</t>
  </si>
  <si>
    <t>25-45% competencia</t>
  </si>
  <si>
    <t>Pelos urticantes</t>
  </si>
  <si>
    <t>Cardo ruso</t>
  </si>
  <si>
    <t>Salsola kali</t>
  </si>
  <si>
    <t>Quenopodiácea rodante</t>
  </si>
  <si>
    <t>#CardoRuso #Anual</t>
  </si>
  <si>
    <t>Plantas esféricas</t>
  </si>
  <si>
    <t>Plantas rodantes</t>
  </si>
  <si>
    <t>Alpistillo</t>
  </si>
  <si>
    <t>Phalaris paradoxa</t>
  </si>
  <si>
    <t>#Alpistillo #Anual</t>
  </si>
  <si>
    <t>Llantén</t>
  </si>
  <si>
    <t>Plantago major</t>
  </si>
  <si>
    <t>Plantaginaceae invasiva</t>
  </si>
  <si>
    <t>#Llanten #Perenne</t>
  </si>
  <si>
    <t>Pasto fino</t>
  </si>
  <si>
    <t>Axonopus affinis</t>
  </si>
  <si>
    <t>#PastoFino #Perenne</t>
  </si>
  <si>
    <t>20-40% reducción agua</t>
  </si>
  <si>
    <t>Estolones densos</t>
  </si>
  <si>
    <t>Hierba cana</t>
  </si>
  <si>
    <t>Senecio vulgaris</t>
  </si>
  <si>
    <t>Compuesta invasiva</t>
  </si>
  <si>
    <t>#HierbaCana #Anual</t>
  </si>
  <si>
    <t>Zacate cabezón</t>
  </si>
  <si>
    <t>Paspalum virgatum</t>
  </si>
  <si>
    <t>#ZacateCabezon #Perenne</t>
  </si>
  <si>
    <t>Glifosato, Haloxyfop</t>
  </si>
  <si>
    <t>Verdolaga espinosa</t>
  </si>
  <si>
    <t>Trianthema portulacastrum</t>
  </si>
  <si>
    <t>Aizoaceae invasiva</t>
  </si>
  <si>
    <t>#VerdolagaEspinosa #Anual</t>
  </si>
  <si>
    <t>Tallos postrados</t>
  </si>
  <si>
    <t>Bromus</t>
  </si>
  <si>
    <t>Bromus catharticus</t>
  </si>
  <si>
    <t>#Bromus #Anual</t>
  </si>
  <si>
    <t>Yuyo colorado</t>
  </si>
  <si>
    <t>Amaranthus quitensis</t>
  </si>
  <si>
    <t>#YuyoColorado #Anual</t>
  </si>
  <si>
    <t>Capín arroz</t>
  </si>
  <si>
    <t>Echinochloa oryzoides</t>
  </si>
  <si>
    <t>#CapinArroz #Anual</t>
  </si>
  <si>
    <t>Ortiga mansa</t>
  </si>
  <si>
    <t>Lamiaceae invasiva</t>
  </si>
  <si>
    <t>#OrtigaMansa #Anual</t>
  </si>
  <si>
    <t>Pasto miel</t>
  </si>
  <si>
    <t>Gramínea persistente</t>
  </si>
  <si>
    <t>#PastoMiel #Perenne</t>
  </si>
  <si>
    <t>25-</t>
  </si>
  <si>
    <t>Característica</t>
  </si>
  <si>
    <t>Deficiencia</t>
  </si>
  <si>
    <t>Síntoma</t>
  </si>
  <si>
    <t>Causas</t>
  </si>
  <si>
    <t>Control</t>
  </si>
  <si>
    <t>Importancia para:</t>
  </si>
  <si>
    <t>CLOROSIS (Amarillamiento)</t>
  </si>
  <si>
    <t>Clorosis uniforme</t>
  </si>
  <si>
    <t>Nitrógeno</t>
  </si>
  <si>
    <t>• Amarillamiento uniforme de hojas\n• Color verde pálido progresivo\n• Reducción del tamaño de hojas</t>
  </si>
  <si>
    <t>Hojas más viejas</t>
  </si>
  <si>
    <t>• Suelo con pH elevado o bajo\n• Suelos arenosos\n• Bajo contenido de MO</t>
  </si>
  <si>
    <t>• Fertilización nitrogenada\n• Manejo de MO</t>
  </si>
  <si>
    <t>• Crecimiento vegetativo\n• Producción de frutos</t>
  </si>
  <si>
    <t>Clorosis intervenal</t>
  </si>
  <si>
    <t>Magnesio</t>
  </si>
  <si>
    <t>• Amarillamiento entre nervaduras\n• Nervaduras permanecen verdes\n• Avanza del ápice al peciolo</t>
  </si>
  <si>
    <t>Hojas viejas o maduras</t>
  </si>
  <si>
    <t>• Suelos ácidos\n• Alto contenido de K\n• Suelos arenosos</t>
  </si>
  <si>
    <t>• Aplicación de Mg\n• Balance K/Mg</t>
  </si>
  <si>
    <t>• Fotosíntesis\n• Calidad de fruta</t>
  </si>
  <si>
    <t>Zinc</t>
  </si>
  <si>
    <t>• Parches amarillos irregulares\n• Moteado intervenal\n• Hojas pequeñas</t>
  </si>
  <si>
    <t>Hojas jóvenes</t>
  </si>
  <si>
    <t>• pH alto\n• Suelos calcáreos\n• Exceso de P</t>
  </si>
  <si>
    <t>• Aplicación foliar Zn\n• Quelatos</t>
  </si>
  <si>
    <t>• Desarrollo de brotes\n• Cuajado</t>
  </si>
  <si>
    <t>Clorosis marginal</t>
  </si>
  <si>
    <t>Potasio</t>
  </si>
  <si>
    <t>• Amarillamiento de bordes\n• Avance hacia el centro\n• Necrosis posterior</t>
  </si>
  <si>
    <t>Hojas viejas</t>
  </si>
  <si>
    <t>• Suelos arenosos\n• Alta lixiviación\n• Exceso de Ca/Mg</t>
  </si>
  <si>
    <t>• Fertilización K\n• Balance catiónico</t>
  </si>
  <si>
    <t>• Calidad de fruta\n• Resistencia</t>
  </si>
  <si>
    <t>DEFORMACIONES</t>
  </si>
  <si>
    <t>Deformación foliar</t>
  </si>
  <si>
    <t>Boro</t>
  </si>
  <si>
    <t>• Hojas distorsionadas\n• Brotes deformes\n• Muerte de ápices</t>
  </si>
  <si>
    <t>Hojas nuevas y brotes</t>
  </si>
  <si>
    <t>• Suelos arenosos\n• Sequía\n• pH alto</t>
  </si>
  <si>
    <t>• Aplicación de B\n• Riego adecuado</t>
  </si>
  <si>
    <t>• Floración\n• Cuajado</t>
  </si>
  <si>
    <t>Deformación de frutos</t>
  </si>
  <si>
    <t>Calcio</t>
  </si>
  <si>
    <t>• Frutos deformes\n• Agrietamiento\n• Manchas corchosas</t>
  </si>
  <si>
    <t>• Baja movilidad Ca\n• Estrés hídrico\n• Competencia K</t>
  </si>
  <si>
    <t>• Aplicación Ca\n• Riego regular</t>
  </si>
  <si>
    <t>• Calidad fruta\n• Conservación</t>
  </si>
  <si>
    <t>Desarrollo fruto</t>
  </si>
  <si>
    <t>Malformación sistémica</t>
  </si>
  <si>
    <t>Molibdeno</t>
  </si>
  <si>
    <t>• Deformación general\n• Hojas retorcidas\n• Crecimiento anormal</t>
  </si>
  <si>
    <t>• pH ácido\n• Exceso sulfatos\n• Suelos arenosos</t>
  </si>
  <si>
    <t>• Encalado\n• Mo foliar</t>
  </si>
  <si>
    <t>• Metabolismo N\n• Desarrollo</t>
  </si>
  <si>
    <t>NECROSIS</t>
  </si>
  <si>
    <t>Necrosis apical</t>
  </si>
  <si>
    <t>• Muerte tejido apical\n• Puntas quemadas\n• Muerte regresiva</t>
  </si>
  <si>
    <t>Puntos crecimiento</t>
  </si>
  <si>
    <t>• Baja movilidad\n• Sequía\n• Salinidad</t>
  </si>
  <si>
    <t>• Ca foliar\n• Riego</t>
  </si>
  <si>
    <t>• Desarrollo\n• Producción</t>
  </si>
  <si>
    <t>Necrosis marginal</t>
  </si>
  <si>
    <t>• Muerte bordes hojas\n• Avance interior\n• Defoliación</t>
  </si>
  <si>
    <t>• Deficiencia K\n• Alta salinidad\n• Sequía</t>
  </si>
  <si>
    <t>• K soluble\n• Riego</t>
  </si>
  <si>
    <t>• Vigor\n• Producción</t>
  </si>
  <si>
    <t>RETRASO CRECIMIENTO</t>
  </si>
  <si>
    <t>Enanismo</t>
  </si>
  <si>
    <t>Fósforo</t>
  </si>
  <si>
    <t>• Plantas pequeñas\n• Entrenudos cortos\n• Raíces reducidas</t>
  </si>
  <si>
    <t>• P no disponible\n• pH extremo\n• Frío</t>
  </si>
  <si>
    <t>• P soluble\n• pH óptimo</t>
  </si>
  <si>
    <t>• Desarrollo\n• Raíces</t>
  </si>
  <si>
    <t>Achaparramiento</t>
  </si>
  <si>
    <t>Cobre</t>
  </si>
  <si>
    <t>• Crecimiento reducido\n• Brotes cortos\n• Rosetas</t>
  </si>
  <si>
    <t>Brotes nuevos</t>
  </si>
  <si>
    <t>• Cu no disponible\n• pH alto\n• Exceso Mo/Fe</t>
  </si>
  <si>
    <t>• Cu foliar\n• pH ajuste</t>
  </si>
  <si>
    <t>• Crecimiento\n• Lignificación</t>
  </si>
  <si>
    <t>MARCHITEZ</t>
  </si>
  <si>
    <t>Marchitez permanente</t>
  </si>
  <si>
    <t>• Pérdida de turgencia\n• Hojas flácidas\n• Muerte de puntas</t>
  </si>
  <si>
    <t>Tejidos jóvenes</t>
  </si>
  <si>
    <t>• Transporte deficiente\n• Estrés hídrico\n• Alta salinidad</t>
  </si>
  <si>
    <t>• Ca foliar\n• Riego frecuente</t>
  </si>
  <si>
    <t>• Vigor\n• Resistencia</t>
  </si>
  <si>
    <t>Marchitez temporal</t>
  </si>
  <si>
    <t>Cloro</t>
  </si>
  <si>
    <t>• Marchitez reversible\n• Pérdida vigor\n• Amarillamiento</t>
  </si>
  <si>
    <t>• Suelos lavados\n• Baja salinidad\n• Exceso riego</t>
  </si>
  <si>
    <t>• Balance iones\n• Manejo riego</t>
  </si>
  <si>
    <t>• Turgencia\n• Osmorregulación</t>
  </si>
  <si>
    <t>MOTEADO</t>
  </si>
  <si>
    <t>Moteado intervenal</t>
  </si>
  <si>
    <t>Manganeso</t>
  </si>
  <si>
    <t>• Manchas irregulares\n• Clorosis parcial\n• Patrón moteado</t>
  </si>
  <si>
    <t>• pH alto\n• Suelos aireados\n• Sequía</t>
  </si>
  <si>
    <t>• Mn foliar\n• Acidificación</t>
  </si>
  <si>
    <t>• Fotosíntesis\n• Metabolismo</t>
  </si>
  <si>
    <t>Moteado difuso</t>
  </si>
  <si>
    <t>Hierro</t>
  </si>
  <si>
    <t>• Manchas difusas\n• Patrón irregular\n• Decoloración</t>
  </si>
  <si>
    <t>Hojas nuevas</t>
  </si>
  <si>
    <t>• Carbonatos\n• pH alto\n• Exceso P</t>
  </si>
  <si>
    <t>• Fe quelato\n• pH ajuste</t>
  </si>
  <si>
    <t>• Clorofila\n• Desarrollo</t>
  </si>
  <si>
    <t>BRONCEADO</t>
  </si>
  <si>
    <t>Bronceado foliar</t>
  </si>
  <si>
    <t>• Color bronce\n• Decoloración\n• Necrosis</t>
  </si>
  <si>
    <t>• Cu deficiente\n• pH extremo\n• Exceso N</t>
  </si>
  <si>
    <t>• Cu quelato\n• Balance N</t>
  </si>
  <si>
    <t>• Lignificación\n• Resistencia</t>
  </si>
  <si>
    <t>Bronceado frutal</t>
  </si>
  <si>
    <t>• Frutos bronceados\n• Manchas oscuras\n• Corchosis</t>
  </si>
  <si>
    <t>• B deficiente\n• Sequía\n• pH alto</t>
  </si>
  <si>
    <t>• B foliar\n• Riego</t>
  </si>
  <si>
    <t>• Calidad fruta\n• Comercial</t>
  </si>
  <si>
    <t>ENROLLAMIENTO</t>
  </si>
  <si>
    <t>Enrollamiento hacia arriba</t>
  </si>
  <si>
    <t>• Hojas enrolladas\n• Bordes elevados\n• Deformación</t>
  </si>
  <si>
    <t>• Mo deficiente\n• pH ácido\n• Exceso S</t>
  </si>
  <si>
    <t>• Mo foliar\n• Encalado</t>
  </si>
  <si>
    <t>Enrollamiento hacia abajo</t>
  </si>
  <si>
    <t>• Curvatura inferior\n• Clorosis\n• Necrosis</t>
  </si>
  <si>
    <t>• Mg deficiente\n• Exceso K\n• Sequía</t>
  </si>
  <si>
    <t>• Mg soluble\n• Balance K</t>
  </si>
  <si>
    <t>• Fotosíntesis\n• Vigor</t>
  </si>
  <si>
    <t>ABORTO FLORAL</t>
  </si>
  <si>
    <t>Aborto temprano</t>
  </si>
  <si>
    <t>• Caída flores\n• Necrosis botón\n• Deformación</t>
  </si>
  <si>
    <t>Flores y botones</t>
  </si>
  <si>
    <t>• B deficiente\n• Sequía\n• Temperaturas</t>
  </si>
  <si>
    <t>• Producción\n• Cuajado</t>
  </si>
  <si>
    <t>Aborto tardío</t>
  </si>
  <si>
    <t>• Caída frutos\n• Desarrollo débil\n• Deformación</t>
  </si>
  <si>
    <t>Flores y frutos</t>
  </si>
  <si>
    <t>• Zn deficiente\n• pH alto\n• Exceso P</t>
  </si>
  <si>
    <t>• Zn quelato\n• pH ajuste</t>
  </si>
  <si>
    <t>• Cuajado\n• Producción</t>
  </si>
  <si>
    <t>Floración-Cuajado</t>
  </si>
  <si>
    <t>MUERTE REGRESIVA</t>
  </si>
  <si>
    <t>Muerte apical</t>
  </si>
  <si>
    <t>• Muerte puntas\n• Necrosis\n• Defoliación</t>
  </si>
  <si>
    <t>Brotes terminales</t>
  </si>
  <si>
    <t>• Cu deficiente\n• Exceso N\n• pH alto</t>
  </si>
  <si>
    <t>• Cu foliar\n• Balance N</t>
  </si>
  <si>
    <t>• Crecimiento\n• Estructura</t>
  </si>
  <si>
    <t>• Muerte progresiva\n• Defoliación\n• Secado</t>
  </si>
  <si>
    <t>Ramas y brotes</t>
  </si>
  <si>
    <t>MANCHAS</t>
  </si>
  <si>
    <t>• Manchas amarillas\n• Patrón irregular\n• Necrosis</t>
  </si>
  <si>
    <t>• Fe deficiente\n• pH alto\n• Carbonatos</t>
  </si>
  <si>
    <t>• Fe quelato\n• Acidificación</t>
  </si>
  <si>
    <t>• Manchas muertas\n• Necrosis\n• Defoliación</t>
  </si>
  <si>
    <t>• K deficiente\n• Sequía\n• Salinidad</t>
  </si>
  <si>
    <t>ARRUGAMIENTO</t>
  </si>
  <si>
    <t>Arrugamiento foliar</t>
  </si>
  <si>
    <t>• Hojas arrugadas\n• Deformación\n• Necrosis</t>
  </si>
  <si>
    <t>• Ca deficiente\n• Sequía\n• Salinidad</t>
  </si>
  <si>
    <t>• Estructura\n• Desarrollo</t>
  </si>
  <si>
    <t>Arrugamiento frutal</t>
  </si>
  <si>
    <t>• Frutos arrugados\n• Deformación\n• Rajado</t>
  </si>
  <si>
    <t>• Calidad\n• Comercial</t>
  </si>
  <si>
    <t>QUEMADURAS</t>
  </si>
  <si>
    <t>MUERTE DE TEJIDOS</t>
  </si>
  <si>
    <t>Muerte sistémica</t>
  </si>
  <si>
    <t>• Muerte general\n• Necrosis\n• Colapso</t>
  </si>
  <si>
    <t>• Cu deficiente\n• pH alto\n• Exceso N</t>
  </si>
  <si>
    <t>• Supervivencia\n• Desarrollo</t>
  </si>
  <si>
    <t>PATRONES ESPECÍFICOS</t>
  </si>
  <si>
    <t>DECOLORACIONES ESPECÍFICAS</t>
  </si>
  <si>
    <t>Purpuración</t>
  </si>
  <si>
    <t>Deficiencia severa de fósforo</t>
  </si>
  <si>
    <t>• Coloración púrpura en hojas\n• Tonos morados en nervaduras\n• Progresión uniforme del color\n• Reducción de crecimiento</t>
  </si>
  <si>
    <t>Hojas maduras y tallos</t>
  </si>
  <si>
    <t>• Fósforo no disponible\n• Temperaturas bajas\n• pH extremo\n• Raíces dañadas</t>
  </si>
  <si>
    <t>• Fertilización fosfatada\n• Corrección de pH\n• Manejo temperatura\n• Desarrollo radicular</t>
  </si>
  <si>
    <t>• Transferencia de energía\n• Desarrollo radicular\n• Floración y fructificación\n• Maduración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</si>
</sst>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 Black"/>
    </font>
    <font>
      <sz val="14"/>
      <color rgb="FFFFFF00"/>
      <name val="Arial"/>
      <scheme val="minor"/>
    </font>
    <font>
      <sz val="10"/>
      <color rgb="FFFFFF0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351C75"/>
        <bgColor rgb="FF351C75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5" borderId="0" xfId="0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/>
    <xf numFmtId="0" fontId="1" fillId="6" borderId="0" xfId="0" applyFont="1" applyFill="1" applyAlignment="1">
      <alignment vertical="center" wrapText="1"/>
    </xf>
    <xf numFmtId="164" fontId="1" fillId="6" borderId="0" xfId="0" applyNumberFormat="1" applyFont="1" applyFill="1" applyAlignment="1">
      <alignment vertical="center" wrapText="1"/>
    </xf>
    <xf numFmtId="0" fontId="1" fillId="6" borderId="0" xfId="0" applyFont="1" applyFill="1"/>
    <xf numFmtId="164" fontId="1" fillId="6" borderId="0" xfId="0" applyNumberFormat="1" applyFont="1" applyFill="1"/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 wrapText="1"/>
    </xf>
    <xf numFmtId="0" fontId="2" fillId="4" borderId="0" xfId="0" applyFont="1" applyFill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541"/>
  <sheetViews>
    <sheetView topLeftCell="B1" workbookViewId="0">
      <pane ySplit="2" topLeftCell="A3" activePane="bottomLeft" state="frozen"/>
      <selection pane="bottomLeft" sqref="A1:XFD1048576"/>
    </sheetView>
  </sheetViews>
  <sheetFormatPr defaultColWidth="12.7109375" defaultRowHeight="13.15"/>
  <cols>
    <col min="1" max="1" width="3.7109375" hidden="1" customWidth="1"/>
    <col min="2" max="2" width="4.7109375" customWidth="1"/>
    <col min="4" max="4" width="12.140625" customWidth="1"/>
    <col min="5" max="5" width="24.85546875" customWidth="1"/>
    <col min="6" max="6" width="23" customWidth="1"/>
    <col min="7" max="7" width="44.7109375" customWidth="1"/>
    <col min="8" max="8" width="22.7109375" customWidth="1"/>
    <col min="10" max="10" width="19.140625" customWidth="1"/>
    <col min="11" max="11" width="16.85546875" customWidth="1"/>
    <col min="12" max="12" width="12.7109375" customWidth="1"/>
    <col min="13" max="13" width="21.28515625" customWidth="1"/>
    <col min="14" max="14" width="19.140625" customWidth="1"/>
    <col min="15" max="15" width="15.42578125" customWidth="1"/>
    <col min="17" max="17" width="17.140625" customWidth="1"/>
    <col min="18" max="18" width="16.42578125" customWidth="1"/>
    <col min="19" max="19" width="14" customWidth="1"/>
    <col min="20" max="20" width="12.7109375" customWidth="1"/>
    <col min="21" max="21" width="15.42578125" customWidth="1"/>
    <col min="22" max="22" width="14.28515625" customWidth="1"/>
    <col min="23" max="23" width="14.42578125" customWidth="1"/>
    <col min="25" max="25" width="18.28515625" customWidth="1"/>
    <col min="26" max="26" width="12.42578125" customWidth="1"/>
    <col min="27" max="27" width="19.42578125" customWidth="1"/>
    <col min="29" max="29" width="14.7109375" customWidth="1"/>
    <col min="30" max="30" width="17.7109375" customWidth="1"/>
    <col min="32" max="32" width="18.85546875" customWidth="1"/>
    <col min="33" max="33" width="18" customWidth="1"/>
    <col min="34" max="34" width="23.28515625" customWidth="1"/>
  </cols>
  <sheetData>
    <row r="1" spans="1:35">
      <c r="A1" s="2"/>
      <c r="B1" s="2"/>
      <c r="C1" s="16" t="s">
        <v>0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2"/>
    </row>
    <row r="2" spans="1:35" ht="87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/>
    </row>
    <row r="3" spans="1:35">
      <c r="A3" s="2"/>
      <c r="B3" s="2">
        <v>1</v>
      </c>
      <c r="C3" s="2" t="s">
        <v>34</v>
      </c>
      <c r="D3" s="2" t="str">
        <f ca="1">IFERROR(__xludf.DUMMYFUNCTION("IF(REGEXMATCH(E3, ""^(Psílido|Mosca|Ácaro|Trips|Cochinilla|Escama|Polilla|Gusano|Hormiga|Nematodo|Minador|Pulgón|Chinche|Grillo|Escarabajo|Araña|Tijereta|Caracol|Barrenador|Moho|Gorgojo|Insecto|Molusco)\b""),
    REGEXEXTRACT(E3, ""^(Psílido|Mosca|Ácaro|T"&amp;"rips|Cochinilla|Escama|Polilla|Gusano|Hormiga|Nematodo|Minador|Pulgón|Chinche|Grillo|Escarabajo|Araña|Tijereta|Caracol|Barrenador|Moho|Gorgojo|Insecto|Molusco)""),
    IF(REGEXMATCH(E3, ""(Piojo blanco|Serpeta gruesa|Chanchito blanco|Diaspidiotus cit"&amp;"ri|Pseudococcus longispinus)""), ""Cochinilla"",
    IF(REGEXMATCH(E3, ""(Caracol|Caracoles)""), ""Molusco"",
    IF(REGEXMATCH(E3, ""(Termita|Chicharrita verde|Chupador del tallo|Tortuguita verde)""), ""Insecto"",
    IF(REGEXMATCH(E3, ""(Gorgojo negro|G"&amp;"orgojo de la raíz|Gorgojo del vivero|Gorgojo tropical)""), ""Gorgojo"",
    IF(REGEXMATCH(E3, ""Arañuela parda""), ""Ácaro"",
    IF(REGEXMATCH(E3, ""Picudo de los cítricos""), ""Escarabajo"",
    IF(REGEXMATCH(E3, ""Hormigas de fuego""), ""Hormiga"",
   "&amp;" IF(REGEXMATCH(E3, ""Psílido africano""), ""Psílido"",
    IF(REGEXMATCH(E3, ""Nemátodo hidropónico""), ""Nematodo"",
    ""Sin Clasificación""))))))))))
"),"Psílido")</f>
        <v>Psílido</v>
      </c>
      <c r="E3" s="2" t="s">
        <v>35</v>
      </c>
      <c r="F3" s="2" t="s">
        <v>36</v>
      </c>
      <c r="G3" s="2" t="s">
        <v>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>
      <c r="A4" s="2"/>
      <c r="B4" s="2">
        <v>8</v>
      </c>
      <c r="C4" s="2" t="s">
        <v>34</v>
      </c>
      <c r="D4" s="2" t="str">
        <f ca="1">IFERROR(__xludf.DUMMYFUNCTION("IF(REGEXMATCH(E4, ""^(Psílido|Mosca|Ácaro|Trips|Cochinilla|Escama|Polilla|Gusano|Hormiga|Nematodo|Minador|Pulgón|Chinche|Grillo|Escarabajo|Araña|Tijereta|Caracol|Barrenador|Moho|Gorgojo|Insecto|Molusco)\b""),
    REGEXEXTRACT(E4, ""^(Psílido|Mosca|Ácaro|T"&amp;"rips|Cochinilla|Escama|Polilla|Gusano|Hormiga|Nematodo|Minador|Pulgón|Chinche|Grillo|Escarabajo|Araña|Tijereta|Caracol|Barrenador|Moho|Gorgojo|Insecto|Molusco)""),
    IF(REGEXMATCH(E4, ""(Piojo blanco|Serpeta gruesa|Chanchito blanco|Diaspidiotus cit"&amp;"ri|Pseudococcus longispinus)""), ""Cochinilla"",
    IF(REGEXMATCH(E4, ""(Caracol|Caracoles)""), ""Molusco"",
    IF(REGEXMATCH(E4, ""(Termita|Chicharrita verde|Chupador del tallo|Tortuguita verde)""), ""Insecto"",
    IF(REGEXMATCH(E4, ""(Gorgojo negro|G"&amp;"orgojo de la raíz|Gorgojo del vivero|Gorgojo tropical)""), ""Gorgojo"",
    IF(REGEXMATCH(E4, ""Arañuela parda""), ""Ácaro"",
    IF(REGEXMATCH(E4, ""Picudo de los cítricos""), ""Escarabajo"",
    IF(REGEXMATCH(E4, ""Hormigas de fuego""), ""Hormiga"",
   "&amp;" IF(REGEXMATCH(E4, ""Psílido africano""), ""Psílido"",
    IF(REGEXMATCH(E4, ""Nemátodo hidropónico""), ""Nematodo"",
    ""Sin Clasificación""))))))))))
"),"Pulgón")</f>
        <v>Pulgón</v>
      </c>
      <c r="E4" s="2" t="s">
        <v>38</v>
      </c>
      <c r="F4" s="2" t="s">
        <v>39</v>
      </c>
      <c r="G4" s="2" t="s">
        <v>40</v>
      </c>
      <c r="H4" s="2" t="s">
        <v>41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26.45">
      <c r="A5" s="2"/>
      <c r="B5" s="2">
        <v>11</v>
      </c>
      <c r="C5" s="2" t="s">
        <v>34</v>
      </c>
      <c r="D5" s="2" t="str">
        <f ca="1">IFERROR(__xludf.DUMMYFUNCTION("IF(REGEXMATCH(E5, ""^(Psílido|Mosca|Ácaro|Trips|Cochinilla|Escama|Polilla|Gusano|Hormiga|Nematodo|Minador|Pulgón|Chinche|Grillo|Escarabajo|Araña|Tijereta|Caracol|Barrenador|Moho|Gorgojo|Insecto|Molusco)\b""),
    REGEXEXTRACT(E5, ""^(Psílido|Mosca|Ácaro|T"&amp;"rips|Cochinilla|Escama|Polilla|Gusano|Hormiga|Nematodo|Minador|Pulgón|Chinche|Grillo|Escarabajo|Araña|Tijereta|Caracol|Barrenador|Moho|Gorgojo|Insecto|Molusco)""),
    IF(REGEXMATCH(E5, ""(Piojo blanco|Serpeta gruesa|Chanchito blanco|Diaspidiotus cit"&amp;"ri|Pseudococcus longispinus)""), ""Cochinilla"",
    IF(REGEXMATCH(E5, ""(Caracol|Caracoles)""), ""Molusco"",
    IF(REGEXMATCH(E5, ""(Termita|Chicharrita verde|Chupador del tallo|Tortuguita verde)""), ""Insecto"",
    IF(REGEXMATCH(E5, ""(Gorgojo negro|G"&amp;"orgojo de la raíz|Gorgojo del vivero|Gorgojo tropical)""), ""Gorgojo"",
    IF(REGEXMATCH(E5, ""Arañuela parda""), ""Ácaro"",
    IF(REGEXMATCH(E5, ""Picudo de los cítricos""), ""Escarabajo"",
    IF(REGEXMATCH(E5, ""Hormigas de fuego""), ""Hormiga"",
   "&amp;" IF(REGEXMATCH(E5, ""Psílido africano""), ""Psílido"",
    IF(REGEXMATCH(E5, ""Nemátodo hidropónico""), ""Nematodo"",
    ""Sin Clasificación""))))))))))
"),"Cochinilla")</f>
        <v>Cochinilla</v>
      </c>
      <c r="E5" s="2" t="s">
        <v>42</v>
      </c>
      <c r="F5" s="2" t="s">
        <v>43</v>
      </c>
      <c r="G5" s="2" t="s">
        <v>44</v>
      </c>
      <c r="H5" s="2" t="s">
        <v>45</v>
      </c>
      <c r="I5" s="2" t="s">
        <v>46</v>
      </c>
      <c r="J5" s="2" t="s">
        <v>47</v>
      </c>
      <c r="K5" s="2" t="s">
        <v>48</v>
      </c>
      <c r="L5" s="2" t="s">
        <v>49</v>
      </c>
      <c r="M5" s="2" t="s">
        <v>50</v>
      </c>
      <c r="N5" s="2" t="s">
        <v>51</v>
      </c>
      <c r="O5" s="2" t="s">
        <v>34</v>
      </c>
      <c r="P5" s="2" t="s">
        <v>46</v>
      </c>
      <c r="Q5" s="2" t="s">
        <v>52</v>
      </c>
      <c r="R5" s="2" t="s">
        <v>53</v>
      </c>
      <c r="S5" s="4">
        <v>45306</v>
      </c>
      <c r="T5" s="2" t="s">
        <v>54</v>
      </c>
      <c r="U5" s="2" t="s">
        <v>55</v>
      </c>
      <c r="V5" s="2" t="s">
        <v>46</v>
      </c>
      <c r="W5" s="2" t="s">
        <v>56</v>
      </c>
      <c r="X5" s="2" t="s">
        <v>57</v>
      </c>
      <c r="Y5" s="2" t="s">
        <v>58</v>
      </c>
      <c r="Z5" s="2" t="s">
        <v>59</v>
      </c>
      <c r="AA5" s="2" t="s">
        <v>60</v>
      </c>
      <c r="AB5" s="2" t="s">
        <v>61</v>
      </c>
      <c r="AC5" s="2" t="s">
        <v>62</v>
      </c>
      <c r="AD5" s="2" t="s">
        <v>63</v>
      </c>
      <c r="AE5" s="2" t="s">
        <v>64</v>
      </c>
      <c r="AF5" s="2" t="s">
        <v>65</v>
      </c>
      <c r="AG5" s="2" t="s">
        <v>65</v>
      </c>
      <c r="AH5" s="2" t="s">
        <v>66</v>
      </c>
      <c r="AI5" s="2" t="s">
        <v>67</v>
      </c>
    </row>
    <row r="6" spans="1:35" ht="26.45">
      <c r="A6" s="2"/>
      <c r="B6" s="2">
        <v>12</v>
      </c>
      <c r="C6" s="2" t="s">
        <v>34</v>
      </c>
      <c r="D6" s="2" t="str">
        <f ca="1">IFERROR(__xludf.DUMMYFUNCTION("IF(REGEXMATCH(E6, ""^(Psílido|Mosca|Ácaro|Trips|Cochinilla|Escama|Polilla|Gusano|Hormiga|Nematodo|Minador|Pulgón|Chinche|Grillo|Escarabajo|Araña|Tijereta|Caracol|Barrenador|Moho|Gorgojo|Insecto|Molusco)\b""),
    REGEXEXTRACT(E6, ""^(Psílido|Mosca|Ácaro|T"&amp;"rips|Cochinilla|Escama|Polilla|Gusano|Hormiga|Nematodo|Minador|Pulgón|Chinche|Grillo|Escarabajo|Araña|Tijereta|Caracol|Barrenador|Moho|Gorgojo|Insecto|Molusco)""),
    IF(REGEXMATCH(E6, ""(Piojo blanco|Serpeta gruesa|Chanchito blanco|Diaspidiotus cit"&amp;"ri|Pseudococcus longispinus)""), ""Cochinilla"",
    IF(REGEXMATCH(E6, ""(Caracol|Caracoles)""), ""Molusco"",
    IF(REGEXMATCH(E6, ""(Termita|Chicharrita verde|Chupador del tallo|Tortuguita verde)""), ""Insecto"",
    IF(REGEXMATCH(E6, ""(Gorgojo negro|G"&amp;"orgojo de la raíz|Gorgojo del vivero|Gorgojo tropical)""), ""Gorgojo"",
    IF(REGEXMATCH(E6, ""Arañuela parda""), ""Ácaro"",
    IF(REGEXMATCH(E6, ""Picudo de los cítricos""), ""Escarabajo"",
    IF(REGEXMATCH(E6, ""Hormigas de fuego""), ""Hormiga"",
   "&amp;" IF(REGEXMATCH(E6, ""Psílido africano""), ""Psílido"",
    IF(REGEXMATCH(E6, ""Nemátodo hidropónico""), ""Nematodo"",
    ""Sin Clasificación""))))))))))
"),"Cochinilla")</f>
        <v>Cochinilla</v>
      </c>
      <c r="E6" s="2" t="s">
        <v>68</v>
      </c>
      <c r="F6" s="2" t="s">
        <v>69</v>
      </c>
      <c r="G6" s="2" t="s">
        <v>70</v>
      </c>
      <c r="H6" s="2" t="s">
        <v>71</v>
      </c>
      <c r="I6" s="2" t="s">
        <v>46</v>
      </c>
      <c r="J6" s="2" t="s">
        <v>47</v>
      </c>
      <c r="K6" s="2" t="s">
        <v>72</v>
      </c>
      <c r="L6" s="2" t="s">
        <v>73</v>
      </c>
      <c r="M6" s="2" t="s">
        <v>74</v>
      </c>
      <c r="N6" s="2" t="s">
        <v>75</v>
      </c>
      <c r="O6" s="2" t="s">
        <v>34</v>
      </c>
      <c r="P6" s="2" t="s">
        <v>65</v>
      </c>
      <c r="Q6" s="2" t="s">
        <v>76</v>
      </c>
      <c r="R6" s="2" t="s">
        <v>53</v>
      </c>
      <c r="S6" s="4">
        <v>45306</v>
      </c>
      <c r="T6" s="2" t="s">
        <v>54</v>
      </c>
      <c r="U6" s="2" t="s">
        <v>77</v>
      </c>
      <c r="V6" s="2" t="s">
        <v>46</v>
      </c>
      <c r="W6" s="2" t="s">
        <v>78</v>
      </c>
      <c r="X6" s="2" t="s">
        <v>57</v>
      </c>
      <c r="Y6" s="2" t="s">
        <v>79</v>
      </c>
      <c r="Z6" s="2" t="s">
        <v>80</v>
      </c>
      <c r="AA6" s="2" t="s">
        <v>81</v>
      </c>
      <c r="AB6" s="2" t="s">
        <v>82</v>
      </c>
      <c r="AC6" s="2" t="s">
        <v>83</v>
      </c>
      <c r="AD6" s="2" t="s">
        <v>84</v>
      </c>
      <c r="AE6" s="2" t="s">
        <v>85</v>
      </c>
      <c r="AF6" s="2" t="s">
        <v>86</v>
      </c>
      <c r="AG6" s="2" t="s">
        <v>65</v>
      </c>
      <c r="AH6" s="2" t="s">
        <v>87</v>
      </c>
      <c r="AI6" s="2" t="s">
        <v>67</v>
      </c>
    </row>
    <row r="7" spans="1:35" ht="26.45">
      <c r="A7" s="2"/>
      <c r="B7" s="2">
        <v>13</v>
      </c>
      <c r="C7" s="2" t="s">
        <v>34</v>
      </c>
      <c r="D7" s="2" t="str">
        <f ca="1">IFERROR(__xludf.DUMMYFUNCTION("IF(REGEXMATCH(E7, ""^(Psílido|Mosca|Ácaro|Trips|Cochinilla|Escama|Polilla|Gusano|Hormiga|Nematodo|Minador|Pulgón|Chinche|Grillo|Escarabajo|Araña|Tijereta|Caracol|Barrenador|Moho|Gorgojo|Insecto|Molusco)\b""),
    REGEXEXTRACT(E7, ""^(Psílido|Mosca|Ácaro|T"&amp;"rips|Cochinilla|Escama|Polilla|Gusano|Hormiga|Nematodo|Minador|Pulgón|Chinche|Grillo|Escarabajo|Araña|Tijereta|Caracol|Barrenador|Moho|Gorgojo|Insecto|Molusco)""),
    IF(REGEXMATCH(E7, ""(Piojo blanco|Serpeta gruesa|Chanchito blanco|Diaspidiotus cit"&amp;"ri|Pseudococcus longispinus)""), ""Cochinilla"",
    IF(REGEXMATCH(E7, ""(Caracol|Caracoles)""), ""Molusco"",
    IF(REGEXMATCH(E7, ""(Termita|Chicharrita verde|Chupador del tallo|Tortuguita verde)""), ""Insecto"",
    IF(REGEXMATCH(E7, ""(Gorgojo negro|G"&amp;"orgojo de la raíz|Gorgojo del vivero|Gorgojo tropical)""), ""Gorgojo"",
    IF(REGEXMATCH(E7, ""Arañuela parda""), ""Ácaro"",
    IF(REGEXMATCH(E7, ""Picudo de los cítricos""), ""Escarabajo"",
    IF(REGEXMATCH(E7, ""Hormigas de fuego""), ""Hormiga"",
   "&amp;" IF(REGEXMATCH(E7, ""Psílido africano""), ""Psílido"",
    IF(REGEXMATCH(E7, ""Nemátodo hidropónico""), ""Nematodo"",
    ""Sin Clasificación""))))))))))
"),"Cochinilla")</f>
        <v>Cochinilla</v>
      </c>
      <c r="E7" s="2" t="s">
        <v>88</v>
      </c>
      <c r="F7" s="2" t="s">
        <v>89</v>
      </c>
      <c r="G7" s="2" t="s">
        <v>90</v>
      </c>
      <c r="H7" s="2" t="s">
        <v>91</v>
      </c>
      <c r="I7" s="2" t="s">
        <v>46</v>
      </c>
      <c r="J7" s="2" t="s">
        <v>47</v>
      </c>
      <c r="K7" s="2" t="s">
        <v>92</v>
      </c>
      <c r="L7" s="2" t="s">
        <v>93</v>
      </c>
      <c r="M7" s="2" t="s">
        <v>94</v>
      </c>
      <c r="N7" s="2" t="s">
        <v>95</v>
      </c>
      <c r="O7" s="2" t="s">
        <v>34</v>
      </c>
      <c r="P7" s="2" t="s">
        <v>46</v>
      </c>
      <c r="Q7" s="2" t="s">
        <v>52</v>
      </c>
      <c r="R7" s="2" t="s">
        <v>53</v>
      </c>
      <c r="S7" s="4">
        <v>45306</v>
      </c>
      <c r="T7" s="2" t="s">
        <v>54</v>
      </c>
      <c r="U7" s="2" t="s">
        <v>55</v>
      </c>
      <c r="V7" s="2" t="s">
        <v>46</v>
      </c>
      <c r="W7" s="2" t="s">
        <v>74</v>
      </c>
      <c r="X7" s="2" t="s">
        <v>96</v>
      </c>
      <c r="Y7" s="2" t="s">
        <v>97</v>
      </c>
      <c r="Z7" s="2" t="s">
        <v>98</v>
      </c>
      <c r="AA7" s="2" t="s">
        <v>99</v>
      </c>
      <c r="AB7" s="2" t="s">
        <v>100</v>
      </c>
      <c r="AC7" s="2" t="s">
        <v>56</v>
      </c>
      <c r="AD7" s="2" t="s">
        <v>63</v>
      </c>
      <c r="AE7" s="2" t="s">
        <v>101</v>
      </c>
      <c r="AF7" s="2" t="s">
        <v>65</v>
      </c>
      <c r="AG7" s="2" t="s">
        <v>86</v>
      </c>
      <c r="AH7" s="2" t="s">
        <v>102</v>
      </c>
      <c r="AI7" s="2" t="s">
        <v>67</v>
      </c>
    </row>
    <row r="8" spans="1:35" ht="39.6">
      <c r="A8" s="2"/>
      <c r="B8" s="2">
        <v>14</v>
      </c>
      <c r="C8" s="2" t="s">
        <v>34</v>
      </c>
      <c r="D8" s="2" t="str">
        <f ca="1">IFERROR(__xludf.DUMMYFUNCTION("IF(REGEXMATCH(E8, ""^(Psílido|Mosca|Ácaro|Trips|Cochinilla|Escama|Polilla|Gusano|Hormiga|Nematodo|Minador|Pulgón|Chinche|Grillo|Escarabajo|Araña|Tijereta|Caracol|Barrenador|Moho|Gorgojo|Insecto|Molusco)\b""),
    REGEXEXTRACT(E8, ""^(Psílido|Mosca|Ácaro|T"&amp;"rips|Cochinilla|Escama|Polilla|Gusano|Hormiga|Nematodo|Minador|Pulgón|Chinche|Grillo|Escarabajo|Araña|Tijereta|Caracol|Barrenador|Moho|Gorgojo|Insecto|Molusco)""),
    IF(REGEXMATCH(E8, ""(Piojo blanco|Serpeta gruesa|Chanchito blanco|Diaspidiotus cit"&amp;"ri|Pseudococcus longispinus)""), ""Cochinilla"",
    IF(REGEXMATCH(E8, ""(Caracol|Caracoles)""), ""Molusco"",
    IF(REGEXMATCH(E8, ""(Termita|Chicharrita verde|Chupador del tallo|Tortuguita verde)""), ""Insecto"",
    IF(REGEXMATCH(E8, ""(Gorgojo negro|G"&amp;"orgojo de la raíz|Gorgojo del vivero|Gorgojo tropical)""), ""Gorgojo"",
    IF(REGEXMATCH(E8, ""Arañuela parda""), ""Ácaro"",
    IF(REGEXMATCH(E8, ""Picudo de los cítricos""), ""Escarabajo"",
    IF(REGEXMATCH(E8, ""Hormigas de fuego""), ""Hormiga"",
   "&amp;" IF(REGEXMATCH(E8, ""Psílido africano""), ""Psílido"",
    IF(REGEXMATCH(E8, ""Nemátodo hidropónico""), ""Nematodo"",
    ""Sin Clasificación""))))))))))
"),"Ácaro")</f>
        <v>Ácaro</v>
      </c>
      <c r="E8" s="2" t="s">
        <v>103</v>
      </c>
      <c r="F8" s="2" t="s">
        <v>104</v>
      </c>
      <c r="G8" s="2" t="s">
        <v>105</v>
      </c>
      <c r="H8" s="2" t="s">
        <v>41</v>
      </c>
      <c r="I8" s="2" t="s">
        <v>46</v>
      </c>
      <c r="J8" s="2" t="s">
        <v>47</v>
      </c>
      <c r="K8" s="2" t="s">
        <v>106</v>
      </c>
      <c r="L8" s="2" t="s">
        <v>107</v>
      </c>
      <c r="M8" s="2" t="s">
        <v>108</v>
      </c>
      <c r="N8" s="2" t="s">
        <v>109</v>
      </c>
      <c r="O8" s="2" t="s">
        <v>34</v>
      </c>
      <c r="P8" s="2" t="s">
        <v>65</v>
      </c>
      <c r="Q8" s="2" t="s">
        <v>76</v>
      </c>
      <c r="R8" s="2" t="s">
        <v>53</v>
      </c>
      <c r="S8" s="4">
        <v>45306</v>
      </c>
      <c r="T8" s="2" t="s">
        <v>54</v>
      </c>
      <c r="U8" s="2" t="s">
        <v>110</v>
      </c>
      <c r="V8" s="2" t="s">
        <v>65</v>
      </c>
      <c r="W8" s="2" t="s">
        <v>111</v>
      </c>
      <c r="X8" s="2" t="s">
        <v>112</v>
      </c>
      <c r="Y8" s="2" t="s">
        <v>113</v>
      </c>
      <c r="Z8" s="2" t="s">
        <v>114</v>
      </c>
      <c r="AA8" s="2" t="s">
        <v>115</v>
      </c>
      <c r="AB8" s="2" t="s">
        <v>116</v>
      </c>
      <c r="AC8" s="2" t="s">
        <v>117</v>
      </c>
      <c r="AD8" s="2" t="s">
        <v>118</v>
      </c>
      <c r="AE8" s="2" t="s">
        <v>85</v>
      </c>
      <c r="AF8" s="2" t="s">
        <v>86</v>
      </c>
      <c r="AG8" s="2" t="s">
        <v>46</v>
      </c>
      <c r="AH8" s="2" t="s">
        <v>119</v>
      </c>
      <c r="AI8" s="2" t="s">
        <v>67</v>
      </c>
    </row>
    <row r="9" spans="1:35" ht="26.45">
      <c r="A9" s="2"/>
      <c r="B9" s="2">
        <v>15</v>
      </c>
      <c r="C9" s="2" t="s">
        <v>34</v>
      </c>
      <c r="D9" s="2" t="str">
        <f ca="1">IFERROR(__xludf.DUMMYFUNCTION("IF(REGEXMATCH(E9, ""^(Psílido|Mosca|Ácaro|Trips|Cochinilla|Escama|Polilla|Gusano|Hormiga|Nematodo|Minador|Pulgón|Chinche|Grillo|Escarabajo|Araña|Tijereta|Caracol|Barrenador|Moho|Gorgojo|Insecto|Molusco)\b""),
    REGEXEXTRACT(E9, ""^(Psílido|Mosca|Ácaro|T"&amp;"rips|Cochinilla|Escama|Polilla|Gusano|Hormiga|Nematodo|Minador|Pulgón|Chinche|Grillo|Escarabajo|Araña|Tijereta|Caracol|Barrenador|Moho|Gorgojo|Insecto|Molusco)""),
    IF(REGEXMATCH(E9, ""(Piojo blanco|Serpeta gruesa|Chanchito blanco|Diaspidiotus cit"&amp;"ri|Pseudococcus longispinus)""), ""Cochinilla"",
    IF(REGEXMATCH(E9, ""(Caracol|Caracoles)""), ""Molusco"",
    IF(REGEXMATCH(E9, ""(Termita|Chicharrita verde|Chupador del tallo|Tortuguita verde)""), ""Insecto"",
    IF(REGEXMATCH(E9, ""(Gorgojo negro|G"&amp;"orgojo de la raíz|Gorgojo del vivero|Gorgojo tropical)""), ""Gorgojo"",
    IF(REGEXMATCH(E9, ""Arañuela parda""), ""Ácaro"",
    IF(REGEXMATCH(E9, ""Picudo de los cítricos""), ""Escarabajo"",
    IF(REGEXMATCH(E9, ""Hormigas de fuego""), ""Hormiga"",
   "&amp;" IF(REGEXMATCH(E9, ""Psílido africano""), ""Psílido"",
    IF(REGEXMATCH(E9, ""Nemátodo hidropónico""), ""Nematodo"",
    ""Sin Clasificación""))))))))))
"),"Pulgón")</f>
        <v>Pulgón</v>
      </c>
      <c r="E9" s="2" t="s">
        <v>120</v>
      </c>
      <c r="F9" s="2" t="s">
        <v>121</v>
      </c>
      <c r="G9" s="2" t="s">
        <v>122</v>
      </c>
      <c r="H9" s="2" t="s">
        <v>41</v>
      </c>
      <c r="I9" s="2" t="s">
        <v>46</v>
      </c>
      <c r="J9" s="2" t="s">
        <v>47</v>
      </c>
      <c r="K9" s="2" t="s">
        <v>123</v>
      </c>
      <c r="L9" s="2" t="s">
        <v>124</v>
      </c>
      <c r="M9" s="2" t="s">
        <v>125</v>
      </c>
      <c r="N9" s="2" t="s">
        <v>126</v>
      </c>
      <c r="O9" s="2" t="s">
        <v>34</v>
      </c>
      <c r="P9" s="2" t="s">
        <v>65</v>
      </c>
      <c r="Q9" s="2" t="s">
        <v>127</v>
      </c>
      <c r="R9" s="2" t="s">
        <v>53</v>
      </c>
      <c r="S9" s="4">
        <v>45306</v>
      </c>
      <c r="T9" s="2" t="s">
        <v>54</v>
      </c>
      <c r="U9" s="2" t="s">
        <v>128</v>
      </c>
      <c r="V9" s="2" t="s">
        <v>46</v>
      </c>
      <c r="W9" s="2" t="s">
        <v>129</v>
      </c>
      <c r="X9" s="2" t="s">
        <v>112</v>
      </c>
      <c r="Y9" s="2" t="s">
        <v>130</v>
      </c>
      <c r="Z9" s="2" t="s">
        <v>126</v>
      </c>
      <c r="AA9" s="2" t="s">
        <v>131</v>
      </c>
      <c r="AB9" s="2" t="s">
        <v>132</v>
      </c>
      <c r="AC9" s="2" t="s">
        <v>133</v>
      </c>
      <c r="AD9" s="2" t="s">
        <v>63</v>
      </c>
      <c r="AE9" s="2" t="s">
        <v>134</v>
      </c>
      <c r="AF9" s="2" t="s">
        <v>65</v>
      </c>
      <c r="AG9" s="2" t="s">
        <v>46</v>
      </c>
      <c r="AH9" s="2" t="s">
        <v>135</v>
      </c>
      <c r="AI9" s="2" t="s">
        <v>67</v>
      </c>
    </row>
    <row r="10" spans="1:35" ht="26.45">
      <c r="A10" s="2"/>
      <c r="B10" s="2">
        <v>16</v>
      </c>
      <c r="C10" s="2" t="s">
        <v>34</v>
      </c>
      <c r="D10" s="2" t="str">
        <f ca="1">IFERROR(__xludf.DUMMYFUNCTION("IF(REGEXMATCH(E10, ""^(Psílido|Mosca|Ácaro|Trips|Cochinilla|Escama|Polilla|Gusano|Hormiga|Nematodo|Minador|Pulgón|Chinche|Grillo|Escarabajo|Araña|Tijereta|Caracol|Barrenador|Moho|Gorgojo|Insecto|Molusco)\b""),
    REGEXEXTRACT(E10, ""^(Psílido|Mosca|Ácaro"&amp;"|Trips|Cochinilla|Escama|Polilla|Gusano|Hormiga|Nematodo|Minador|Pulgón|Chinche|Grillo|Escarabajo|Araña|Tijereta|Caracol|Barrenador|Moho|Gorgojo|Insecto|Molusco)""),
    IF(REGEXMATCH(E10, ""(Piojo blanco|Serpeta gruesa|Chanchito blanco|Diaspidiotus "&amp;"citri|Pseudococcus longispinus)""), ""Cochinilla"",
    IF(REGEXMATCH(E10, ""(Caracol|Caracoles)""), ""Molusco"",
    IF(REGEXMATCH(E10, ""(Termita|Chicharrita verde|Chupador del tallo|Tortuguita verde)""), ""Insecto"",
    IF(REGEXMATCH(E10, ""(Gorgojo n"&amp;"egro|Gorgojo de la raíz|Gorgojo del vivero|Gorgojo tropical)""), ""Gorgojo"",
    IF(REGEXMATCH(E10, ""Arañuela parda""), ""Ácaro"",
    IF(REGEXMATCH(E10, ""Picudo de los cítricos""), ""Escarabajo"",
    IF(REGEXMATCH(E10, ""Hormigas de fuego""), ""Hormi"&amp;"ga"",
    IF(REGEXMATCH(E10, ""Psílido africano""), ""Psílido"",
    IF(REGEXMATCH(E10, ""Nemátodo hidropónico""), ""Nematodo"",
    ""Sin Clasificación""))))))))))
"),"Pulgón")</f>
        <v>Pulgón</v>
      </c>
      <c r="E10" s="2" t="s">
        <v>136</v>
      </c>
      <c r="F10" s="2" t="s">
        <v>137</v>
      </c>
      <c r="G10" s="2" t="s">
        <v>138</v>
      </c>
      <c r="H10" s="2" t="s">
        <v>139</v>
      </c>
      <c r="I10" s="2" t="s">
        <v>46</v>
      </c>
      <c r="J10" s="2" t="s">
        <v>47</v>
      </c>
      <c r="K10" s="2" t="s">
        <v>140</v>
      </c>
      <c r="L10" s="2" t="s">
        <v>141</v>
      </c>
      <c r="M10" s="2" t="s">
        <v>142</v>
      </c>
      <c r="N10" s="2" t="s">
        <v>98</v>
      </c>
      <c r="O10" s="2" t="s">
        <v>34</v>
      </c>
      <c r="P10" s="2" t="s">
        <v>65</v>
      </c>
      <c r="Q10" s="2" t="s">
        <v>127</v>
      </c>
      <c r="R10" s="2" t="s">
        <v>53</v>
      </c>
      <c r="S10" s="4">
        <v>45306</v>
      </c>
      <c r="T10" s="2" t="s">
        <v>54</v>
      </c>
      <c r="U10" s="2" t="s">
        <v>143</v>
      </c>
      <c r="V10" s="2" t="s">
        <v>46</v>
      </c>
      <c r="W10" s="2" t="s">
        <v>144</v>
      </c>
      <c r="X10" s="2" t="s">
        <v>112</v>
      </c>
      <c r="Y10" s="2" t="s">
        <v>113</v>
      </c>
      <c r="Z10" s="2" t="s">
        <v>98</v>
      </c>
      <c r="AA10" s="2" t="s">
        <v>145</v>
      </c>
      <c r="AB10" s="2" t="s">
        <v>146</v>
      </c>
      <c r="AC10" s="2" t="s">
        <v>147</v>
      </c>
      <c r="AD10" s="2" t="s">
        <v>84</v>
      </c>
      <c r="AE10" s="2" t="s">
        <v>148</v>
      </c>
      <c r="AF10" s="2" t="s">
        <v>65</v>
      </c>
      <c r="AG10" s="2" t="s">
        <v>46</v>
      </c>
      <c r="AH10" s="2" t="s">
        <v>149</v>
      </c>
      <c r="AI10" s="2" t="s">
        <v>67</v>
      </c>
    </row>
    <row r="11" spans="1:35" ht="26.45">
      <c r="A11" s="2"/>
      <c r="B11" s="2">
        <v>17</v>
      </c>
      <c r="C11" s="2" t="s">
        <v>34</v>
      </c>
      <c r="D11" s="2" t="str">
        <f ca="1">IFERROR(__xludf.DUMMYFUNCTION("IF(REGEXMATCH(E11, ""^(Psílido|Mosca|Ácaro|Trips|Cochinilla|Escama|Polilla|Gusano|Hormiga|Nematodo|Minador|Pulgón|Chinche|Grillo|Escarabajo|Araña|Tijereta|Caracol|Barrenador|Moho|Gorgojo|Insecto|Molusco)\b""),
    REGEXEXTRACT(E11, ""^(Psílido|Mosca|Ácaro"&amp;"|Trips|Cochinilla|Escama|Polilla|Gusano|Hormiga|Nematodo|Minador|Pulgón|Chinche|Grillo|Escarabajo|Araña|Tijereta|Caracol|Barrenador|Moho|Gorgojo|Insecto|Molusco)""),
    IF(REGEXMATCH(E11, ""(Piojo blanco|Serpeta gruesa|Chanchito blanco|Diaspidiotus "&amp;"citri|Pseudococcus longispinus)""), ""Cochinilla"",
    IF(REGEXMATCH(E11, ""(Caracol|Caracoles)""), ""Molusco"",
    IF(REGEXMATCH(E11, ""(Termita|Chicharrita verde|Chupador del tallo|Tortuguita verde)""), ""Insecto"",
    IF(REGEXMATCH(E11, ""(Gorgojo n"&amp;"egro|Gorgojo de la raíz|Gorgojo del vivero|Gorgojo tropical)""), ""Gorgojo"",
    IF(REGEXMATCH(E11, ""Arañuela parda""), ""Ácaro"",
    IF(REGEXMATCH(E11, ""Picudo de los cítricos""), ""Escarabajo"",
    IF(REGEXMATCH(E11, ""Hormigas de fuego""), ""Hormi"&amp;"ga"",
    IF(REGEXMATCH(E11, ""Psílido africano""), ""Psílido"",
    IF(REGEXMATCH(E11, ""Nemátodo hidropónico""), ""Nematodo"",
    ""Sin Clasificación""))))))))))
"),"Polilla")</f>
        <v>Polilla</v>
      </c>
      <c r="E11" s="2" t="s">
        <v>150</v>
      </c>
      <c r="F11" s="2" t="s">
        <v>151</v>
      </c>
      <c r="G11" s="2" t="s">
        <v>152</v>
      </c>
      <c r="H11" s="2" t="s">
        <v>153</v>
      </c>
      <c r="I11" s="2" t="s">
        <v>46</v>
      </c>
      <c r="J11" s="2" t="s">
        <v>47</v>
      </c>
      <c r="K11" s="2" t="s">
        <v>154</v>
      </c>
      <c r="L11" s="2" t="s">
        <v>155</v>
      </c>
      <c r="M11" s="2" t="s">
        <v>156</v>
      </c>
      <c r="N11" s="2" t="s">
        <v>157</v>
      </c>
      <c r="O11" s="2" t="s">
        <v>34</v>
      </c>
      <c r="P11" s="2" t="s">
        <v>46</v>
      </c>
      <c r="Q11" s="2" t="s">
        <v>158</v>
      </c>
      <c r="R11" s="2" t="s">
        <v>159</v>
      </c>
      <c r="S11" s="4">
        <v>45306</v>
      </c>
      <c r="T11" s="2" t="s">
        <v>54</v>
      </c>
      <c r="U11" s="2" t="s">
        <v>160</v>
      </c>
      <c r="V11" s="2" t="s">
        <v>46</v>
      </c>
      <c r="W11" s="2" t="s">
        <v>161</v>
      </c>
      <c r="X11" s="2" t="s">
        <v>112</v>
      </c>
      <c r="Y11" s="2" t="s">
        <v>162</v>
      </c>
      <c r="Z11" s="2" t="s">
        <v>163</v>
      </c>
      <c r="AA11" s="2" t="s">
        <v>164</v>
      </c>
      <c r="AB11" s="2" t="s">
        <v>165</v>
      </c>
      <c r="AC11" s="2" t="s">
        <v>166</v>
      </c>
      <c r="AD11" s="2" t="s">
        <v>167</v>
      </c>
      <c r="AE11" s="2" t="s">
        <v>168</v>
      </c>
      <c r="AF11" s="2" t="s">
        <v>86</v>
      </c>
      <c r="AG11" s="2" t="s">
        <v>65</v>
      </c>
      <c r="AH11" s="2" t="s">
        <v>169</v>
      </c>
      <c r="AI11" s="2" t="s">
        <v>67</v>
      </c>
    </row>
    <row r="12" spans="1:35" ht="26.45">
      <c r="A12" s="2"/>
      <c r="B12" s="2">
        <v>18</v>
      </c>
      <c r="C12" s="2" t="s">
        <v>34</v>
      </c>
      <c r="D12" s="2" t="str">
        <f ca="1">IFERROR(__xludf.DUMMYFUNCTION("IF(REGEXMATCH(E12, ""^(Psílido|Mosca|Ácaro|Trips|Cochinilla|Escama|Polilla|Gusano|Hormiga|Nematodo|Minador|Pulgón|Chinche|Grillo|Escarabajo|Araña|Tijereta|Caracol|Barrenador|Moho|Gorgojo|Insecto|Molusco)\b""),
    REGEXEXTRACT(E12, ""^(Psílido|Mosca|Ácaro"&amp;"|Trips|Cochinilla|Escama|Polilla|Gusano|Hormiga|Nematodo|Minador|Pulgón|Chinche|Grillo|Escarabajo|Araña|Tijereta|Caracol|Barrenador|Moho|Gorgojo|Insecto|Molusco)""),
    IF(REGEXMATCH(E12, ""(Piojo blanco|Serpeta gruesa|Chanchito blanco|Diaspidiotus "&amp;"citri|Pseudococcus longispinus)""), ""Cochinilla"",
    IF(REGEXMATCH(E12, ""(Caracol|Caracoles)""), ""Molusco"",
    IF(REGEXMATCH(E12, ""(Termita|Chicharrita verde|Chupador del tallo|Tortuguita verde)""), ""Insecto"",
    IF(REGEXMATCH(E12, ""(Gorgojo n"&amp;"egro|Gorgojo de la raíz|Gorgojo del vivero|Gorgojo tropical)""), ""Gorgojo"",
    IF(REGEXMATCH(E12, ""Arañuela parda""), ""Ácaro"",
    IF(REGEXMATCH(E12, ""Picudo de los cítricos""), ""Escarabajo"",
    IF(REGEXMATCH(E12, ""Hormigas de fuego""), ""Hormi"&amp;"ga"",
    IF(REGEXMATCH(E12, ""Psílido africano""), ""Psílido"",
    IF(REGEXMATCH(E12, ""Nemátodo hidropónico""), ""Nematodo"",
    ""Sin Clasificación""))))))))))
"),"Gusano")</f>
        <v>Gusano</v>
      </c>
      <c r="E12" s="2" t="s">
        <v>170</v>
      </c>
      <c r="F12" s="2" t="s">
        <v>171</v>
      </c>
      <c r="G12" s="2" t="s">
        <v>172</v>
      </c>
      <c r="H12" s="2" t="s">
        <v>173</v>
      </c>
      <c r="I12" s="2" t="s">
        <v>46</v>
      </c>
      <c r="J12" s="2" t="s">
        <v>47</v>
      </c>
      <c r="K12" s="2" t="s">
        <v>174</v>
      </c>
      <c r="L12" s="2" t="s">
        <v>175</v>
      </c>
      <c r="M12" s="2" t="s">
        <v>56</v>
      </c>
      <c r="N12" s="2" t="s">
        <v>176</v>
      </c>
      <c r="O12" s="2" t="s">
        <v>34</v>
      </c>
      <c r="P12" s="2" t="s">
        <v>65</v>
      </c>
      <c r="Q12" s="2" t="s">
        <v>76</v>
      </c>
      <c r="R12" s="2" t="s">
        <v>53</v>
      </c>
      <c r="S12" s="4">
        <v>45306</v>
      </c>
      <c r="T12" s="2" t="s">
        <v>54</v>
      </c>
      <c r="U12" s="2" t="s">
        <v>55</v>
      </c>
      <c r="V12" s="2" t="s">
        <v>46</v>
      </c>
      <c r="W12" s="2" t="s">
        <v>177</v>
      </c>
      <c r="X12" s="2" t="s">
        <v>112</v>
      </c>
      <c r="Y12" s="2" t="s">
        <v>178</v>
      </c>
      <c r="Z12" s="2" t="s">
        <v>179</v>
      </c>
      <c r="AA12" s="2" t="s">
        <v>180</v>
      </c>
      <c r="AB12" s="2" t="s">
        <v>181</v>
      </c>
      <c r="AC12" s="2" t="s">
        <v>147</v>
      </c>
      <c r="AD12" s="2" t="s">
        <v>63</v>
      </c>
      <c r="AE12" s="2" t="s">
        <v>134</v>
      </c>
      <c r="AF12" s="2" t="s">
        <v>65</v>
      </c>
      <c r="AG12" s="2" t="s">
        <v>65</v>
      </c>
      <c r="AH12" s="2" t="s">
        <v>169</v>
      </c>
      <c r="AI12" s="2" t="s">
        <v>67</v>
      </c>
    </row>
    <row r="13" spans="1:35" ht="26.45">
      <c r="A13" s="2"/>
      <c r="B13" s="2">
        <v>19</v>
      </c>
      <c r="C13" s="2" t="s">
        <v>34</v>
      </c>
      <c r="D13" s="2" t="str">
        <f ca="1">IFERROR(__xludf.DUMMYFUNCTION("IF(REGEXMATCH(E13, ""^(Psílido|Mosca|Ácaro|Trips|Cochinilla|Escama|Polilla|Gusano|Hormiga|Nematodo|Minador|Pulgón|Chinche|Grillo|Escarabajo|Araña|Tijereta|Caracol|Barrenador|Moho|Gorgojo|Insecto|Molusco)\b""),
    REGEXEXTRACT(E13, ""^(Psílido|Mosca|Ácaro"&amp;"|Trips|Cochinilla|Escama|Polilla|Gusano|Hormiga|Nematodo|Minador|Pulgón|Chinche|Grillo|Escarabajo|Araña|Tijereta|Caracol|Barrenador|Moho|Gorgojo|Insecto|Molusco)""),
    IF(REGEXMATCH(E13, ""(Piojo blanco|Serpeta gruesa|Chanchito blanco|Diaspidiotus "&amp;"citri|Pseudococcus longispinus)""), ""Cochinilla"",
    IF(REGEXMATCH(E13, ""(Caracol|Caracoles)""), ""Molusco"",
    IF(REGEXMATCH(E13, ""(Termita|Chicharrita verde|Chupador del tallo|Tortuguita verde)""), ""Insecto"",
    IF(REGEXMATCH(E13, ""(Gorgojo n"&amp;"egro|Gorgojo de la raíz|Gorgojo del vivero|Gorgojo tropical)""), ""Gorgojo"",
    IF(REGEXMATCH(E13, ""Arañuela parda""), ""Ácaro"",
    IF(REGEXMATCH(E13, ""Picudo de los cítricos""), ""Escarabajo"",
    IF(REGEXMATCH(E13, ""Hormigas de fuego""), ""Hormi"&amp;"ga"",
    IF(REGEXMATCH(E13, ""Psílido africano""), ""Psílido"",
    IF(REGEXMATCH(E13, ""Nemátodo hidropónico""), ""Nematodo"",
    ""Sin Clasificación""))))))))))
"),"Molusco")</f>
        <v>Molusco</v>
      </c>
      <c r="E13" s="2" t="s">
        <v>182</v>
      </c>
      <c r="F13" s="2" t="s">
        <v>183</v>
      </c>
      <c r="G13" s="2" t="s">
        <v>184</v>
      </c>
      <c r="H13" s="2" t="s">
        <v>185</v>
      </c>
      <c r="I13" s="2" t="s">
        <v>46</v>
      </c>
      <c r="J13" s="2" t="s">
        <v>47</v>
      </c>
      <c r="K13" s="2" t="s">
        <v>186</v>
      </c>
      <c r="L13" s="2" t="s">
        <v>187</v>
      </c>
      <c r="M13" s="2" t="s">
        <v>188</v>
      </c>
      <c r="N13" s="2" t="s">
        <v>189</v>
      </c>
      <c r="O13" s="2" t="s">
        <v>34</v>
      </c>
      <c r="P13" s="2" t="s">
        <v>86</v>
      </c>
      <c r="Q13" s="2" t="s">
        <v>190</v>
      </c>
      <c r="R13" s="2" t="s">
        <v>159</v>
      </c>
      <c r="S13" s="4">
        <v>45306</v>
      </c>
      <c r="T13" s="2" t="s">
        <v>54</v>
      </c>
      <c r="U13" s="2" t="s">
        <v>191</v>
      </c>
      <c r="V13" s="2" t="s">
        <v>46</v>
      </c>
      <c r="W13" s="2" t="s">
        <v>192</v>
      </c>
      <c r="X13" s="2" t="s">
        <v>57</v>
      </c>
      <c r="Y13" s="2" t="s">
        <v>193</v>
      </c>
      <c r="Z13" s="2" t="s">
        <v>194</v>
      </c>
      <c r="AA13" s="2" t="s">
        <v>195</v>
      </c>
      <c r="AB13" s="2" t="s">
        <v>196</v>
      </c>
      <c r="AC13" s="2" t="s">
        <v>197</v>
      </c>
      <c r="AD13" s="2" t="s">
        <v>63</v>
      </c>
      <c r="AE13" s="2" t="s">
        <v>198</v>
      </c>
      <c r="AF13" s="2" t="s">
        <v>46</v>
      </c>
      <c r="AG13" s="2" t="s">
        <v>86</v>
      </c>
      <c r="AH13" s="2" t="s">
        <v>199</v>
      </c>
      <c r="AI13" s="2" t="s">
        <v>67</v>
      </c>
    </row>
    <row r="14" spans="1:35" ht="39.6">
      <c r="A14" s="2"/>
      <c r="B14" s="2">
        <v>20</v>
      </c>
      <c r="C14" s="2" t="s">
        <v>34</v>
      </c>
      <c r="D14" s="2" t="str">
        <f ca="1">IFERROR(__xludf.DUMMYFUNCTION("IF(REGEXMATCH(E14, ""^(Psílido|Mosca|Ácaro|Trips|Cochinilla|Escama|Polilla|Gusano|Hormiga|Nematodo|Minador|Pulgón|Chinche|Grillo|Escarabajo|Araña|Tijereta|Caracol|Barrenador|Moho|Gorgojo|Insecto|Molusco)\b""),
    REGEXEXTRACT(E14, ""^(Psílido|Mosca|Ácaro"&amp;"|Trips|Cochinilla|Escama|Polilla|Gusano|Hormiga|Nematodo|Minador|Pulgón|Chinche|Grillo|Escarabajo|Araña|Tijereta|Caracol|Barrenador|Moho|Gorgojo|Insecto|Molusco)""),
    IF(REGEXMATCH(E14, ""(Piojo blanco|Serpeta gruesa|Chanchito blanco|Diaspidiotus "&amp;"citri|Pseudococcus longispinus)""), ""Cochinilla"",
    IF(REGEXMATCH(E14, ""(Caracol|Caracoles)""), ""Molusco"",
    IF(REGEXMATCH(E14, ""(Termita|Chicharrita verde|Chupador del tallo|Tortuguita verde)""), ""Insecto"",
    IF(REGEXMATCH(E14, ""(Gorgojo n"&amp;"egro|Gorgojo de la raíz|Gorgojo del vivero|Gorgojo tropical)""), ""Gorgojo"",
    IF(REGEXMATCH(E14, ""Arañuela parda""), ""Ácaro"",
    IF(REGEXMATCH(E14, ""Picudo de los cítricos""), ""Escarabajo"",
    IF(REGEXMATCH(E14, ""Hormigas de fuego""), ""Hormi"&amp;"ga"",
    IF(REGEXMATCH(E14, ""Psílido africano""), ""Psílido"",
    IF(REGEXMATCH(E14, ""Nemátodo hidropónico""), ""Nematodo"",
    ""Sin Clasificación""))))))))))
"),"Hormiga")</f>
        <v>Hormiga</v>
      </c>
      <c r="E14" s="2" t="s">
        <v>200</v>
      </c>
      <c r="F14" s="2" t="s">
        <v>201</v>
      </c>
      <c r="G14" s="2" t="s">
        <v>202</v>
      </c>
      <c r="H14" s="2" t="s">
        <v>203</v>
      </c>
      <c r="I14" s="2" t="s">
        <v>46</v>
      </c>
      <c r="J14" s="2" t="s">
        <v>47</v>
      </c>
      <c r="K14" s="2" t="s">
        <v>204</v>
      </c>
      <c r="L14" s="2" t="s">
        <v>205</v>
      </c>
      <c r="M14" s="2" t="s">
        <v>206</v>
      </c>
      <c r="N14" s="2" t="s">
        <v>207</v>
      </c>
      <c r="O14" s="2" t="s">
        <v>34</v>
      </c>
      <c r="P14" s="2" t="s">
        <v>65</v>
      </c>
      <c r="Q14" s="2" t="s">
        <v>52</v>
      </c>
      <c r="R14" s="2" t="s">
        <v>159</v>
      </c>
      <c r="S14" s="4">
        <v>45306</v>
      </c>
      <c r="T14" s="2" t="s">
        <v>54</v>
      </c>
      <c r="U14" s="2" t="s">
        <v>208</v>
      </c>
      <c r="V14" s="2" t="s">
        <v>46</v>
      </c>
      <c r="W14" s="2" t="s">
        <v>209</v>
      </c>
      <c r="X14" s="2" t="s">
        <v>210</v>
      </c>
      <c r="Y14" s="2" t="s">
        <v>211</v>
      </c>
      <c r="Z14" s="2" t="s">
        <v>194</v>
      </c>
      <c r="AA14" s="2" t="s">
        <v>212</v>
      </c>
      <c r="AB14" s="2" t="s">
        <v>213</v>
      </c>
      <c r="AC14" s="2" t="s">
        <v>214</v>
      </c>
      <c r="AD14" s="2" t="s">
        <v>63</v>
      </c>
      <c r="AE14" s="2" t="s">
        <v>215</v>
      </c>
      <c r="AF14" s="2" t="s">
        <v>65</v>
      </c>
      <c r="AG14" s="2" t="s">
        <v>65</v>
      </c>
      <c r="AH14" s="2" t="s">
        <v>216</v>
      </c>
      <c r="AI14" s="2" t="s">
        <v>67</v>
      </c>
    </row>
    <row r="15" spans="1:35" ht="39.6">
      <c r="A15" s="2"/>
      <c r="B15" s="2">
        <v>21</v>
      </c>
      <c r="C15" s="2" t="s">
        <v>34</v>
      </c>
      <c r="D15" s="2" t="str">
        <f ca="1">IFERROR(__xludf.DUMMYFUNCTION("IF(REGEXMATCH(E15, ""^(Psílido|Mosca|Ácaro|Trips|Cochinilla|Escama|Polilla|Gusano|Hormiga|Nematodo|Minador|Pulgón|Chinche|Grillo|Escarabajo|Araña|Tijereta|Caracol|Barrenador|Moho|Gorgojo|Insecto|Molusco)\b""),
    REGEXEXTRACT(E15, ""^(Psílido|Mosca|Ácaro"&amp;"|Trips|Cochinilla|Escama|Polilla|Gusano|Hormiga|Nematodo|Minador|Pulgón|Chinche|Grillo|Escarabajo|Araña|Tijereta|Caracol|Barrenador|Moho|Gorgojo|Insecto|Molusco)""),
    IF(REGEXMATCH(E15, ""(Piojo blanco|Serpeta gruesa|Chanchito blanco|Diaspidiotus "&amp;"citri|Pseudococcus longispinus)""), ""Cochinilla"",
    IF(REGEXMATCH(E15, ""(Caracol|Caracoles)""), ""Molusco"",
    IF(REGEXMATCH(E15, ""(Termita|Chicharrita verde|Chupador del tallo|Tortuguita verde)""), ""Insecto"",
    IF(REGEXMATCH(E15, ""(Gorgojo n"&amp;"egro|Gorgojo de la raíz|Gorgojo del vivero|Gorgojo tropical)""), ""Gorgojo"",
    IF(REGEXMATCH(E15, ""Arañuela parda""), ""Ácaro"",
    IF(REGEXMATCH(E15, ""Picudo de los cítricos""), ""Escarabajo"",
    IF(REGEXMATCH(E15, ""Hormigas de fuego""), ""Hormi"&amp;"ga"",
    IF(REGEXMATCH(E15, ""Psílido africano""), ""Psílido"",
    IF(REGEXMATCH(E15, ""Nemátodo hidropónico""), ""Nematodo"",
    ""Sin Clasificación""))))))))))
"),"Ácaro")</f>
        <v>Ácaro</v>
      </c>
      <c r="E15" s="2" t="s">
        <v>217</v>
      </c>
      <c r="F15" s="2" t="s">
        <v>218</v>
      </c>
      <c r="G15" s="2" t="s">
        <v>219</v>
      </c>
      <c r="H15" s="2" t="s">
        <v>220</v>
      </c>
      <c r="I15" s="2" t="s">
        <v>46</v>
      </c>
      <c r="J15" s="2" t="s">
        <v>47</v>
      </c>
      <c r="K15" s="2" t="s">
        <v>221</v>
      </c>
      <c r="L15" s="2" t="s">
        <v>222</v>
      </c>
      <c r="M15" s="2" t="s">
        <v>108</v>
      </c>
      <c r="N15" s="2" t="s">
        <v>223</v>
      </c>
      <c r="O15" s="2" t="s">
        <v>34</v>
      </c>
      <c r="P15" s="2" t="s">
        <v>65</v>
      </c>
      <c r="Q15" s="2" t="s">
        <v>127</v>
      </c>
      <c r="R15" s="2" t="s">
        <v>53</v>
      </c>
      <c r="S15" s="4">
        <v>45306</v>
      </c>
      <c r="T15" s="2" t="s">
        <v>54</v>
      </c>
      <c r="U15" s="2" t="s">
        <v>143</v>
      </c>
      <c r="V15" s="2" t="s">
        <v>65</v>
      </c>
      <c r="W15" s="2" t="s">
        <v>111</v>
      </c>
      <c r="X15" s="2" t="s">
        <v>57</v>
      </c>
      <c r="Y15" s="2" t="s">
        <v>224</v>
      </c>
      <c r="Z15" s="2" t="s">
        <v>225</v>
      </c>
      <c r="AA15" s="2" t="s">
        <v>226</v>
      </c>
      <c r="AB15" s="2" t="s">
        <v>227</v>
      </c>
      <c r="AC15" s="2" t="s">
        <v>228</v>
      </c>
      <c r="AD15" s="2" t="s">
        <v>229</v>
      </c>
      <c r="AE15" s="2" t="s">
        <v>134</v>
      </c>
      <c r="AF15" s="2" t="s">
        <v>86</v>
      </c>
      <c r="AG15" s="2" t="s">
        <v>65</v>
      </c>
      <c r="AH15" s="2" t="s">
        <v>119</v>
      </c>
      <c r="AI15" s="2" t="s">
        <v>67</v>
      </c>
    </row>
    <row r="16" spans="1:35" ht="39.6">
      <c r="A16" s="2"/>
      <c r="B16" s="2">
        <v>22</v>
      </c>
      <c r="C16" s="2" t="s">
        <v>34</v>
      </c>
      <c r="D16" s="2" t="str">
        <f ca="1">IFERROR(__xludf.DUMMYFUNCTION("IF(REGEXMATCH(E16, ""^(Psílido|Mosca|Ácaro|Trips|Cochinilla|Escama|Polilla|Gusano|Hormiga|Nematodo|Minador|Pulgón|Chinche|Grillo|Escarabajo|Araña|Tijereta|Caracol|Barrenador|Moho|Gorgojo|Insecto|Molusco)\b""),
    REGEXEXTRACT(E16, ""^(Psílido|Mosca|Ácaro"&amp;"|Trips|Cochinilla|Escama|Polilla|Gusano|Hormiga|Nematodo|Minador|Pulgón|Chinche|Grillo|Escarabajo|Araña|Tijereta|Caracol|Barrenador|Moho|Gorgojo|Insecto|Molusco)""),
    IF(REGEXMATCH(E16, ""(Piojo blanco|Serpeta gruesa|Chanchito blanco|Diaspidiotus "&amp;"citri|Pseudococcus longispinus)""), ""Cochinilla"",
    IF(REGEXMATCH(E16, ""(Caracol|Caracoles)""), ""Molusco"",
    IF(REGEXMATCH(E16, ""(Termita|Chicharrita verde|Chupador del tallo|Tortuguita verde)""), ""Insecto"",
    IF(REGEXMATCH(E16, ""(Gorgojo n"&amp;"egro|Gorgojo de la raíz|Gorgojo del vivero|Gorgojo tropical)""), ""Gorgojo"",
    IF(REGEXMATCH(E16, ""Arañuela parda""), ""Ácaro"",
    IF(REGEXMATCH(E16, ""Picudo de los cítricos""), ""Escarabajo"",
    IF(REGEXMATCH(E16, ""Hormigas de fuego""), ""Hormi"&amp;"ga"",
    IF(REGEXMATCH(E16, ""Psílido africano""), ""Psílido"",
    IF(REGEXMATCH(E16, ""Nemátodo hidropónico""), ""Nematodo"",
    ""Sin Clasificación""))))))))))
"),"Grillo")</f>
        <v>Grillo</v>
      </c>
      <c r="E16" s="2" t="s">
        <v>230</v>
      </c>
      <c r="F16" s="2" t="s">
        <v>231</v>
      </c>
      <c r="G16" s="2" t="s">
        <v>232</v>
      </c>
      <c r="H16" s="2" t="s">
        <v>233</v>
      </c>
      <c r="I16" s="2" t="s">
        <v>46</v>
      </c>
      <c r="J16" s="2" t="s">
        <v>234</v>
      </c>
      <c r="K16" s="2" t="s">
        <v>235</v>
      </c>
      <c r="L16" s="2" t="s">
        <v>236</v>
      </c>
      <c r="M16" s="2" t="s">
        <v>209</v>
      </c>
      <c r="N16" s="2" t="s">
        <v>237</v>
      </c>
      <c r="O16" s="2" t="s">
        <v>238</v>
      </c>
      <c r="P16" s="2" t="s">
        <v>46</v>
      </c>
      <c r="Q16" s="2" t="s">
        <v>76</v>
      </c>
      <c r="R16" s="2" t="s">
        <v>159</v>
      </c>
      <c r="S16" s="4">
        <v>45306</v>
      </c>
      <c r="T16" s="2" t="s">
        <v>54</v>
      </c>
      <c r="U16" s="2" t="s">
        <v>239</v>
      </c>
      <c r="V16" s="2" t="s">
        <v>65</v>
      </c>
      <c r="W16" s="2" t="s">
        <v>240</v>
      </c>
      <c r="X16" s="2" t="s">
        <v>96</v>
      </c>
      <c r="Y16" s="2" t="s">
        <v>241</v>
      </c>
      <c r="Z16" s="2" t="s">
        <v>194</v>
      </c>
      <c r="AA16" s="2" t="s">
        <v>242</v>
      </c>
      <c r="AB16" s="2" t="s">
        <v>243</v>
      </c>
      <c r="AC16" s="2" t="s">
        <v>244</v>
      </c>
      <c r="AD16" s="2" t="s">
        <v>245</v>
      </c>
      <c r="AE16" s="2" t="s">
        <v>246</v>
      </c>
      <c r="AF16" s="2" t="s">
        <v>65</v>
      </c>
      <c r="AG16" s="2" t="s">
        <v>86</v>
      </c>
      <c r="AH16" s="2" t="s">
        <v>199</v>
      </c>
      <c r="AI16" s="2" t="s">
        <v>67</v>
      </c>
    </row>
    <row r="17" spans="1:35" ht="39.6">
      <c r="A17" s="2"/>
      <c r="B17" s="2">
        <v>23</v>
      </c>
      <c r="C17" s="2" t="s">
        <v>34</v>
      </c>
      <c r="D17" s="2" t="str">
        <f ca="1">IFERROR(__xludf.DUMMYFUNCTION("IF(REGEXMATCH(E17, ""^(Psílido|Mosca|Ácaro|Trips|Cochinilla|Escama|Polilla|Gusano|Hormiga|Nematodo|Minador|Pulgón|Chinche|Grillo|Escarabajo|Araña|Tijereta|Caracol|Barrenador|Moho|Gorgojo|Insecto|Molusco)\b""),
    REGEXEXTRACT(E17, ""^(Psílido|Mosca|Ácaro"&amp;"|Trips|Cochinilla|Escama|Polilla|Gusano|Hormiga|Nematodo|Minador|Pulgón|Chinche|Grillo|Escarabajo|Araña|Tijereta|Caracol|Barrenador|Moho|Gorgojo|Insecto|Molusco)""),
    IF(REGEXMATCH(E17, ""(Piojo blanco|Serpeta gruesa|Chanchito blanco|Diaspidiotus "&amp;"citri|Pseudococcus longispinus)""), ""Cochinilla"",
    IF(REGEXMATCH(E17, ""(Caracol|Caracoles)""), ""Molusco"",
    IF(REGEXMATCH(E17, ""(Termita|Chicharrita verde|Chupador del tallo|Tortuguita verde)""), ""Insecto"",
    IF(REGEXMATCH(E17, ""(Gorgojo n"&amp;"egro|Gorgojo de la raíz|Gorgojo del vivero|Gorgojo tropical)""), ""Gorgojo"",
    IF(REGEXMATCH(E17, ""Arañuela parda""), ""Ácaro"",
    IF(REGEXMATCH(E17, ""Picudo de los cítricos""), ""Escarabajo"",
    IF(REGEXMATCH(E17, ""Hormigas de fuego""), ""Hormi"&amp;"ga"",
    IF(REGEXMATCH(E17, ""Psílido africano""), ""Psílido"",
    IF(REGEXMATCH(E17, ""Nemátodo hidropónico""), ""Nematodo"",
    ""Sin Clasificación""))))))))))
"),"Tijereta")</f>
        <v>Tijereta</v>
      </c>
      <c r="E17" s="2" t="s">
        <v>247</v>
      </c>
      <c r="F17" s="2" t="s">
        <v>248</v>
      </c>
      <c r="G17" s="2" t="s">
        <v>249</v>
      </c>
      <c r="H17" s="2" t="s">
        <v>250</v>
      </c>
      <c r="I17" s="2" t="s">
        <v>46</v>
      </c>
      <c r="J17" s="2" t="s">
        <v>47</v>
      </c>
      <c r="K17" s="2" t="s">
        <v>251</v>
      </c>
      <c r="L17" s="2" t="s">
        <v>252</v>
      </c>
      <c r="M17" s="2" t="s">
        <v>253</v>
      </c>
      <c r="N17" s="2" t="s">
        <v>95</v>
      </c>
      <c r="O17" s="2" t="s">
        <v>34</v>
      </c>
      <c r="P17" s="2" t="s">
        <v>86</v>
      </c>
      <c r="Q17" s="2" t="s">
        <v>76</v>
      </c>
      <c r="R17" s="2" t="s">
        <v>159</v>
      </c>
      <c r="S17" s="4">
        <v>45306</v>
      </c>
      <c r="T17" s="2" t="s">
        <v>54</v>
      </c>
      <c r="U17" s="2" t="s">
        <v>254</v>
      </c>
      <c r="V17" s="2" t="s">
        <v>46</v>
      </c>
      <c r="W17" s="2" t="s">
        <v>255</v>
      </c>
      <c r="X17" s="2" t="s">
        <v>112</v>
      </c>
      <c r="Y17" s="2" t="s">
        <v>256</v>
      </c>
      <c r="Z17" s="2" t="s">
        <v>194</v>
      </c>
      <c r="AA17" s="2" t="s">
        <v>257</v>
      </c>
      <c r="AB17" s="2" t="s">
        <v>258</v>
      </c>
      <c r="AC17" s="2" t="s">
        <v>259</v>
      </c>
      <c r="AD17" s="2" t="s">
        <v>260</v>
      </c>
      <c r="AE17" s="2" t="s">
        <v>198</v>
      </c>
      <c r="AF17" s="2" t="s">
        <v>46</v>
      </c>
      <c r="AG17" s="2" t="s">
        <v>86</v>
      </c>
      <c r="AH17" s="2" t="s">
        <v>199</v>
      </c>
      <c r="AI17" s="2" t="s">
        <v>67</v>
      </c>
    </row>
    <row r="18" spans="1:35" ht="39.6">
      <c r="A18" s="2"/>
      <c r="B18" s="2">
        <v>24</v>
      </c>
      <c r="C18" s="2" t="s">
        <v>34</v>
      </c>
      <c r="D18" s="2" t="str">
        <f ca="1">IFERROR(__xludf.DUMMYFUNCTION("IF(REGEXMATCH(E18, ""^(Psílido|Mosca|Ácaro|Trips|Cochinilla|Escama|Polilla|Gusano|Hormiga|Nematodo|Minador|Pulgón|Chinche|Grillo|Escarabajo|Araña|Tijereta|Caracol|Barrenador|Moho|Gorgojo|Insecto|Molusco)\b""),
    REGEXEXTRACT(E18, ""^(Psílido|Mosca|Ácaro"&amp;"|Trips|Cochinilla|Escama|Polilla|Gusano|Hormiga|Nematodo|Minador|Pulgón|Chinche|Grillo|Escarabajo|Araña|Tijereta|Caracol|Barrenador|Moho|Gorgojo|Insecto|Molusco)""),
    IF(REGEXMATCH(E18, ""(Piojo blanco|Serpeta gruesa|Chanchito blanco|Diaspidiotus "&amp;"citri|Pseudococcus longispinus)""), ""Cochinilla"",
    IF(REGEXMATCH(E18, ""(Caracol|Caracoles)""), ""Molusco"",
    IF(REGEXMATCH(E18, ""(Termita|Chicharrita verde|Chupador del tallo|Tortuguita verde)""), ""Insecto"",
    IF(REGEXMATCH(E18, ""(Gorgojo n"&amp;"egro|Gorgojo de la raíz|Gorgojo del vivero|Gorgojo tropical)""), ""Gorgojo"",
    IF(REGEXMATCH(E18, ""Arañuela parda""), ""Ácaro"",
    IF(REGEXMATCH(E18, ""Picudo de los cítricos""), ""Escarabajo"",
    IF(REGEXMATCH(E18, ""Hormigas de fuego""), ""Hormi"&amp;"ga"",
    IF(REGEXMATCH(E18, ""Psílido africano""), ""Psílido"",
    IF(REGEXMATCH(E18, ""Nemátodo hidropónico""), ""Nematodo"",
    ""Sin Clasificación""))))))))))
"),"Chinche")</f>
        <v>Chinche</v>
      </c>
      <c r="E18" s="2" t="s">
        <v>261</v>
      </c>
      <c r="F18" s="2" t="s">
        <v>262</v>
      </c>
      <c r="G18" s="2" t="s">
        <v>263</v>
      </c>
      <c r="H18" s="2" t="s">
        <v>264</v>
      </c>
      <c r="I18" s="2" t="s">
        <v>46</v>
      </c>
      <c r="J18" s="2" t="s">
        <v>47</v>
      </c>
      <c r="K18" s="2" t="s">
        <v>265</v>
      </c>
      <c r="L18" s="2" t="s">
        <v>266</v>
      </c>
      <c r="M18" s="2" t="s">
        <v>129</v>
      </c>
      <c r="N18" s="2" t="s">
        <v>267</v>
      </c>
      <c r="O18" s="2" t="s">
        <v>34</v>
      </c>
      <c r="P18" s="2" t="s">
        <v>65</v>
      </c>
      <c r="Q18" s="2" t="s">
        <v>268</v>
      </c>
      <c r="R18" s="2" t="s">
        <v>53</v>
      </c>
      <c r="S18" s="4">
        <v>45306</v>
      </c>
      <c r="T18" s="2" t="s">
        <v>54</v>
      </c>
      <c r="U18" s="2" t="s">
        <v>55</v>
      </c>
      <c r="V18" s="2" t="s">
        <v>46</v>
      </c>
      <c r="W18" s="2" t="s">
        <v>269</v>
      </c>
      <c r="X18" s="2" t="s">
        <v>112</v>
      </c>
      <c r="Y18" s="2" t="s">
        <v>270</v>
      </c>
      <c r="Z18" s="2" t="s">
        <v>80</v>
      </c>
      <c r="AA18" s="2" t="s">
        <v>271</v>
      </c>
      <c r="AB18" s="2" t="s">
        <v>272</v>
      </c>
      <c r="AC18" s="2" t="s">
        <v>273</v>
      </c>
      <c r="AD18" s="2" t="s">
        <v>84</v>
      </c>
      <c r="AE18" s="2" t="s">
        <v>274</v>
      </c>
      <c r="AF18" s="2" t="s">
        <v>65</v>
      </c>
      <c r="AG18" s="2" t="s">
        <v>65</v>
      </c>
      <c r="AH18" s="2" t="s">
        <v>275</v>
      </c>
      <c r="AI18" s="2" t="s">
        <v>67</v>
      </c>
    </row>
    <row r="19" spans="1:35" ht="39.6">
      <c r="A19" s="2"/>
      <c r="B19" s="2">
        <v>25</v>
      </c>
      <c r="C19" s="2" t="s">
        <v>34</v>
      </c>
      <c r="D19" s="2" t="str">
        <f ca="1">IFERROR(__xludf.DUMMYFUNCTION("IF(REGEXMATCH(E19, ""^(Psílido|Mosca|Ácaro|Trips|Cochinilla|Escama|Polilla|Gusano|Hormiga|Nematodo|Minador|Pulgón|Chinche|Grillo|Escarabajo|Araña|Tijereta|Caracol|Barrenador|Moho|Gorgojo|Insecto|Molusco)\b""),
    REGEXEXTRACT(E19, ""^(Psílido|Mosca|Ácaro"&amp;"|Trips|Cochinilla|Escama|Polilla|Gusano|Hormiga|Nematodo|Minador|Pulgón|Chinche|Grillo|Escarabajo|Araña|Tijereta|Caracol|Barrenador|Moho|Gorgojo|Insecto|Molusco)""),
    IF(REGEXMATCH(E19, ""(Piojo blanco|Serpeta gruesa|Chanchito blanco|Diaspidiotus "&amp;"citri|Pseudococcus longispinus)""), ""Cochinilla"",
    IF(REGEXMATCH(E19, ""(Caracol|Caracoles)""), ""Molusco"",
    IF(REGEXMATCH(E19, ""(Termita|Chicharrita verde|Chupador del tallo|Tortuguita verde)""), ""Insecto"",
    IF(REGEXMATCH(E19, ""(Gorgojo n"&amp;"egro|Gorgojo de la raíz|Gorgojo del vivero|Gorgojo tropical)""), ""Gorgojo"",
    IF(REGEXMATCH(E19, ""Arañuela parda""), ""Ácaro"",
    IF(REGEXMATCH(E19, ""Picudo de los cítricos""), ""Escarabajo"",
    IF(REGEXMATCH(E19, ""Hormigas de fuego""), ""Hormi"&amp;"ga"",
    IF(REGEXMATCH(E19, ""Psílido africano""), ""Psílido"",
    IF(REGEXMATCH(E19, ""Nemátodo hidropónico""), ""Nematodo"",
    ""Sin Clasificación""))))))))))
"),"Escama")</f>
        <v>Escama</v>
      </c>
      <c r="E19" s="2" t="s">
        <v>276</v>
      </c>
      <c r="F19" s="2" t="s">
        <v>277</v>
      </c>
      <c r="G19" s="2" t="s">
        <v>278</v>
      </c>
      <c r="H19" s="2" t="s">
        <v>279</v>
      </c>
      <c r="I19" s="2" t="s">
        <v>46</v>
      </c>
      <c r="J19" s="2" t="s">
        <v>47</v>
      </c>
      <c r="K19" s="2" t="s">
        <v>280</v>
      </c>
      <c r="L19" s="2" t="s">
        <v>281</v>
      </c>
      <c r="M19" s="2" t="s">
        <v>282</v>
      </c>
      <c r="N19" s="2" t="s">
        <v>283</v>
      </c>
      <c r="O19" s="2" t="s">
        <v>284</v>
      </c>
      <c r="P19" s="2" t="s">
        <v>46</v>
      </c>
      <c r="Q19" s="2" t="s">
        <v>52</v>
      </c>
      <c r="R19" s="2" t="s">
        <v>53</v>
      </c>
      <c r="S19" s="4">
        <v>45306</v>
      </c>
      <c r="T19" s="2" t="s">
        <v>285</v>
      </c>
      <c r="U19" s="2" t="s">
        <v>208</v>
      </c>
      <c r="V19" s="2" t="s">
        <v>46</v>
      </c>
      <c r="W19" s="2" t="s">
        <v>144</v>
      </c>
      <c r="X19" s="2" t="s">
        <v>286</v>
      </c>
      <c r="Y19" s="2" t="s">
        <v>287</v>
      </c>
      <c r="Z19" s="2" t="s">
        <v>98</v>
      </c>
      <c r="AA19" s="2" t="s">
        <v>288</v>
      </c>
      <c r="AB19" s="2" t="s">
        <v>289</v>
      </c>
      <c r="AC19" s="2" t="s">
        <v>290</v>
      </c>
      <c r="AD19" s="2" t="s">
        <v>84</v>
      </c>
      <c r="AE19" s="2" t="s">
        <v>291</v>
      </c>
      <c r="AF19" s="2" t="s">
        <v>86</v>
      </c>
      <c r="AG19" s="2" t="s">
        <v>46</v>
      </c>
      <c r="AH19" s="2" t="s">
        <v>292</v>
      </c>
      <c r="AI19" s="2" t="s">
        <v>67</v>
      </c>
    </row>
    <row r="20" spans="1:35" ht="26.45">
      <c r="A20" s="2"/>
      <c r="B20" s="2">
        <v>26</v>
      </c>
      <c r="C20" s="2" t="s">
        <v>34</v>
      </c>
      <c r="D20" s="2" t="str">
        <f ca="1">IFERROR(__xludf.DUMMYFUNCTION("IF(REGEXMATCH(E20, ""^(Psílido|Mosca|Ácaro|Trips|Cochinilla|Escama|Polilla|Gusano|Hormiga|Nematodo|Minador|Pulgón|Chinche|Grillo|Escarabajo|Araña|Tijereta|Caracol|Barrenador|Moho|Gorgojo|Insecto|Molusco)\b""),
    REGEXEXTRACT(E20, ""^(Psílido|Mosca|Ácaro"&amp;"|Trips|Cochinilla|Escama|Polilla|Gusano|Hormiga|Nematodo|Minador|Pulgón|Chinche|Grillo|Escarabajo|Araña|Tijereta|Caracol|Barrenador|Moho|Gorgojo|Insecto|Molusco)""),
    IF(REGEXMATCH(E20, ""(Piojo blanco|Serpeta gruesa|Chanchito blanco|Diaspidiotus "&amp;"citri|Pseudococcus longispinus)""), ""Cochinilla"",
    IF(REGEXMATCH(E20, ""(Caracol|Caracoles)""), ""Molusco"",
    IF(REGEXMATCH(E20, ""(Termita|Chicharrita verde|Chupador del tallo|Tortuguita verde)""), ""Insecto"",
    IF(REGEXMATCH(E20, ""(Gorgojo n"&amp;"egro|Gorgojo de la raíz|Gorgojo del vivero|Gorgojo tropical)""), ""Gorgojo"",
    IF(REGEXMATCH(E20, ""Arañuela parda""), ""Ácaro"",
    IF(REGEXMATCH(E20, ""Picudo de los cítricos""), ""Escarabajo"",
    IF(REGEXMATCH(E20, ""Hormigas de fuego""), ""Hormi"&amp;"ga"",
    IF(REGEXMATCH(E20, ""Psílido africano""), ""Psílido"",
    IF(REGEXMATCH(E20, ""Nemátodo hidropónico""), ""Nematodo"",
    ""Sin Clasificación""))))))))))
"),"Gusano")</f>
        <v>Gusano</v>
      </c>
      <c r="E20" s="2" t="s">
        <v>293</v>
      </c>
      <c r="F20" s="2" t="s">
        <v>294</v>
      </c>
      <c r="G20" s="2" t="s">
        <v>295</v>
      </c>
      <c r="H20" s="2" t="s">
        <v>296</v>
      </c>
      <c r="I20" s="2" t="s">
        <v>46</v>
      </c>
      <c r="J20" s="2" t="s">
        <v>47</v>
      </c>
      <c r="K20" s="2" t="s">
        <v>297</v>
      </c>
      <c r="L20" s="2" t="s">
        <v>298</v>
      </c>
      <c r="M20" s="2" t="s">
        <v>299</v>
      </c>
      <c r="N20" s="2" t="s">
        <v>300</v>
      </c>
      <c r="O20" s="2" t="s">
        <v>34</v>
      </c>
      <c r="P20" s="2" t="s">
        <v>46</v>
      </c>
      <c r="Q20" s="2" t="s">
        <v>268</v>
      </c>
      <c r="R20" s="2" t="s">
        <v>53</v>
      </c>
      <c r="S20" s="4">
        <v>45306</v>
      </c>
      <c r="T20" s="2" t="s">
        <v>54</v>
      </c>
      <c r="U20" s="2" t="s">
        <v>55</v>
      </c>
      <c r="V20" s="2" t="s">
        <v>46</v>
      </c>
      <c r="W20" s="2" t="s">
        <v>156</v>
      </c>
      <c r="X20" s="2" t="s">
        <v>57</v>
      </c>
      <c r="Y20" s="2" t="s">
        <v>301</v>
      </c>
      <c r="Z20" s="2" t="s">
        <v>114</v>
      </c>
      <c r="AA20" s="2" t="s">
        <v>302</v>
      </c>
      <c r="AB20" s="2" t="s">
        <v>187</v>
      </c>
      <c r="AC20" s="2" t="s">
        <v>303</v>
      </c>
      <c r="AD20" s="2" t="s">
        <v>167</v>
      </c>
      <c r="AE20" s="2" t="s">
        <v>304</v>
      </c>
      <c r="AF20" s="2" t="s">
        <v>65</v>
      </c>
      <c r="AG20" s="2" t="s">
        <v>46</v>
      </c>
      <c r="AH20" s="2" t="s">
        <v>169</v>
      </c>
      <c r="AI20" s="2" t="s">
        <v>67</v>
      </c>
    </row>
    <row r="21" spans="1:35" ht="39.6">
      <c r="A21" s="2"/>
      <c r="B21" s="2">
        <v>27</v>
      </c>
      <c r="C21" s="2" t="s">
        <v>34</v>
      </c>
      <c r="D21" s="2" t="str">
        <f ca="1">IFERROR(__xludf.DUMMYFUNCTION("IF(REGEXMATCH(E21, ""^(Psílido|Mosca|Ácaro|Trips|Cochinilla|Escama|Polilla|Gusano|Hormiga|Nematodo|Minador|Pulgón|Chinche|Grillo|Escarabajo|Araña|Tijereta|Caracol|Barrenador|Moho|Gorgojo|Insecto|Molusco)\b""),
    REGEXEXTRACT(E21, ""^(Psílido|Mosca|Ácaro"&amp;"|Trips|Cochinilla|Escama|Polilla|Gusano|Hormiga|Nematodo|Minador|Pulgón|Chinche|Grillo|Escarabajo|Araña|Tijereta|Caracol|Barrenador|Moho|Gorgojo|Insecto|Molusco)""),
    IF(REGEXMATCH(E21, ""(Piojo blanco|Serpeta gruesa|Chanchito blanco|Diaspidiotus "&amp;"citri|Pseudococcus longispinus)""), ""Cochinilla"",
    IF(REGEXMATCH(E21, ""(Caracol|Caracoles)""), ""Molusco"",
    IF(REGEXMATCH(E21, ""(Termita|Chicharrita verde|Chupador del tallo|Tortuguita verde)""), ""Insecto"",
    IF(REGEXMATCH(E21, ""(Gorgojo n"&amp;"egro|Gorgojo de la raíz|Gorgojo del vivero|Gorgojo tropical)""), ""Gorgojo"",
    IF(REGEXMATCH(E21, ""Arañuela parda""), ""Ácaro"",
    IF(REGEXMATCH(E21, ""Picudo de los cítricos""), ""Escarabajo"",
    IF(REGEXMATCH(E21, ""Hormigas de fuego""), ""Hormi"&amp;"ga"",
    IF(REGEXMATCH(E21, ""Psílido africano""), ""Psílido"",
    IF(REGEXMATCH(E21, ""Nemátodo hidropónico""), ""Nematodo"",
    ""Sin Clasificación""))))))))))
"),"Insecto")</f>
        <v>Insecto</v>
      </c>
      <c r="E21" s="2" t="s">
        <v>305</v>
      </c>
      <c r="F21" s="2" t="s">
        <v>306</v>
      </c>
      <c r="G21" s="2" t="s">
        <v>307</v>
      </c>
      <c r="H21" s="2" t="s">
        <v>308</v>
      </c>
      <c r="I21" s="2" t="s">
        <v>46</v>
      </c>
      <c r="J21" s="2" t="s">
        <v>47</v>
      </c>
      <c r="K21" s="2" t="s">
        <v>309</v>
      </c>
      <c r="L21" s="2" t="s">
        <v>310</v>
      </c>
      <c r="M21" s="2" t="s">
        <v>206</v>
      </c>
      <c r="N21" s="2" t="s">
        <v>311</v>
      </c>
      <c r="O21" s="2" t="s">
        <v>238</v>
      </c>
      <c r="P21" s="2" t="s">
        <v>46</v>
      </c>
      <c r="Q21" s="2" t="s">
        <v>52</v>
      </c>
      <c r="R21" s="2" t="s">
        <v>159</v>
      </c>
      <c r="S21" s="4">
        <v>45306</v>
      </c>
      <c r="T21" s="2" t="s">
        <v>54</v>
      </c>
      <c r="U21" s="2" t="s">
        <v>312</v>
      </c>
      <c r="V21" s="2" t="s">
        <v>65</v>
      </c>
      <c r="W21" s="2" t="s">
        <v>313</v>
      </c>
      <c r="X21" s="2" t="s">
        <v>210</v>
      </c>
      <c r="Y21" s="2" t="s">
        <v>314</v>
      </c>
      <c r="Z21" s="2" t="s">
        <v>194</v>
      </c>
      <c r="AA21" s="2" t="s">
        <v>315</v>
      </c>
      <c r="AB21" s="2" t="s">
        <v>316</v>
      </c>
      <c r="AC21" s="2" t="s">
        <v>214</v>
      </c>
      <c r="AD21" s="2" t="s">
        <v>245</v>
      </c>
      <c r="AE21" s="2" t="s">
        <v>317</v>
      </c>
      <c r="AF21" s="2" t="s">
        <v>86</v>
      </c>
      <c r="AG21" s="2" t="s">
        <v>65</v>
      </c>
      <c r="AH21" s="2" t="s">
        <v>318</v>
      </c>
      <c r="AI21" s="2" t="s">
        <v>67</v>
      </c>
    </row>
    <row r="22" spans="1:35" ht="26.45">
      <c r="A22" s="2"/>
      <c r="B22" s="2">
        <v>28</v>
      </c>
      <c r="C22" s="2" t="s">
        <v>34</v>
      </c>
      <c r="D22" s="2" t="str">
        <f ca="1">IFERROR(__xludf.DUMMYFUNCTION("IF(REGEXMATCH(E22, ""^(Psílido|Mosca|Ácaro|Trips|Cochinilla|Escama|Polilla|Gusano|Hormiga|Nematodo|Minador|Pulgón|Chinche|Grillo|Escarabajo|Araña|Tijereta|Caracol|Barrenador|Moho|Gorgojo|Insecto|Molusco)\b""),
    REGEXEXTRACT(E22, ""^(Psílido|Mosca|Ácaro"&amp;"|Trips|Cochinilla|Escama|Polilla|Gusano|Hormiga|Nematodo|Minador|Pulgón|Chinche|Grillo|Escarabajo|Araña|Tijereta|Caracol|Barrenador|Moho|Gorgojo|Insecto|Molusco)""),
    IF(REGEXMATCH(E22, ""(Piojo blanco|Serpeta gruesa|Chanchito blanco|Diaspidiotus "&amp;"citri|Pseudococcus longispinus)""), ""Cochinilla"",
    IF(REGEXMATCH(E22, ""(Caracol|Caracoles)""), ""Molusco"",
    IF(REGEXMATCH(E22, ""(Termita|Chicharrita verde|Chupador del tallo|Tortuguita verde)""), ""Insecto"",
    IF(REGEXMATCH(E22, ""(Gorgojo n"&amp;"egro|Gorgojo de la raíz|Gorgojo del vivero|Gorgojo tropical)""), ""Gorgojo"",
    IF(REGEXMATCH(E22, ""Arañuela parda""), ""Ácaro"",
    IF(REGEXMATCH(E22, ""Picudo de los cítricos""), ""Escarabajo"",
    IF(REGEXMATCH(E22, ""Hormigas de fuego""), ""Hormi"&amp;"ga"",
    IF(REGEXMATCH(E22, ""Psílido africano""), ""Psílido"",
    IF(REGEXMATCH(E22, ""Nemátodo hidropónico""), ""Nematodo"",
    ""Sin Clasificación""))))))))))
"),"Gusano")</f>
        <v>Gusano</v>
      </c>
      <c r="E22" s="2" t="s">
        <v>319</v>
      </c>
      <c r="F22" s="2" t="s">
        <v>320</v>
      </c>
      <c r="G22" s="2" t="s">
        <v>321</v>
      </c>
      <c r="H22" s="2" t="s">
        <v>153</v>
      </c>
      <c r="I22" s="2" t="s">
        <v>46</v>
      </c>
      <c r="J22" s="2" t="s">
        <v>47</v>
      </c>
      <c r="K22" s="2" t="s">
        <v>322</v>
      </c>
      <c r="L22" s="2" t="s">
        <v>323</v>
      </c>
      <c r="M22" s="2" t="s">
        <v>324</v>
      </c>
      <c r="N22" s="2" t="s">
        <v>325</v>
      </c>
      <c r="O22" s="2" t="s">
        <v>34</v>
      </c>
      <c r="P22" s="2" t="s">
        <v>65</v>
      </c>
      <c r="Q22" s="2" t="s">
        <v>158</v>
      </c>
      <c r="R22" s="2" t="s">
        <v>53</v>
      </c>
      <c r="S22" s="4">
        <v>45306</v>
      </c>
      <c r="T22" s="2" t="s">
        <v>54</v>
      </c>
      <c r="U22" s="2" t="s">
        <v>160</v>
      </c>
      <c r="V22" s="2" t="s">
        <v>46</v>
      </c>
      <c r="W22" s="2" t="s">
        <v>56</v>
      </c>
      <c r="X22" s="2" t="s">
        <v>112</v>
      </c>
      <c r="Y22" s="2" t="s">
        <v>326</v>
      </c>
      <c r="Z22" s="2" t="s">
        <v>163</v>
      </c>
      <c r="AA22" s="2" t="s">
        <v>327</v>
      </c>
      <c r="AB22" s="2" t="s">
        <v>165</v>
      </c>
      <c r="AC22" s="2" t="s">
        <v>147</v>
      </c>
      <c r="AD22" s="2" t="s">
        <v>167</v>
      </c>
      <c r="AE22" s="2" t="s">
        <v>168</v>
      </c>
      <c r="AF22" s="2" t="s">
        <v>65</v>
      </c>
      <c r="AG22" s="2" t="s">
        <v>65</v>
      </c>
      <c r="AH22" s="2" t="s">
        <v>169</v>
      </c>
      <c r="AI22" s="2" t="s">
        <v>67</v>
      </c>
    </row>
    <row r="23" spans="1:35" ht="26.45">
      <c r="A23" s="2"/>
      <c r="B23" s="2">
        <v>29</v>
      </c>
      <c r="C23" s="2" t="s">
        <v>34</v>
      </c>
      <c r="D23" s="2" t="str">
        <f ca="1">IFERROR(__xludf.DUMMYFUNCTION("IF(REGEXMATCH(E23, ""^(Psílido|Mosca|Ácaro|Trips|Cochinilla|Escama|Polilla|Gusano|Hormiga|Nematodo|Minador|Pulgón|Chinche|Grillo|Escarabajo|Araña|Tijereta|Caracol|Barrenador|Moho|Gorgojo|Insecto|Molusco)\b""),
    REGEXEXTRACT(E23, ""^(Psílido|Mosca|Ácaro"&amp;"|Trips|Cochinilla|Escama|Polilla|Gusano|Hormiga|Nematodo|Minador|Pulgón|Chinche|Grillo|Escarabajo|Araña|Tijereta|Caracol|Barrenador|Moho|Gorgojo|Insecto|Molusco)""),
    IF(REGEXMATCH(E23, ""(Piojo blanco|Serpeta gruesa|Chanchito blanco|Diaspidiotus "&amp;"citri|Pseudococcus longispinus)""), ""Cochinilla"",
    IF(REGEXMATCH(E23, ""(Caracol|Caracoles)""), ""Molusco"",
    IF(REGEXMATCH(E23, ""(Termita|Chicharrita verde|Chupador del tallo|Tortuguita verde)""), ""Insecto"",
    IF(REGEXMATCH(E23, ""(Gorgojo n"&amp;"egro|Gorgojo de la raíz|Gorgojo del vivero|Gorgojo tropical)""), ""Gorgojo"",
    IF(REGEXMATCH(E23, ""Arañuela parda""), ""Ácaro"",
    IF(REGEXMATCH(E23, ""Picudo de los cítricos""), ""Escarabajo"",
    IF(REGEXMATCH(E23, ""Hormigas de fuego""), ""Hormi"&amp;"ga"",
    IF(REGEXMATCH(E23, ""Psílido africano""), ""Psílido"",
    IF(REGEXMATCH(E23, ""Nemátodo hidropónico""), ""Nematodo"",
    ""Sin Clasificación""))))))))))
"),"Cochinilla")</f>
        <v>Cochinilla</v>
      </c>
      <c r="E23" s="2" t="s">
        <v>328</v>
      </c>
      <c r="F23" s="2" t="s">
        <v>329</v>
      </c>
      <c r="G23" s="2" t="s">
        <v>330</v>
      </c>
      <c r="H23" s="2" t="s">
        <v>331</v>
      </c>
      <c r="I23" s="2" t="s">
        <v>46</v>
      </c>
      <c r="J23" s="2" t="s">
        <v>47</v>
      </c>
      <c r="K23" s="2" t="s">
        <v>332</v>
      </c>
      <c r="L23" s="2" t="s">
        <v>333</v>
      </c>
      <c r="M23" s="2" t="s">
        <v>282</v>
      </c>
      <c r="N23" s="2" t="s">
        <v>334</v>
      </c>
      <c r="O23" s="2" t="s">
        <v>34</v>
      </c>
      <c r="P23" s="2" t="s">
        <v>65</v>
      </c>
      <c r="Q23" s="2" t="s">
        <v>52</v>
      </c>
      <c r="R23" s="2" t="s">
        <v>53</v>
      </c>
      <c r="S23" s="4">
        <v>45306</v>
      </c>
      <c r="T23" s="2" t="s">
        <v>54</v>
      </c>
      <c r="U23" s="2" t="s">
        <v>143</v>
      </c>
      <c r="V23" s="2" t="s">
        <v>46</v>
      </c>
      <c r="W23" s="2" t="s">
        <v>144</v>
      </c>
      <c r="X23" s="2" t="s">
        <v>57</v>
      </c>
      <c r="Y23" s="2" t="s">
        <v>335</v>
      </c>
      <c r="Z23" s="2" t="s">
        <v>80</v>
      </c>
      <c r="AA23" s="2" t="s">
        <v>336</v>
      </c>
      <c r="AB23" s="2" t="s">
        <v>337</v>
      </c>
      <c r="AC23" s="2" t="s">
        <v>83</v>
      </c>
      <c r="AD23" s="2" t="s">
        <v>63</v>
      </c>
      <c r="AE23" s="2" t="s">
        <v>101</v>
      </c>
      <c r="AF23" s="2" t="s">
        <v>65</v>
      </c>
      <c r="AG23" s="2" t="s">
        <v>65</v>
      </c>
      <c r="AH23" s="2" t="s">
        <v>338</v>
      </c>
      <c r="AI23" s="2" t="s">
        <v>67</v>
      </c>
    </row>
    <row r="24" spans="1:35" ht="26.45">
      <c r="A24" s="2"/>
      <c r="B24" s="2">
        <v>31</v>
      </c>
      <c r="C24" s="2" t="s">
        <v>34</v>
      </c>
      <c r="D24" s="2" t="str">
        <f ca="1">IFERROR(__xludf.DUMMYFUNCTION("IF(REGEXMATCH(E24, ""^(Psílido|Mosca|Ácaro|Trips|Cochinilla|Escama|Polilla|Gusano|Hormiga|Nematodo|Minador|Pulgón|Chinche|Grillo|Escarabajo|Araña|Tijereta|Caracol|Barrenador|Moho|Gorgojo|Insecto|Molusco)\b""),
    REGEXEXTRACT(E24, ""^(Psílido|Mosca|Ácaro"&amp;"|Trips|Cochinilla|Escama|Polilla|Gusano|Hormiga|Nematodo|Minador|Pulgón|Chinche|Grillo|Escarabajo|Araña|Tijereta|Caracol|Barrenador|Moho|Gorgojo|Insecto|Molusco)""),
    IF(REGEXMATCH(E24, ""(Piojo blanco|Serpeta gruesa|Chanchito blanco|Diaspidiotus "&amp;"citri|Pseudococcus longispinus)""), ""Cochinilla"",
    IF(REGEXMATCH(E24, ""(Caracol|Caracoles)""), ""Molusco"",
    IF(REGEXMATCH(E24, ""(Termita|Chicharrita verde|Chupador del tallo|Tortuguita verde)""), ""Insecto"",
    IF(REGEXMATCH(E24, ""(Gorgojo n"&amp;"egro|Gorgojo de la raíz|Gorgojo del vivero|Gorgojo tropical)""), ""Gorgojo"",
    IF(REGEXMATCH(E24, ""Arañuela parda""), ""Ácaro"",
    IF(REGEXMATCH(E24, ""Picudo de los cítricos""), ""Escarabajo"",
    IF(REGEXMATCH(E24, ""Hormigas de fuego""), ""Hormi"&amp;"ga"",
    IF(REGEXMATCH(E24, ""Psílido africano""), ""Psílido"",
    IF(REGEXMATCH(E24, ""Nemátodo hidropónico""), ""Nematodo"",
    ""Sin Clasificación""))))))))))
"),"Mosca")</f>
        <v>Mosca</v>
      </c>
      <c r="E24" s="2" t="s">
        <v>339</v>
      </c>
      <c r="F24" s="2" t="s">
        <v>340</v>
      </c>
      <c r="G24" s="2" t="s">
        <v>341</v>
      </c>
      <c r="H24" s="2" t="s">
        <v>342</v>
      </c>
      <c r="I24" s="2" t="s">
        <v>46</v>
      </c>
      <c r="J24" s="2" t="s">
        <v>47</v>
      </c>
      <c r="K24" s="2" t="s">
        <v>343</v>
      </c>
      <c r="L24" s="2" t="s">
        <v>344</v>
      </c>
      <c r="M24" s="2" t="s">
        <v>345</v>
      </c>
      <c r="N24" s="2" t="s">
        <v>346</v>
      </c>
      <c r="O24" s="2" t="s">
        <v>347</v>
      </c>
      <c r="P24" s="2" t="s">
        <v>46</v>
      </c>
      <c r="Q24" s="2" t="s">
        <v>52</v>
      </c>
      <c r="R24" s="2" t="s">
        <v>159</v>
      </c>
      <c r="S24" s="4">
        <v>45306</v>
      </c>
      <c r="T24" s="2" t="s">
        <v>348</v>
      </c>
      <c r="U24" s="2" t="s">
        <v>55</v>
      </c>
      <c r="V24" s="2" t="s">
        <v>46</v>
      </c>
      <c r="W24" s="2" t="s">
        <v>144</v>
      </c>
      <c r="X24" s="2" t="s">
        <v>210</v>
      </c>
      <c r="Y24" s="2" t="s">
        <v>349</v>
      </c>
      <c r="Z24" s="2" t="s">
        <v>114</v>
      </c>
      <c r="AA24" s="2" t="s">
        <v>350</v>
      </c>
      <c r="AB24" s="2" t="s">
        <v>351</v>
      </c>
      <c r="AC24" s="2" t="s">
        <v>352</v>
      </c>
      <c r="AD24" s="2" t="s">
        <v>353</v>
      </c>
      <c r="AE24" s="2" t="s">
        <v>354</v>
      </c>
      <c r="AF24" s="2" t="s">
        <v>86</v>
      </c>
      <c r="AG24" s="2" t="s">
        <v>46</v>
      </c>
      <c r="AH24" s="2" t="s">
        <v>355</v>
      </c>
      <c r="AI24" s="2" t="s">
        <v>67</v>
      </c>
    </row>
    <row r="25" spans="1:35" ht="39.6">
      <c r="A25" s="2"/>
      <c r="B25" s="2">
        <v>32</v>
      </c>
      <c r="C25" s="2" t="s">
        <v>34</v>
      </c>
      <c r="D25" s="2" t="str">
        <f ca="1">IFERROR(__xludf.DUMMYFUNCTION("IF(REGEXMATCH(E25, ""^(Psílido|Mosca|Ácaro|Trips|Cochinilla|Escama|Polilla|Gusano|Hormiga|Nematodo|Minador|Pulgón|Chinche|Grillo|Escarabajo|Araña|Tijereta|Caracol|Barrenador|Moho|Gorgojo|Insecto|Molusco)\b""),
    REGEXEXTRACT(E25, ""^(Psílido|Mosca|Ácaro"&amp;"|Trips|Cochinilla|Escama|Polilla|Gusano|Hormiga|Nematodo|Minador|Pulgón|Chinche|Grillo|Escarabajo|Araña|Tijereta|Caracol|Barrenador|Moho|Gorgojo|Insecto|Molusco)""),
    IF(REGEXMATCH(E25, ""(Piojo blanco|Serpeta gruesa|Chanchito blanco|Diaspidiotus "&amp;"citri|Pseudococcus longispinus)""), ""Cochinilla"",
    IF(REGEXMATCH(E25, ""(Caracol|Caracoles)""), ""Molusco"",
    IF(REGEXMATCH(E25, ""(Termita|Chicharrita verde|Chupador del tallo|Tortuguita verde)""), ""Insecto"",
    IF(REGEXMATCH(E25, ""(Gorgojo n"&amp;"egro|Gorgojo de la raíz|Gorgojo del vivero|Gorgojo tropical)""), ""Gorgojo"",
    IF(REGEXMATCH(E25, ""Arañuela parda""), ""Ácaro"",
    IF(REGEXMATCH(E25, ""Picudo de los cítricos""), ""Escarabajo"",
    IF(REGEXMATCH(E25, ""Hormigas de fuego""), ""Hormi"&amp;"ga"",
    IF(REGEXMATCH(E25, ""Psílido africano""), ""Psílido"",
    IF(REGEXMATCH(E25, ""Nemátodo hidropónico""), ""Nematodo"",
    ""Sin Clasificación""))))))))))
"),"Chinche")</f>
        <v>Chinche</v>
      </c>
      <c r="E25" s="2" t="s">
        <v>356</v>
      </c>
      <c r="F25" s="2" t="s">
        <v>357</v>
      </c>
      <c r="G25" s="2" t="s">
        <v>358</v>
      </c>
      <c r="H25" s="2" t="s">
        <v>359</v>
      </c>
      <c r="I25" s="2" t="s">
        <v>46</v>
      </c>
      <c r="J25" s="2" t="s">
        <v>47</v>
      </c>
      <c r="K25" s="2" t="s">
        <v>360</v>
      </c>
      <c r="L25" s="2" t="s">
        <v>361</v>
      </c>
      <c r="M25" s="2" t="s">
        <v>362</v>
      </c>
      <c r="N25" s="2" t="s">
        <v>363</v>
      </c>
      <c r="O25" s="2" t="s">
        <v>364</v>
      </c>
      <c r="P25" s="2" t="s">
        <v>46</v>
      </c>
      <c r="Q25" s="2" t="s">
        <v>190</v>
      </c>
      <c r="R25" s="2" t="s">
        <v>53</v>
      </c>
      <c r="S25" s="4">
        <v>45306</v>
      </c>
      <c r="T25" s="2" t="s">
        <v>365</v>
      </c>
      <c r="U25" s="2" t="s">
        <v>208</v>
      </c>
      <c r="V25" s="2" t="s">
        <v>46</v>
      </c>
      <c r="W25" s="2" t="s">
        <v>129</v>
      </c>
      <c r="X25" s="2" t="s">
        <v>57</v>
      </c>
      <c r="Y25" s="2" t="s">
        <v>270</v>
      </c>
      <c r="Z25" s="2" t="s">
        <v>225</v>
      </c>
      <c r="AA25" s="2" t="s">
        <v>366</v>
      </c>
      <c r="AB25" s="2" t="s">
        <v>367</v>
      </c>
      <c r="AC25" s="2" t="s">
        <v>368</v>
      </c>
      <c r="AD25" s="2" t="s">
        <v>84</v>
      </c>
      <c r="AE25" s="2" t="s">
        <v>369</v>
      </c>
      <c r="AF25" s="2" t="s">
        <v>65</v>
      </c>
      <c r="AG25" s="2" t="s">
        <v>46</v>
      </c>
      <c r="AH25" s="2" t="s">
        <v>275</v>
      </c>
      <c r="AI25" s="2" t="s">
        <v>67</v>
      </c>
    </row>
    <row r="26" spans="1:35" ht="39.6">
      <c r="A26" s="2"/>
      <c r="B26" s="2">
        <v>33</v>
      </c>
      <c r="C26" s="2" t="s">
        <v>34</v>
      </c>
      <c r="D26" s="2" t="str">
        <f ca="1">IFERROR(__xludf.DUMMYFUNCTION("IF(REGEXMATCH(E26, ""^(Psílido|Mosca|Ácaro|Trips|Cochinilla|Escama|Polilla|Gusano|Hormiga|Nematodo|Minador|Pulgón|Chinche|Grillo|Escarabajo|Araña|Tijereta|Caracol|Barrenador|Moho|Gorgojo|Insecto|Molusco)\b""),
    REGEXEXTRACT(E26, ""^(Psílido|Mosca|Ácaro"&amp;"|Trips|Cochinilla|Escama|Polilla|Gusano|Hormiga|Nematodo|Minador|Pulgón|Chinche|Grillo|Escarabajo|Araña|Tijereta|Caracol|Barrenador|Moho|Gorgojo|Insecto|Molusco)""),
    IF(REGEXMATCH(E26, ""(Piojo blanco|Serpeta gruesa|Chanchito blanco|Diaspidiotus "&amp;"citri|Pseudococcus longispinus)""), ""Cochinilla"",
    IF(REGEXMATCH(E26, ""(Caracol|Caracoles)""), ""Molusco"",
    IF(REGEXMATCH(E26, ""(Termita|Chicharrita verde|Chupador del tallo|Tortuguita verde)""), ""Insecto"",
    IF(REGEXMATCH(E26, ""(Gorgojo n"&amp;"egro|Gorgojo de la raíz|Gorgojo del vivero|Gorgojo tropical)""), ""Gorgojo"",
    IF(REGEXMATCH(E26, ""Arañuela parda""), ""Ácaro"",
    IF(REGEXMATCH(E26, ""Picudo de los cítricos""), ""Escarabajo"",
    IF(REGEXMATCH(E26, ""Hormigas de fuego""), ""Hormi"&amp;"ga"",
    IF(REGEXMATCH(E26, ""Psílido africano""), ""Psílido"",
    IF(REGEXMATCH(E26, ""Nemátodo hidropónico""), ""Nematodo"",
    ""Sin Clasificación""))))))))))
"),"Gorgojo")</f>
        <v>Gorgojo</v>
      </c>
      <c r="E26" s="2" t="s">
        <v>370</v>
      </c>
      <c r="F26" s="2" t="s">
        <v>371</v>
      </c>
      <c r="G26" s="2" t="s">
        <v>372</v>
      </c>
      <c r="H26" s="2" t="s">
        <v>373</v>
      </c>
      <c r="I26" s="2" t="s">
        <v>46</v>
      </c>
      <c r="J26" s="2" t="s">
        <v>47</v>
      </c>
      <c r="K26" s="2" t="s">
        <v>374</v>
      </c>
      <c r="L26" s="2" t="s">
        <v>375</v>
      </c>
      <c r="M26" s="2" t="s">
        <v>56</v>
      </c>
      <c r="N26" s="2" t="s">
        <v>96</v>
      </c>
      <c r="O26" s="2" t="s">
        <v>34</v>
      </c>
      <c r="P26" s="2" t="s">
        <v>65</v>
      </c>
      <c r="Q26" s="2" t="s">
        <v>76</v>
      </c>
      <c r="R26" s="2" t="s">
        <v>159</v>
      </c>
      <c r="S26" s="4">
        <v>45306</v>
      </c>
      <c r="T26" s="2" t="s">
        <v>376</v>
      </c>
      <c r="U26" s="2" t="s">
        <v>143</v>
      </c>
      <c r="V26" s="2" t="s">
        <v>65</v>
      </c>
      <c r="W26" s="2" t="s">
        <v>377</v>
      </c>
      <c r="X26" s="2" t="s">
        <v>286</v>
      </c>
      <c r="Y26" s="2" t="s">
        <v>378</v>
      </c>
      <c r="Z26" s="2" t="s">
        <v>80</v>
      </c>
      <c r="AA26" s="2" t="s">
        <v>81</v>
      </c>
      <c r="AB26" s="2" t="s">
        <v>379</v>
      </c>
      <c r="AC26" s="2" t="s">
        <v>380</v>
      </c>
      <c r="AD26" s="2" t="s">
        <v>63</v>
      </c>
      <c r="AE26" s="2" t="s">
        <v>381</v>
      </c>
      <c r="AF26" s="2" t="s">
        <v>65</v>
      </c>
      <c r="AG26" s="2" t="s">
        <v>86</v>
      </c>
      <c r="AH26" s="2" t="s">
        <v>199</v>
      </c>
      <c r="AI26" s="2" t="s">
        <v>67</v>
      </c>
    </row>
    <row r="27" spans="1:35" ht="26.45">
      <c r="A27" s="2"/>
      <c r="B27" s="2">
        <v>34</v>
      </c>
      <c r="C27" s="2" t="s">
        <v>34</v>
      </c>
      <c r="D27" s="2" t="str">
        <f ca="1">IFERROR(__xludf.DUMMYFUNCTION("IF(REGEXMATCH(E27, ""^(Psílido|Mosca|Ácaro|Trips|Cochinilla|Escama|Polilla|Gusano|Hormiga|Nematodo|Minador|Pulgón|Chinche|Grillo|Escarabajo|Araña|Tijereta|Caracol|Barrenador|Moho|Gorgojo|Insecto|Molusco)\b""),
    REGEXEXTRACT(E27, ""^(Psílido|Mosca|Ácaro"&amp;"|Trips|Cochinilla|Escama|Polilla|Gusano|Hormiga|Nematodo|Minador|Pulgón|Chinche|Grillo|Escarabajo|Araña|Tijereta|Caracol|Barrenador|Moho|Gorgojo|Insecto|Molusco)""),
    IF(REGEXMATCH(E27, ""(Piojo blanco|Serpeta gruesa|Chanchito blanco|Diaspidiotus "&amp;"citri|Pseudococcus longispinus)""), ""Cochinilla"",
    IF(REGEXMATCH(E27, ""(Caracol|Caracoles)""), ""Molusco"",
    IF(REGEXMATCH(E27, ""(Termita|Chicharrita verde|Chupador del tallo|Tortuguita verde)""), ""Insecto"",
    IF(REGEXMATCH(E27, ""(Gorgojo n"&amp;"egro|Gorgojo de la raíz|Gorgojo del vivero|Gorgojo tropical)""), ""Gorgojo"",
    IF(REGEXMATCH(E27, ""Arañuela parda""), ""Ácaro"",
    IF(REGEXMATCH(E27, ""Picudo de los cítricos""), ""Escarabajo"",
    IF(REGEXMATCH(E27, ""Hormigas de fuego""), ""Hormi"&amp;"ga"",
    IF(REGEXMATCH(E27, ""Psílido africano""), ""Psílido"",
    IF(REGEXMATCH(E27, ""Nemátodo hidropónico""), ""Nematodo"",
    ""Sin Clasificación""))))))))))
"),"Trips")</f>
        <v>Trips</v>
      </c>
      <c r="E27" s="2" t="s">
        <v>382</v>
      </c>
      <c r="F27" s="2" t="s">
        <v>383</v>
      </c>
      <c r="G27" s="2" t="s">
        <v>384</v>
      </c>
      <c r="H27" s="2" t="s">
        <v>385</v>
      </c>
      <c r="I27" s="2" t="s">
        <v>46</v>
      </c>
      <c r="J27" s="2" t="s">
        <v>47</v>
      </c>
      <c r="K27" s="2" t="s">
        <v>386</v>
      </c>
      <c r="L27" s="2" t="s">
        <v>387</v>
      </c>
      <c r="M27" s="2" t="s">
        <v>388</v>
      </c>
      <c r="N27" s="2" t="s">
        <v>389</v>
      </c>
      <c r="O27" s="2" t="s">
        <v>364</v>
      </c>
      <c r="P27" s="2" t="s">
        <v>46</v>
      </c>
      <c r="Q27" s="2" t="s">
        <v>52</v>
      </c>
      <c r="R27" s="2" t="s">
        <v>159</v>
      </c>
      <c r="S27" s="4">
        <v>45306</v>
      </c>
      <c r="T27" s="2" t="s">
        <v>390</v>
      </c>
      <c r="U27" s="2" t="s">
        <v>391</v>
      </c>
      <c r="V27" s="2" t="s">
        <v>46</v>
      </c>
      <c r="W27" s="2" t="s">
        <v>144</v>
      </c>
      <c r="X27" s="2" t="s">
        <v>112</v>
      </c>
      <c r="Y27" s="2" t="s">
        <v>392</v>
      </c>
      <c r="Z27" s="2" t="s">
        <v>393</v>
      </c>
      <c r="AA27" s="2" t="s">
        <v>394</v>
      </c>
      <c r="AB27" s="2" t="s">
        <v>395</v>
      </c>
      <c r="AC27" s="2" t="s">
        <v>352</v>
      </c>
      <c r="AD27" s="2" t="s">
        <v>167</v>
      </c>
      <c r="AE27" s="2" t="s">
        <v>134</v>
      </c>
      <c r="AF27" s="2" t="s">
        <v>86</v>
      </c>
      <c r="AG27" s="2" t="s">
        <v>46</v>
      </c>
      <c r="AH27" s="2" t="s">
        <v>135</v>
      </c>
      <c r="AI27" s="2" t="s">
        <v>67</v>
      </c>
    </row>
    <row r="28" spans="1:35" ht="26.45">
      <c r="A28" s="2"/>
      <c r="B28" s="2">
        <v>36</v>
      </c>
      <c r="C28" s="2" t="s">
        <v>34</v>
      </c>
      <c r="D28" s="2" t="str">
        <f ca="1">IFERROR(__xludf.DUMMYFUNCTION("IF(REGEXMATCH(E28, ""^(Psílido|Mosca|Ácaro|Trips|Cochinilla|Escama|Polilla|Gusano|Hormiga|Nematodo|Minador|Pulgón|Chinche|Grillo|Escarabajo|Araña|Tijereta|Caracol|Barrenador|Moho|Gorgojo|Insecto|Molusco)\b""),
    REGEXEXTRACT(E28, ""^(Psílido|Mosca|Ácaro"&amp;"|Trips|Cochinilla|Escama|Polilla|Gusano|Hormiga|Nematodo|Minador|Pulgón|Chinche|Grillo|Escarabajo|Araña|Tijereta|Caracol|Barrenador|Moho|Gorgojo|Insecto|Molusco)""),
    IF(REGEXMATCH(E28, ""(Piojo blanco|Serpeta gruesa|Chanchito blanco|Diaspidiotus "&amp;"citri|Pseudococcus longispinus)""), ""Cochinilla"",
    IF(REGEXMATCH(E28, ""(Caracol|Caracoles)""), ""Molusco"",
    IF(REGEXMATCH(E28, ""(Termita|Chicharrita verde|Chupador del tallo|Tortuguita verde)""), ""Insecto"",
    IF(REGEXMATCH(E28, ""(Gorgojo n"&amp;"egro|Gorgojo de la raíz|Gorgojo del vivero|Gorgojo tropical)""), ""Gorgojo"",
    IF(REGEXMATCH(E28, ""Arañuela parda""), ""Ácaro"",
    IF(REGEXMATCH(E28, ""Picudo de los cítricos""), ""Escarabajo"",
    IF(REGEXMATCH(E28, ""Hormigas de fuego""), ""Hormi"&amp;"ga"",
    IF(REGEXMATCH(E28, ""Psílido africano""), ""Psílido"",
    IF(REGEXMATCH(E28, ""Nemátodo hidropónico""), ""Nematodo"",
    ""Sin Clasificación""))))))))))
"),"Gusano")</f>
        <v>Gusano</v>
      </c>
      <c r="E28" s="2" t="s">
        <v>396</v>
      </c>
      <c r="F28" s="2" t="s">
        <v>397</v>
      </c>
      <c r="G28" s="2" t="s">
        <v>398</v>
      </c>
      <c r="H28" s="2" t="s">
        <v>399</v>
      </c>
      <c r="I28" s="2" t="s">
        <v>46</v>
      </c>
      <c r="J28" s="2" t="s">
        <v>47</v>
      </c>
      <c r="K28" s="2" t="s">
        <v>400</v>
      </c>
      <c r="L28" s="2" t="s">
        <v>401</v>
      </c>
      <c r="M28" s="2" t="s">
        <v>161</v>
      </c>
      <c r="N28" s="2" t="s">
        <v>157</v>
      </c>
      <c r="O28" s="2" t="s">
        <v>34</v>
      </c>
      <c r="P28" s="2" t="s">
        <v>65</v>
      </c>
      <c r="Q28" s="2" t="s">
        <v>127</v>
      </c>
      <c r="R28" s="2" t="s">
        <v>53</v>
      </c>
      <c r="S28" s="4">
        <v>45306</v>
      </c>
      <c r="T28" s="2" t="s">
        <v>54</v>
      </c>
      <c r="U28" s="2" t="s">
        <v>402</v>
      </c>
      <c r="V28" s="2" t="s">
        <v>46</v>
      </c>
      <c r="W28" s="2" t="s">
        <v>56</v>
      </c>
      <c r="X28" s="2" t="s">
        <v>112</v>
      </c>
      <c r="Y28" s="2" t="s">
        <v>162</v>
      </c>
      <c r="Z28" s="2" t="s">
        <v>163</v>
      </c>
      <c r="AA28" s="2" t="s">
        <v>403</v>
      </c>
      <c r="AB28" s="2" t="s">
        <v>404</v>
      </c>
      <c r="AC28" s="2" t="s">
        <v>147</v>
      </c>
      <c r="AD28" s="2" t="s">
        <v>167</v>
      </c>
      <c r="AE28" s="2" t="s">
        <v>168</v>
      </c>
      <c r="AF28" s="2" t="s">
        <v>65</v>
      </c>
      <c r="AG28" s="2" t="s">
        <v>65</v>
      </c>
      <c r="AH28" s="2" t="s">
        <v>169</v>
      </c>
      <c r="AI28" s="2" t="s">
        <v>67</v>
      </c>
    </row>
    <row r="29" spans="1:35" ht="26.45">
      <c r="A29" s="2"/>
      <c r="B29" s="2">
        <v>37</v>
      </c>
      <c r="C29" s="2" t="s">
        <v>34</v>
      </c>
      <c r="D29" s="2" t="str">
        <f ca="1">IFERROR(__xludf.DUMMYFUNCTION("IF(REGEXMATCH(E29, ""^(Psílido|Mosca|Ácaro|Trips|Cochinilla|Escama|Polilla|Gusano|Hormiga|Nematodo|Minador|Pulgón|Chinche|Grillo|Escarabajo|Araña|Tijereta|Caracol|Barrenador|Moho|Gorgojo|Insecto|Molusco)\b""),
    REGEXEXTRACT(E29, ""^(Psílido|Mosca|Ácaro"&amp;"|Trips|Cochinilla|Escama|Polilla|Gusano|Hormiga|Nematodo|Minador|Pulgón|Chinche|Grillo|Escarabajo|Araña|Tijereta|Caracol|Barrenador|Moho|Gorgojo|Insecto|Molusco)""),
    IF(REGEXMATCH(E29, ""(Piojo blanco|Serpeta gruesa|Chanchito blanco|Diaspidiotus "&amp;"citri|Pseudococcus longispinus)""), ""Cochinilla"",
    IF(REGEXMATCH(E29, ""(Caracol|Caracoles)""), ""Molusco"",
    IF(REGEXMATCH(E29, ""(Termita|Chicharrita verde|Chupador del tallo|Tortuguita verde)""), ""Insecto"",
    IF(REGEXMATCH(E29, ""(Gorgojo n"&amp;"egro|Gorgojo de la raíz|Gorgojo del vivero|Gorgojo tropical)""), ""Gorgojo"",
    IF(REGEXMATCH(E29, ""Arañuela parda""), ""Ácaro"",
    IF(REGEXMATCH(E29, ""Picudo de los cítricos""), ""Escarabajo"",
    IF(REGEXMATCH(E29, ""Hormigas de fuego""), ""Hormi"&amp;"ga"",
    IF(REGEXMATCH(E29, ""Psílido africano""), ""Psílido"",
    IF(REGEXMATCH(E29, ""Nemátodo hidropónico""), ""Nematodo"",
    ""Sin Clasificación""))))))))))
"),"Ácaro")</f>
        <v>Ácaro</v>
      </c>
      <c r="E29" s="2" t="s">
        <v>405</v>
      </c>
      <c r="F29" s="2" t="s">
        <v>406</v>
      </c>
      <c r="G29" s="2" t="s">
        <v>407</v>
      </c>
      <c r="H29" s="2" t="s">
        <v>173</v>
      </c>
      <c r="I29" s="2" t="s">
        <v>46</v>
      </c>
      <c r="J29" s="2" t="s">
        <v>47</v>
      </c>
      <c r="K29" s="2" t="s">
        <v>408</v>
      </c>
      <c r="L29" s="2" t="s">
        <v>187</v>
      </c>
      <c r="M29" s="2" t="s">
        <v>409</v>
      </c>
      <c r="N29" s="2" t="s">
        <v>410</v>
      </c>
      <c r="O29" s="2" t="s">
        <v>34</v>
      </c>
      <c r="P29" s="2" t="s">
        <v>65</v>
      </c>
      <c r="Q29" s="2" t="s">
        <v>268</v>
      </c>
      <c r="R29" s="2" t="s">
        <v>53</v>
      </c>
      <c r="S29" s="4">
        <v>45306</v>
      </c>
      <c r="T29" s="2" t="s">
        <v>376</v>
      </c>
      <c r="U29" s="2" t="s">
        <v>411</v>
      </c>
      <c r="V29" s="2" t="s">
        <v>46</v>
      </c>
      <c r="W29" s="2" t="s">
        <v>144</v>
      </c>
      <c r="X29" s="2" t="s">
        <v>57</v>
      </c>
      <c r="Y29" s="2" t="s">
        <v>412</v>
      </c>
      <c r="Z29" s="2" t="s">
        <v>413</v>
      </c>
      <c r="AA29" s="2" t="s">
        <v>414</v>
      </c>
      <c r="AB29" s="2" t="s">
        <v>415</v>
      </c>
      <c r="AC29" s="2" t="s">
        <v>147</v>
      </c>
      <c r="AD29" s="2" t="s">
        <v>416</v>
      </c>
      <c r="AE29" s="2" t="s">
        <v>304</v>
      </c>
      <c r="AF29" s="2" t="s">
        <v>65</v>
      </c>
      <c r="AG29" s="2" t="s">
        <v>46</v>
      </c>
      <c r="AH29" s="2" t="s">
        <v>119</v>
      </c>
      <c r="AI29" s="2" t="s">
        <v>67</v>
      </c>
    </row>
    <row r="30" spans="1:35" ht="26.45">
      <c r="A30" s="2"/>
      <c r="B30" s="2">
        <v>38</v>
      </c>
      <c r="C30" s="2" t="s">
        <v>34</v>
      </c>
      <c r="D30" s="2" t="str">
        <f ca="1">IFERROR(__xludf.DUMMYFUNCTION("IF(REGEXMATCH(E30, ""^(Psílido|Mosca|Ácaro|Trips|Cochinilla|Escama|Polilla|Gusano|Hormiga|Nematodo|Minador|Pulgón|Chinche|Grillo|Escarabajo|Araña|Tijereta|Caracol|Barrenador|Moho|Gorgojo|Insecto|Molusco)\b""),
    REGEXEXTRACT(E30, ""^(Psílido|Mosca|Ácaro"&amp;"|Trips|Cochinilla|Escama|Polilla|Gusano|Hormiga|Nematodo|Minador|Pulgón|Chinche|Grillo|Escarabajo|Araña|Tijereta|Caracol|Barrenador|Moho|Gorgojo|Insecto|Molusco)""),
    IF(REGEXMATCH(E30, ""(Piojo blanco|Serpeta gruesa|Chanchito blanco|Diaspidiotus "&amp;"citri|Pseudococcus longispinus)""), ""Cochinilla"",
    IF(REGEXMATCH(E30, ""(Caracol|Caracoles)""), ""Molusco"",
    IF(REGEXMATCH(E30, ""(Termita|Chicharrita verde|Chupador del tallo|Tortuguita verde)""), ""Insecto"",
    IF(REGEXMATCH(E30, ""(Gorgojo n"&amp;"egro|Gorgojo de la raíz|Gorgojo del vivero|Gorgojo tropical)""), ""Gorgojo"",
    IF(REGEXMATCH(E30, ""Arañuela parda""), ""Ácaro"",
    IF(REGEXMATCH(E30, ""Picudo de los cítricos""), ""Escarabajo"",
    IF(REGEXMATCH(E30, ""Hormigas de fuego""), ""Hormi"&amp;"ga"",
    IF(REGEXMATCH(E30, ""Psílido africano""), ""Psílido"",
    IF(REGEXMATCH(E30, ""Nemátodo hidropónico""), ""Nematodo"",
    ""Sin Clasificación""))))))))))
"),"Escama")</f>
        <v>Escama</v>
      </c>
      <c r="E30" s="2" t="s">
        <v>417</v>
      </c>
      <c r="F30" s="2" t="s">
        <v>418</v>
      </c>
      <c r="G30" s="2" t="s">
        <v>419</v>
      </c>
      <c r="H30" s="2" t="s">
        <v>385</v>
      </c>
      <c r="I30" s="2" t="s">
        <v>46</v>
      </c>
      <c r="J30" s="2" t="s">
        <v>47</v>
      </c>
      <c r="K30" s="2" t="s">
        <v>420</v>
      </c>
      <c r="L30" s="2" t="s">
        <v>421</v>
      </c>
      <c r="M30" s="2" t="s">
        <v>282</v>
      </c>
      <c r="N30" s="2" t="s">
        <v>95</v>
      </c>
      <c r="O30" s="2" t="s">
        <v>34</v>
      </c>
      <c r="P30" s="2" t="s">
        <v>65</v>
      </c>
      <c r="Q30" s="2" t="s">
        <v>52</v>
      </c>
      <c r="R30" s="2" t="s">
        <v>53</v>
      </c>
      <c r="S30" s="4">
        <v>45306</v>
      </c>
      <c r="T30" s="2" t="s">
        <v>54</v>
      </c>
      <c r="U30" s="2" t="s">
        <v>55</v>
      </c>
      <c r="V30" s="2" t="s">
        <v>46</v>
      </c>
      <c r="W30" s="2" t="s">
        <v>56</v>
      </c>
      <c r="X30" s="2" t="s">
        <v>96</v>
      </c>
      <c r="Y30" s="2" t="s">
        <v>422</v>
      </c>
      <c r="Z30" s="2" t="s">
        <v>98</v>
      </c>
      <c r="AA30" s="2" t="s">
        <v>423</v>
      </c>
      <c r="AB30" s="2" t="s">
        <v>424</v>
      </c>
      <c r="AC30" s="2" t="s">
        <v>83</v>
      </c>
      <c r="AD30" s="2" t="s">
        <v>63</v>
      </c>
      <c r="AE30" s="2" t="s">
        <v>101</v>
      </c>
      <c r="AF30" s="2" t="s">
        <v>65</v>
      </c>
      <c r="AG30" s="2" t="s">
        <v>65</v>
      </c>
      <c r="AH30" s="2" t="s">
        <v>102</v>
      </c>
      <c r="AI30" s="2" t="s">
        <v>67</v>
      </c>
    </row>
    <row r="31" spans="1:35" ht="26.45">
      <c r="A31" s="2"/>
      <c r="B31" s="2">
        <v>39</v>
      </c>
      <c r="C31" s="2" t="s">
        <v>34</v>
      </c>
      <c r="D31" s="2" t="str">
        <f ca="1">IFERROR(__xludf.DUMMYFUNCTION("IF(REGEXMATCH(E31, ""^(Psílido|Mosca|Ácaro|Trips|Cochinilla|Escama|Polilla|Gusano|Hormiga|Nematodo|Minador|Pulgón|Chinche|Grillo|Escarabajo|Araña|Tijereta|Caracol|Barrenador|Moho|Gorgojo|Insecto|Molusco)\b""),
    REGEXEXTRACT(E31, ""^(Psílido|Mosca|Ácaro"&amp;"|Trips|Cochinilla|Escama|Polilla|Gusano|Hormiga|Nematodo|Minador|Pulgón|Chinche|Grillo|Escarabajo|Araña|Tijereta|Caracol|Barrenador|Moho|Gorgojo|Insecto|Molusco)""),
    IF(REGEXMATCH(E31, ""(Piojo blanco|Serpeta gruesa|Chanchito blanco|Diaspidiotus "&amp;"citri|Pseudococcus longispinus)""), ""Cochinilla"",
    IF(REGEXMATCH(E31, ""(Caracol|Caracoles)""), ""Molusco"",
    IF(REGEXMATCH(E31, ""(Termita|Chicharrita verde|Chupador del tallo|Tortuguita verde)""), ""Insecto"",
    IF(REGEXMATCH(E31, ""(Gorgojo n"&amp;"egro|Gorgojo de la raíz|Gorgojo del vivero|Gorgojo tropical)""), ""Gorgojo"",
    IF(REGEXMATCH(E31, ""Arañuela parda""), ""Ácaro"",
    IF(REGEXMATCH(E31, ""Picudo de los cítricos""), ""Escarabajo"",
    IF(REGEXMATCH(E31, ""Hormigas de fuego""), ""Hormi"&amp;"ga"",
    IF(REGEXMATCH(E31, ""Psílido africano""), ""Psílido"",
    IF(REGEXMATCH(E31, ""Nemátodo hidropónico""), ""Nematodo"",
    ""Sin Clasificación""))))))))))
"),"Mosca")</f>
        <v>Mosca</v>
      </c>
      <c r="E31" s="2" t="s">
        <v>425</v>
      </c>
      <c r="F31" s="2" t="s">
        <v>426</v>
      </c>
      <c r="G31" s="2" t="s">
        <v>427</v>
      </c>
      <c r="H31" s="2" t="s">
        <v>173</v>
      </c>
      <c r="I31" s="2" t="s">
        <v>46</v>
      </c>
      <c r="J31" s="2" t="s">
        <v>47</v>
      </c>
      <c r="K31" s="2" t="s">
        <v>428</v>
      </c>
      <c r="L31" s="2" t="s">
        <v>429</v>
      </c>
      <c r="M31" s="2" t="s">
        <v>56</v>
      </c>
      <c r="N31" s="2" t="s">
        <v>430</v>
      </c>
      <c r="O31" s="2" t="s">
        <v>347</v>
      </c>
      <c r="P31" s="2" t="s">
        <v>46</v>
      </c>
      <c r="Q31" s="2" t="s">
        <v>52</v>
      </c>
      <c r="R31" s="2" t="s">
        <v>159</v>
      </c>
      <c r="S31" s="4">
        <v>45306</v>
      </c>
      <c r="T31" s="2" t="s">
        <v>365</v>
      </c>
      <c r="U31" s="2" t="s">
        <v>55</v>
      </c>
      <c r="V31" s="2" t="s">
        <v>46</v>
      </c>
      <c r="W31" s="2" t="s">
        <v>177</v>
      </c>
      <c r="X31" s="2" t="s">
        <v>96</v>
      </c>
      <c r="Y31" s="2" t="s">
        <v>431</v>
      </c>
      <c r="Z31" s="2" t="s">
        <v>432</v>
      </c>
      <c r="AA31" s="2" t="s">
        <v>288</v>
      </c>
      <c r="AB31" s="2" t="s">
        <v>433</v>
      </c>
      <c r="AC31" s="2" t="s">
        <v>147</v>
      </c>
      <c r="AD31" s="2" t="s">
        <v>84</v>
      </c>
      <c r="AE31" s="2" t="s">
        <v>198</v>
      </c>
      <c r="AF31" s="2" t="s">
        <v>86</v>
      </c>
      <c r="AG31" s="2" t="s">
        <v>46</v>
      </c>
      <c r="AH31" s="2" t="s">
        <v>135</v>
      </c>
      <c r="AI31" s="2" t="s">
        <v>67</v>
      </c>
    </row>
    <row r="32" spans="1:35" ht="26.45">
      <c r="A32" s="2"/>
      <c r="B32" s="2">
        <v>40</v>
      </c>
      <c r="C32" s="2" t="s">
        <v>34</v>
      </c>
      <c r="D32" s="2" t="str">
        <f ca="1">IFERROR(__xludf.DUMMYFUNCTION("IF(REGEXMATCH(E32, ""^(Psílido|Mosca|Ácaro|Trips|Cochinilla|Escama|Polilla|Gusano|Hormiga|Nematodo|Minador|Pulgón|Chinche|Grillo|Escarabajo|Araña|Tijereta|Caracol|Barrenador|Moho|Gorgojo|Insecto|Molusco)\b""),
    REGEXEXTRACT(E32, ""^(Psílido|Mosca|Ácaro"&amp;"|Trips|Cochinilla|Escama|Polilla|Gusano|Hormiga|Nematodo|Minador|Pulgón|Chinche|Grillo|Escarabajo|Araña|Tijereta|Caracol|Barrenador|Moho|Gorgojo|Insecto|Molusco)""),
    IF(REGEXMATCH(E32, ""(Piojo blanco|Serpeta gruesa|Chanchito blanco|Diaspidiotus "&amp;"citri|Pseudococcus longispinus)""), ""Cochinilla"",
    IF(REGEXMATCH(E32, ""(Caracol|Caracoles)""), ""Molusco"",
    IF(REGEXMATCH(E32, ""(Termita|Chicharrita verde|Chupador del tallo|Tortuguita verde)""), ""Insecto"",
    IF(REGEXMATCH(E32, ""(Gorgojo n"&amp;"egro|Gorgojo de la raíz|Gorgojo del vivero|Gorgojo tropical)""), ""Gorgojo"",
    IF(REGEXMATCH(E32, ""Arañuela parda""), ""Ácaro"",
    IF(REGEXMATCH(E32, ""Picudo de los cítricos""), ""Escarabajo"",
    IF(REGEXMATCH(E32, ""Hormigas de fuego""), ""Hormi"&amp;"ga"",
    IF(REGEXMATCH(E32, ""Psílido africano""), ""Psílido"",
    IF(REGEXMATCH(E32, ""Nemátodo hidropónico""), ""Nematodo"",
    ""Sin Clasificación""))))))))))
"),"Escarabajo")</f>
        <v>Escarabajo</v>
      </c>
      <c r="E32" s="2" t="s">
        <v>434</v>
      </c>
      <c r="F32" s="2" t="s">
        <v>435</v>
      </c>
      <c r="G32" s="2" t="s">
        <v>436</v>
      </c>
      <c r="H32" s="2" t="s">
        <v>385</v>
      </c>
      <c r="I32" s="2" t="s">
        <v>46</v>
      </c>
      <c r="J32" s="2" t="s">
        <v>47</v>
      </c>
      <c r="K32" s="2" t="s">
        <v>437</v>
      </c>
      <c r="L32" s="2" t="s">
        <v>438</v>
      </c>
      <c r="M32" s="2" t="s">
        <v>269</v>
      </c>
      <c r="N32" s="2" t="s">
        <v>96</v>
      </c>
      <c r="O32" s="2" t="s">
        <v>34</v>
      </c>
      <c r="P32" s="2" t="s">
        <v>65</v>
      </c>
      <c r="Q32" s="2" t="s">
        <v>76</v>
      </c>
      <c r="R32" s="2" t="s">
        <v>53</v>
      </c>
      <c r="S32" s="4">
        <v>45306</v>
      </c>
      <c r="T32" s="2" t="s">
        <v>376</v>
      </c>
      <c r="U32" s="2" t="s">
        <v>143</v>
      </c>
      <c r="V32" s="2" t="s">
        <v>46</v>
      </c>
      <c r="W32" s="2" t="s">
        <v>439</v>
      </c>
      <c r="X32" s="2" t="s">
        <v>57</v>
      </c>
      <c r="Y32" s="2" t="s">
        <v>440</v>
      </c>
      <c r="Z32" s="2" t="s">
        <v>98</v>
      </c>
      <c r="AA32" s="2" t="s">
        <v>441</v>
      </c>
      <c r="AB32" s="2" t="s">
        <v>442</v>
      </c>
      <c r="AC32" s="2" t="s">
        <v>147</v>
      </c>
      <c r="AD32" s="2" t="s">
        <v>63</v>
      </c>
      <c r="AE32" s="2" t="s">
        <v>134</v>
      </c>
      <c r="AF32" s="2" t="s">
        <v>65</v>
      </c>
      <c r="AG32" s="2" t="s">
        <v>65</v>
      </c>
      <c r="AH32" s="2" t="s">
        <v>199</v>
      </c>
      <c r="AI32" s="2" t="s">
        <v>67</v>
      </c>
    </row>
    <row r="33" spans="1:35" ht="26.45">
      <c r="A33" s="2"/>
      <c r="B33" s="2">
        <v>41</v>
      </c>
      <c r="C33" s="2" t="s">
        <v>34</v>
      </c>
      <c r="D33" s="2" t="str">
        <f ca="1">IFERROR(__xludf.DUMMYFUNCTION("IF(REGEXMATCH(E33, ""^(Psílido|Mosca|Ácaro|Trips|Cochinilla|Escama|Polilla|Gusano|Hormiga|Nematodo|Minador|Pulgón|Chinche|Grillo|Escarabajo|Araña|Tijereta|Caracol|Barrenador|Moho|Gorgojo|Insecto|Molusco)\b""),
    REGEXEXTRACT(E33, ""^(Psílido|Mosca|Ácaro"&amp;"|Trips|Cochinilla|Escama|Polilla|Gusano|Hormiga|Nematodo|Minador|Pulgón|Chinche|Grillo|Escarabajo|Araña|Tijereta|Caracol|Barrenador|Moho|Gorgojo|Insecto|Molusco)""),
    IF(REGEXMATCH(E33, ""(Piojo blanco|Serpeta gruesa|Chanchito blanco|Diaspidiotus "&amp;"citri|Pseudococcus longispinus)""), ""Cochinilla"",
    IF(REGEXMATCH(E33, ""(Caracol|Caracoles)""), ""Molusco"",
    IF(REGEXMATCH(E33, ""(Termita|Chicharrita verde|Chupador del tallo|Tortuguita verde)""), ""Insecto"",
    IF(REGEXMATCH(E33, ""(Gorgojo n"&amp;"egro|Gorgojo de la raíz|Gorgojo del vivero|Gorgojo tropical)""), ""Gorgojo"",
    IF(REGEXMATCH(E33, ""Arañuela parda""), ""Ácaro"",
    IF(REGEXMATCH(E33, ""Picudo de los cítricos""), ""Escarabajo"",
    IF(REGEXMATCH(E33, ""Hormigas de fuego""), ""Hormi"&amp;"ga"",
    IF(REGEXMATCH(E33, ""Psílido africano""), ""Psílido"",
    IF(REGEXMATCH(E33, ""Nemátodo hidropónico""), ""Nematodo"",
    ""Sin Clasificación""))))))))))
"),"Escama")</f>
        <v>Escama</v>
      </c>
      <c r="E33" s="2" t="s">
        <v>443</v>
      </c>
      <c r="F33" s="2" t="s">
        <v>444</v>
      </c>
      <c r="G33" s="2" t="s">
        <v>330</v>
      </c>
      <c r="H33" s="2" t="s">
        <v>279</v>
      </c>
      <c r="I33" s="2" t="s">
        <v>46</v>
      </c>
      <c r="J33" s="2" t="s">
        <v>445</v>
      </c>
      <c r="K33" s="2" t="s">
        <v>446</v>
      </c>
      <c r="L33" s="2" t="s">
        <v>447</v>
      </c>
      <c r="M33" s="2" t="s">
        <v>74</v>
      </c>
      <c r="N33" s="2" t="s">
        <v>334</v>
      </c>
      <c r="O33" s="2" t="s">
        <v>448</v>
      </c>
      <c r="P33" s="2" t="s">
        <v>65</v>
      </c>
      <c r="Q33" s="2" t="s">
        <v>52</v>
      </c>
      <c r="R33" s="2" t="s">
        <v>53</v>
      </c>
      <c r="S33" s="4">
        <v>45306</v>
      </c>
      <c r="T33" s="2" t="s">
        <v>449</v>
      </c>
      <c r="U33" s="2" t="s">
        <v>450</v>
      </c>
      <c r="V33" s="2" t="s">
        <v>46</v>
      </c>
      <c r="W33" s="2" t="s">
        <v>144</v>
      </c>
      <c r="X33" s="2" t="s">
        <v>57</v>
      </c>
      <c r="Y33" s="2" t="s">
        <v>58</v>
      </c>
      <c r="Z33" s="2" t="s">
        <v>80</v>
      </c>
      <c r="AA33" s="2" t="s">
        <v>81</v>
      </c>
      <c r="AB33" s="2" t="s">
        <v>451</v>
      </c>
      <c r="AC33" s="2" t="s">
        <v>62</v>
      </c>
      <c r="AD33" s="2" t="s">
        <v>84</v>
      </c>
      <c r="AE33" s="2" t="s">
        <v>452</v>
      </c>
      <c r="AF33" s="2" t="s">
        <v>65</v>
      </c>
      <c r="AG33" s="2" t="s">
        <v>65</v>
      </c>
      <c r="AH33" s="2" t="s">
        <v>292</v>
      </c>
      <c r="AI33" s="2" t="s">
        <v>67</v>
      </c>
    </row>
    <row r="34" spans="1:35" ht="26.45">
      <c r="A34" s="2"/>
      <c r="B34" s="2">
        <v>42</v>
      </c>
      <c r="C34" s="2" t="s">
        <v>34</v>
      </c>
      <c r="D34" s="2" t="str">
        <f ca="1">IFERROR(__xludf.DUMMYFUNCTION("IF(REGEXMATCH(E34, ""^(Psílido|Mosca|Ácaro|Trips|Cochinilla|Escama|Polilla|Gusano|Hormiga|Nematodo|Minador|Pulgón|Chinche|Grillo|Escarabajo|Araña|Tijereta|Caracol|Barrenador|Moho|Gorgojo|Insecto|Molusco)\b""),
    REGEXEXTRACT(E34, ""^(Psílido|Mosca|Ácaro"&amp;"|Trips|Cochinilla|Escama|Polilla|Gusano|Hormiga|Nematodo|Minador|Pulgón|Chinche|Grillo|Escarabajo|Araña|Tijereta|Caracol|Barrenador|Moho|Gorgojo|Insecto|Molusco)""),
    IF(REGEXMATCH(E34, ""(Piojo blanco|Serpeta gruesa|Chanchito blanco|Diaspidiotus "&amp;"citri|Pseudococcus longispinus)""), ""Cochinilla"",
    IF(REGEXMATCH(E34, ""(Caracol|Caracoles)""), ""Molusco"",
    IF(REGEXMATCH(E34, ""(Termita|Chicharrita verde|Chupador del tallo|Tortuguita verde)""), ""Insecto"",
    IF(REGEXMATCH(E34, ""(Gorgojo n"&amp;"egro|Gorgojo de la raíz|Gorgojo del vivero|Gorgojo tropical)""), ""Gorgojo"",
    IF(REGEXMATCH(E34, ""Arañuela parda""), ""Ácaro"",
    IF(REGEXMATCH(E34, ""Picudo de los cítricos""), ""Escarabajo"",
    IF(REGEXMATCH(E34, ""Hormigas de fuego""), ""Hormi"&amp;"ga"",
    IF(REGEXMATCH(E34, ""Psílido africano""), ""Psílido"",
    IF(REGEXMATCH(E34, ""Nemátodo hidropónico""), ""Nematodo"",
    ""Sin Clasificación""))))))))))
"),"Barrenador")</f>
        <v>Barrenador</v>
      </c>
      <c r="E34" s="2" t="s">
        <v>453</v>
      </c>
      <c r="F34" s="2" t="s">
        <v>454</v>
      </c>
      <c r="G34" s="2" t="s">
        <v>455</v>
      </c>
      <c r="H34" s="2" t="s">
        <v>456</v>
      </c>
      <c r="I34" s="2" t="s">
        <v>46</v>
      </c>
      <c r="J34" s="2" t="s">
        <v>457</v>
      </c>
      <c r="K34" s="2" t="s">
        <v>458</v>
      </c>
      <c r="L34" s="2" t="s">
        <v>459</v>
      </c>
      <c r="M34" s="2" t="s">
        <v>269</v>
      </c>
      <c r="N34" s="2" t="s">
        <v>460</v>
      </c>
      <c r="O34" s="2" t="s">
        <v>448</v>
      </c>
      <c r="P34" s="2" t="s">
        <v>46</v>
      </c>
      <c r="Q34" s="2" t="s">
        <v>76</v>
      </c>
      <c r="R34" s="2" t="s">
        <v>53</v>
      </c>
      <c r="S34" s="4">
        <v>45306</v>
      </c>
      <c r="T34" s="2" t="s">
        <v>461</v>
      </c>
      <c r="U34" s="2" t="s">
        <v>462</v>
      </c>
      <c r="V34" s="2" t="s">
        <v>65</v>
      </c>
      <c r="W34" s="2" t="s">
        <v>125</v>
      </c>
      <c r="X34" s="2" t="s">
        <v>57</v>
      </c>
      <c r="Y34" s="2" t="s">
        <v>463</v>
      </c>
      <c r="Z34" s="2" t="s">
        <v>163</v>
      </c>
      <c r="AA34" s="2" t="s">
        <v>464</v>
      </c>
      <c r="AB34" s="2" t="s">
        <v>465</v>
      </c>
      <c r="AC34" s="2" t="s">
        <v>466</v>
      </c>
      <c r="AD34" s="2" t="s">
        <v>63</v>
      </c>
      <c r="AE34" s="2" t="s">
        <v>291</v>
      </c>
      <c r="AF34" s="2" t="s">
        <v>86</v>
      </c>
      <c r="AG34" s="2" t="s">
        <v>65</v>
      </c>
      <c r="AH34" s="2" t="s">
        <v>169</v>
      </c>
      <c r="AI34" s="2" t="s">
        <v>67</v>
      </c>
    </row>
    <row r="35" spans="1:35" ht="39.6">
      <c r="A35" s="2"/>
      <c r="B35" s="2">
        <v>44</v>
      </c>
      <c r="C35" s="2" t="s">
        <v>34</v>
      </c>
      <c r="D35" s="2" t="str">
        <f ca="1">IFERROR(__xludf.DUMMYFUNCTION("IF(REGEXMATCH(E35, ""^(Psílido|Mosca|Ácaro|Trips|Cochinilla|Escama|Polilla|Gusano|Hormiga|Nematodo|Minador|Pulgón|Chinche|Grillo|Escarabajo|Araña|Tijereta|Caracol|Barrenador|Moho|Gorgojo|Insecto|Molusco)\b""),
    REGEXEXTRACT(E35, ""^(Psílido|Mosca|Ácaro"&amp;"|Trips|Cochinilla|Escama|Polilla|Gusano|Hormiga|Nematodo|Minador|Pulgón|Chinche|Grillo|Escarabajo|Araña|Tijereta|Caracol|Barrenador|Moho|Gorgojo|Insecto|Molusco)""),
    IF(REGEXMATCH(E35, ""(Piojo blanco|Serpeta gruesa|Chanchito blanco|Diaspidiotus "&amp;"citri|Pseudococcus longispinus)""), ""Cochinilla"",
    IF(REGEXMATCH(E35, ""(Caracol|Caracoles)""), ""Molusco"",
    IF(REGEXMATCH(E35, ""(Termita|Chicharrita verde|Chupador del tallo|Tortuguita verde)""), ""Insecto"",
    IF(REGEXMATCH(E35, ""(Gorgojo n"&amp;"egro|Gorgojo de la raíz|Gorgojo del vivero|Gorgojo tropical)""), ""Gorgojo"",
    IF(REGEXMATCH(E35, ""Arañuela parda""), ""Ácaro"",
    IF(REGEXMATCH(E35, ""Picudo de los cítricos""), ""Escarabajo"",
    IF(REGEXMATCH(E35, ""Hormigas de fuego""), ""Hormi"&amp;"ga"",
    IF(REGEXMATCH(E35, ""Psílido africano""), ""Psílido"",
    IF(REGEXMATCH(E35, ""Nemátodo hidropónico""), ""Nematodo"",
    ""Sin Clasificación""))))))))))
"),"Gorgojo")</f>
        <v>Gorgojo</v>
      </c>
      <c r="E35" s="2" t="s">
        <v>467</v>
      </c>
      <c r="F35" s="2" t="s">
        <v>468</v>
      </c>
      <c r="G35" s="2" t="s">
        <v>469</v>
      </c>
      <c r="H35" s="2" t="s">
        <v>470</v>
      </c>
      <c r="I35" s="2" t="s">
        <v>46</v>
      </c>
      <c r="J35" s="2" t="s">
        <v>47</v>
      </c>
      <c r="K35" s="2" t="s">
        <v>471</v>
      </c>
      <c r="L35" s="2" t="s">
        <v>472</v>
      </c>
      <c r="M35" s="2" t="s">
        <v>56</v>
      </c>
      <c r="N35" s="2" t="s">
        <v>473</v>
      </c>
      <c r="O35" s="2" t="s">
        <v>238</v>
      </c>
      <c r="P35" s="2" t="s">
        <v>46</v>
      </c>
      <c r="Q35" s="2" t="s">
        <v>52</v>
      </c>
      <c r="R35" s="2" t="s">
        <v>159</v>
      </c>
      <c r="S35" s="4">
        <v>45306</v>
      </c>
      <c r="T35" s="2" t="s">
        <v>474</v>
      </c>
      <c r="U35" s="2" t="s">
        <v>55</v>
      </c>
      <c r="V35" s="2" t="s">
        <v>86</v>
      </c>
      <c r="W35" s="2" t="s">
        <v>377</v>
      </c>
      <c r="X35" s="2" t="s">
        <v>475</v>
      </c>
      <c r="Y35" s="2" t="s">
        <v>476</v>
      </c>
      <c r="Z35" s="2" t="s">
        <v>98</v>
      </c>
      <c r="AA35" s="2" t="s">
        <v>288</v>
      </c>
      <c r="AB35" s="2" t="s">
        <v>477</v>
      </c>
      <c r="AC35" s="2" t="s">
        <v>478</v>
      </c>
      <c r="AD35" s="2" t="s">
        <v>479</v>
      </c>
      <c r="AE35" s="2" t="s">
        <v>480</v>
      </c>
      <c r="AF35" s="2" t="s">
        <v>86</v>
      </c>
      <c r="AG35" s="2" t="s">
        <v>86</v>
      </c>
      <c r="AH35" s="2" t="s">
        <v>199</v>
      </c>
      <c r="AI35" s="2" t="s">
        <v>67</v>
      </c>
    </row>
    <row r="36" spans="1:35" ht="26.45">
      <c r="A36" s="2"/>
      <c r="B36" s="2">
        <v>46</v>
      </c>
      <c r="C36" s="2" t="s">
        <v>34</v>
      </c>
      <c r="D36" s="2" t="str">
        <f ca="1">IFERROR(__xludf.DUMMYFUNCTION("IF(REGEXMATCH(E36, ""^(Psílido|Mosca|Ácaro|Trips|Cochinilla|Escama|Polilla|Gusano|Hormiga|Nematodo|Minador|Pulgón|Chinche|Grillo|Escarabajo|Araña|Tijereta|Caracol|Barrenador|Moho|Gorgojo|Insecto|Molusco)\b""),
    REGEXEXTRACT(E36, ""^(Psílido|Mosca|Ácaro"&amp;"|Trips|Cochinilla|Escama|Polilla|Gusano|Hormiga|Nematodo|Minador|Pulgón|Chinche|Grillo|Escarabajo|Araña|Tijereta|Caracol|Barrenador|Moho|Gorgojo|Insecto|Molusco)""),
    IF(REGEXMATCH(E36, ""(Piojo blanco|Serpeta gruesa|Chanchito blanco|Diaspidiotus "&amp;"citri|Pseudococcus longispinus)""), ""Cochinilla"",
    IF(REGEXMATCH(E36, ""(Caracol|Caracoles)""), ""Molusco"",
    IF(REGEXMATCH(E36, ""(Termita|Chicharrita verde|Chupador del tallo|Tortuguita verde)""), ""Insecto"",
    IF(REGEXMATCH(E36, ""(Gorgojo n"&amp;"egro|Gorgojo de la raíz|Gorgojo del vivero|Gorgojo tropical)""), ""Gorgojo"",
    IF(REGEXMATCH(E36, ""Arañuela parda""), ""Ácaro"",
    IF(REGEXMATCH(E36, ""Picudo de los cítricos""), ""Escarabajo"",
    IF(REGEXMATCH(E36, ""Hormigas de fuego""), ""Hormi"&amp;"ga"",
    IF(REGEXMATCH(E36, ""Psílido africano""), ""Psílido"",
    IF(REGEXMATCH(E36, ""Nemátodo hidropónico""), ""Nematodo"",
    ""Sin Clasificación""))))))))))
"),"Trips")</f>
        <v>Trips</v>
      </c>
      <c r="E36" s="2" t="s">
        <v>481</v>
      </c>
      <c r="F36" s="2" t="s">
        <v>482</v>
      </c>
      <c r="G36" s="2" t="s">
        <v>483</v>
      </c>
      <c r="H36" s="2" t="s">
        <v>399</v>
      </c>
      <c r="I36" s="2" t="s">
        <v>46</v>
      </c>
      <c r="J36" s="2" t="s">
        <v>47</v>
      </c>
      <c r="K36" s="2" t="s">
        <v>401</v>
      </c>
      <c r="L36" s="2" t="s">
        <v>484</v>
      </c>
      <c r="M36" s="2" t="s">
        <v>485</v>
      </c>
      <c r="N36" s="2" t="s">
        <v>59</v>
      </c>
      <c r="O36" s="2" t="s">
        <v>34</v>
      </c>
      <c r="P36" s="2" t="s">
        <v>65</v>
      </c>
      <c r="Q36" s="2" t="s">
        <v>158</v>
      </c>
      <c r="R36" s="2" t="s">
        <v>53</v>
      </c>
      <c r="S36" s="4">
        <v>45306</v>
      </c>
      <c r="T36" s="2" t="s">
        <v>54</v>
      </c>
      <c r="U36" s="2" t="s">
        <v>55</v>
      </c>
      <c r="V36" s="2" t="s">
        <v>46</v>
      </c>
      <c r="W36" s="2" t="s">
        <v>144</v>
      </c>
      <c r="X36" s="2" t="s">
        <v>112</v>
      </c>
      <c r="Y36" s="2" t="s">
        <v>486</v>
      </c>
      <c r="Z36" s="2" t="s">
        <v>179</v>
      </c>
      <c r="AA36" s="2" t="s">
        <v>487</v>
      </c>
      <c r="AB36" s="2" t="s">
        <v>488</v>
      </c>
      <c r="AC36" s="2" t="s">
        <v>147</v>
      </c>
      <c r="AD36" s="2" t="s">
        <v>167</v>
      </c>
      <c r="AE36" s="2" t="s">
        <v>168</v>
      </c>
      <c r="AF36" s="2" t="s">
        <v>65</v>
      </c>
      <c r="AG36" s="2" t="s">
        <v>46</v>
      </c>
      <c r="AH36" s="2" t="s">
        <v>135</v>
      </c>
      <c r="AI36" s="2" t="s">
        <v>67</v>
      </c>
    </row>
    <row r="37" spans="1:35" ht="26.45">
      <c r="A37" s="2"/>
      <c r="B37" s="2">
        <v>47</v>
      </c>
      <c r="C37" s="2" t="s">
        <v>34</v>
      </c>
      <c r="D37" s="2" t="str">
        <f ca="1">IFERROR(__xludf.DUMMYFUNCTION("IF(REGEXMATCH(E37, ""^(Psílido|Mosca|Ácaro|Trips|Cochinilla|Escama|Polilla|Gusano|Hormiga|Nematodo|Minador|Pulgón|Chinche|Grillo|Escarabajo|Araña|Tijereta|Caracol|Barrenador|Moho|Gorgojo|Insecto|Molusco)\b""),
    REGEXEXTRACT(E37, ""^(Psílido|Mosca|Ácaro"&amp;"|Trips|Cochinilla|Escama|Polilla|Gusano|Hormiga|Nematodo|Minador|Pulgón|Chinche|Grillo|Escarabajo|Araña|Tijereta|Caracol|Barrenador|Moho|Gorgojo|Insecto|Molusco)""),
    IF(REGEXMATCH(E37, ""(Piojo blanco|Serpeta gruesa|Chanchito blanco|Diaspidiotus "&amp;"citri|Pseudococcus longispinus)""), ""Cochinilla"",
    IF(REGEXMATCH(E37, ""(Caracol|Caracoles)""), ""Molusco"",
    IF(REGEXMATCH(E37, ""(Termita|Chicharrita verde|Chupador del tallo|Tortuguita verde)""), ""Insecto"",
    IF(REGEXMATCH(E37, ""(Gorgojo n"&amp;"egro|Gorgojo de la raíz|Gorgojo del vivero|Gorgojo tropical)""), ""Gorgojo"",
    IF(REGEXMATCH(E37, ""Arañuela parda""), ""Ácaro"",
    IF(REGEXMATCH(E37, ""Picudo de los cítricos""), ""Escarabajo"",
    IF(REGEXMATCH(E37, ""Hormigas de fuego""), ""Hormi"&amp;"ga"",
    IF(REGEXMATCH(E37, ""Psílido africano""), ""Psílido"",
    IF(REGEXMATCH(E37, ""Nemátodo hidropónico""), ""Nematodo"",
    ""Sin Clasificación""))))))))))
"),"Chinche")</f>
        <v>Chinche</v>
      </c>
      <c r="E37" s="2" t="s">
        <v>489</v>
      </c>
      <c r="F37" s="2" t="s">
        <v>490</v>
      </c>
      <c r="G37" s="2" t="s">
        <v>491</v>
      </c>
      <c r="H37" s="2" t="s">
        <v>173</v>
      </c>
      <c r="I37" s="2" t="s">
        <v>46</v>
      </c>
      <c r="J37" s="2" t="s">
        <v>457</v>
      </c>
      <c r="K37" s="2" t="s">
        <v>492</v>
      </c>
      <c r="L37" s="2" t="s">
        <v>493</v>
      </c>
      <c r="M37" s="2" t="s">
        <v>269</v>
      </c>
      <c r="N37" s="2" t="s">
        <v>494</v>
      </c>
      <c r="O37" s="2" t="s">
        <v>448</v>
      </c>
      <c r="P37" s="2" t="s">
        <v>65</v>
      </c>
      <c r="Q37" s="2" t="s">
        <v>268</v>
      </c>
      <c r="R37" s="2" t="s">
        <v>53</v>
      </c>
      <c r="S37" s="4">
        <v>45306</v>
      </c>
      <c r="T37" s="2" t="s">
        <v>376</v>
      </c>
      <c r="U37" s="2" t="s">
        <v>411</v>
      </c>
      <c r="V37" s="2" t="s">
        <v>46</v>
      </c>
      <c r="W37" s="2" t="s">
        <v>129</v>
      </c>
      <c r="X37" s="2" t="s">
        <v>112</v>
      </c>
      <c r="Y37" s="2" t="s">
        <v>495</v>
      </c>
      <c r="Z37" s="2" t="s">
        <v>80</v>
      </c>
      <c r="AA37" s="2" t="s">
        <v>414</v>
      </c>
      <c r="AB37" s="2" t="s">
        <v>496</v>
      </c>
      <c r="AC37" s="2" t="s">
        <v>147</v>
      </c>
      <c r="AD37" s="2" t="s">
        <v>63</v>
      </c>
      <c r="AE37" s="2" t="s">
        <v>304</v>
      </c>
      <c r="AF37" s="2" t="s">
        <v>65</v>
      </c>
      <c r="AG37" s="2" t="s">
        <v>65</v>
      </c>
      <c r="AH37" s="2" t="s">
        <v>497</v>
      </c>
      <c r="AI37" s="2" t="s">
        <v>67</v>
      </c>
    </row>
    <row r="38" spans="1:35" ht="26.45">
      <c r="A38" s="2"/>
      <c r="B38" s="2">
        <v>48</v>
      </c>
      <c r="C38" s="2" t="s">
        <v>34</v>
      </c>
      <c r="D38" s="2" t="str">
        <f ca="1">IFERROR(__xludf.DUMMYFUNCTION("IF(REGEXMATCH(E38, ""^(Psílido|Mosca|Ácaro|Trips|Cochinilla|Escama|Polilla|Gusano|Hormiga|Nematodo|Minador|Pulgón|Chinche|Grillo|Escarabajo|Araña|Tijereta|Caracol|Barrenador|Moho|Gorgojo|Insecto|Molusco)\b""),
    REGEXEXTRACT(E38, ""^(Psílido|Mosca|Ácaro"&amp;"|Trips|Cochinilla|Escama|Polilla|Gusano|Hormiga|Nematodo|Minador|Pulgón|Chinche|Grillo|Escarabajo|Araña|Tijereta|Caracol|Barrenador|Moho|Gorgojo|Insecto|Molusco)""),
    IF(REGEXMATCH(E38, ""(Piojo blanco|Serpeta gruesa|Chanchito blanco|Diaspidiotus "&amp;"citri|Pseudococcus longispinus)""), ""Cochinilla"",
    IF(REGEXMATCH(E38, ""(Caracol|Caracoles)""), ""Molusco"",
    IF(REGEXMATCH(E38, ""(Termita|Chicharrita verde|Chupador del tallo|Tortuguita verde)""), ""Insecto"",
    IF(REGEXMATCH(E38, ""(Gorgojo n"&amp;"egro|Gorgojo de la raíz|Gorgojo del vivero|Gorgojo tropical)""), ""Gorgojo"",
    IF(REGEXMATCH(E38, ""Arañuela parda""), ""Ácaro"",
    IF(REGEXMATCH(E38, ""Picudo de los cítricos""), ""Escarabajo"",
    IF(REGEXMATCH(E38, ""Hormigas de fuego""), ""Hormi"&amp;"ga"",
    IF(REGEXMATCH(E38, ""Psílido africano""), ""Psílido"",
    IF(REGEXMATCH(E38, ""Nemátodo hidropónico""), ""Nematodo"",
    ""Sin Clasificación""))))))))))
"),"Escama")</f>
        <v>Escama</v>
      </c>
      <c r="E38" s="2" t="s">
        <v>498</v>
      </c>
      <c r="F38" s="2" t="s">
        <v>499</v>
      </c>
      <c r="G38" s="2" t="s">
        <v>44</v>
      </c>
      <c r="H38" s="2" t="s">
        <v>45</v>
      </c>
      <c r="I38" s="2" t="s">
        <v>46</v>
      </c>
      <c r="J38" s="2" t="s">
        <v>47</v>
      </c>
      <c r="K38" s="2" t="s">
        <v>500</v>
      </c>
      <c r="L38" s="2" t="s">
        <v>73</v>
      </c>
      <c r="M38" s="2" t="s">
        <v>74</v>
      </c>
      <c r="N38" s="2" t="s">
        <v>51</v>
      </c>
      <c r="O38" s="2" t="s">
        <v>34</v>
      </c>
      <c r="P38" s="2" t="s">
        <v>65</v>
      </c>
      <c r="Q38" s="2" t="s">
        <v>52</v>
      </c>
      <c r="R38" s="2" t="s">
        <v>53</v>
      </c>
      <c r="S38" s="4">
        <v>45306</v>
      </c>
      <c r="T38" s="2" t="s">
        <v>501</v>
      </c>
      <c r="U38" s="2" t="s">
        <v>143</v>
      </c>
      <c r="V38" s="2" t="s">
        <v>46</v>
      </c>
      <c r="W38" s="2" t="s">
        <v>144</v>
      </c>
      <c r="X38" s="2" t="s">
        <v>96</v>
      </c>
      <c r="Y38" s="2" t="s">
        <v>463</v>
      </c>
      <c r="Z38" s="2" t="s">
        <v>59</v>
      </c>
      <c r="AA38" s="2" t="s">
        <v>502</v>
      </c>
      <c r="AB38" s="2" t="s">
        <v>503</v>
      </c>
      <c r="AC38" s="2" t="s">
        <v>83</v>
      </c>
      <c r="AD38" s="2" t="s">
        <v>63</v>
      </c>
      <c r="AE38" s="2" t="s">
        <v>504</v>
      </c>
      <c r="AF38" s="2" t="s">
        <v>65</v>
      </c>
      <c r="AG38" s="2" t="s">
        <v>65</v>
      </c>
      <c r="AH38" s="2" t="s">
        <v>292</v>
      </c>
      <c r="AI38" s="2" t="s">
        <v>67</v>
      </c>
    </row>
    <row r="39" spans="1:35" ht="26.45">
      <c r="A39" s="2"/>
      <c r="B39" s="2">
        <v>49</v>
      </c>
      <c r="C39" s="2" t="s">
        <v>34</v>
      </c>
      <c r="D39" s="2" t="str">
        <f ca="1">IFERROR(__xludf.DUMMYFUNCTION("IF(REGEXMATCH(E39, ""^(Psílido|Mosca|Ácaro|Trips|Cochinilla|Escama|Polilla|Gusano|Hormiga|Nematodo|Minador|Pulgón|Chinche|Grillo|Escarabajo|Araña|Tijereta|Caracol|Barrenador|Moho|Gorgojo|Insecto|Molusco)\b""),
    REGEXEXTRACT(E39, ""^(Psílido|Mosca|Ácaro"&amp;"|Trips|Cochinilla|Escama|Polilla|Gusano|Hormiga|Nematodo|Minador|Pulgón|Chinche|Grillo|Escarabajo|Araña|Tijereta|Caracol|Barrenador|Moho|Gorgojo|Insecto|Molusco)""),
    IF(REGEXMATCH(E39, ""(Piojo blanco|Serpeta gruesa|Chanchito blanco|Diaspidiotus "&amp;"citri|Pseudococcus longispinus)""), ""Cochinilla"",
    IF(REGEXMATCH(E39, ""(Caracol|Caracoles)""), ""Molusco"",
    IF(REGEXMATCH(E39, ""(Termita|Chicharrita verde|Chupador del tallo|Tortuguita verde)""), ""Insecto"",
    IF(REGEXMATCH(E39, ""(Gorgojo n"&amp;"egro|Gorgojo de la raíz|Gorgojo del vivero|Gorgojo tropical)""), ""Gorgojo"",
    IF(REGEXMATCH(E39, ""Arañuela parda""), ""Ácaro"",
    IF(REGEXMATCH(E39, ""Picudo de los cítricos""), ""Escarabajo"",
    IF(REGEXMATCH(E39, ""Hormigas de fuego""), ""Hormi"&amp;"ga"",
    IF(REGEXMATCH(E39, ""Psílido africano""), ""Psílido"",
    IF(REGEXMATCH(E39, ""Nemátodo hidropónico""), ""Nematodo"",
    ""Sin Clasificación""))))))))))
"),"Mosca")</f>
        <v>Mosca</v>
      </c>
      <c r="E39" s="2" t="s">
        <v>505</v>
      </c>
      <c r="F39" s="2" t="s">
        <v>506</v>
      </c>
      <c r="G39" s="2" t="s">
        <v>507</v>
      </c>
      <c r="H39" s="2" t="s">
        <v>342</v>
      </c>
      <c r="I39" s="2" t="s">
        <v>46</v>
      </c>
      <c r="J39" s="2" t="s">
        <v>47</v>
      </c>
      <c r="K39" s="2" t="s">
        <v>508</v>
      </c>
      <c r="L39" s="2" t="s">
        <v>509</v>
      </c>
      <c r="M39" s="2" t="s">
        <v>255</v>
      </c>
      <c r="N39" s="2" t="s">
        <v>510</v>
      </c>
      <c r="O39" s="2" t="s">
        <v>347</v>
      </c>
      <c r="P39" s="2" t="s">
        <v>46</v>
      </c>
      <c r="Q39" s="2" t="s">
        <v>511</v>
      </c>
      <c r="R39" s="2" t="s">
        <v>159</v>
      </c>
      <c r="S39" s="4">
        <v>45306</v>
      </c>
      <c r="T39" s="2" t="s">
        <v>54</v>
      </c>
      <c r="U39" s="2" t="s">
        <v>402</v>
      </c>
      <c r="V39" s="2" t="s">
        <v>46</v>
      </c>
      <c r="W39" s="2" t="s">
        <v>144</v>
      </c>
      <c r="X39" s="2" t="s">
        <v>210</v>
      </c>
      <c r="Y39" s="2" t="s">
        <v>349</v>
      </c>
      <c r="Z39" s="2" t="s">
        <v>179</v>
      </c>
      <c r="AA39" s="2" t="s">
        <v>512</v>
      </c>
      <c r="AB39" s="2" t="s">
        <v>351</v>
      </c>
      <c r="AC39" s="2" t="s">
        <v>147</v>
      </c>
      <c r="AD39" s="2" t="s">
        <v>353</v>
      </c>
      <c r="AE39" s="2" t="s">
        <v>354</v>
      </c>
      <c r="AF39" s="2" t="s">
        <v>86</v>
      </c>
      <c r="AG39" s="2" t="s">
        <v>46</v>
      </c>
      <c r="AH39" s="2" t="s">
        <v>275</v>
      </c>
      <c r="AI39" s="2" t="s">
        <v>67</v>
      </c>
    </row>
    <row r="40" spans="1:35" ht="26.45">
      <c r="A40" s="2"/>
      <c r="B40" s="2">
        <v>50</v>
      </c>
      <c r="C40" s="2" t="s">
        <v>34</v>
      </c>
      <c r="D40" s="2" t="str">
        <f ca="1">IFERROR(__xludf.DUMMYFUNCTION("IF(REGEXMATCH(E40, ""^(Psílido|Mosca|Ácaro|Trips|Cochinilla|Escama|Polilla|Gusano|Hormiga|Nematodo|Minador|Pulgón|Chinche|Grillo|Escarabajo|Araña|Tijereta|Caracol|Barrenador|Moho|Gorgojo|Insecto|Molusco)\b""),
    REGEXEXTRACT(E40, ""^(Psílido|Mosca|Ácaro"&amp;"|Trips|Cochinilla|Escama|Polilla|Gusano|Hormiga|Nematodo|Minador|Pulgón|Chinche|Grillo|Escarabajo|Araña|Tijereta|Caracol|Barrenador|Moho|Gorgojo|Insecto|Molusco)""),
    IF(REGEXMATCH(E40, ""(Piojo blanco|Serpeta gruesa|Chanchito blanco|Diaspidiotus "&amp;"citri|Pseudococcus longispinus)""), ""Cochinilla"",
    IF(REGEXMATCH(E40, ""(Caracol|Caracoles)""), ""Molusco"",
    IF(REGEXMATCH(E40, ""(Termita|Chicharrita verde|Chupador del tallo|Tortuguita verde)""), ""Insecto"",
    IF(REGEXMATCH(E40, ""(Gorgojo n"&amp;"egro|Gorgojo de la raíz|Gorgojo del vivero|Gorgojo tropical)""), ""Gorgojo"",
    IF(REGEXMATCH(E40, ""Arañuela parda""), ""Ácaro"",
    IF(REGEXMATCH(E40, ""Picudo de los cítricos""), ""Escarabajo"",
    IF(REGEXMATCH(E40, ""Hormigas de fuego""), ""Hormi"&amp;"ga"",
    IF(REGEXMATCH(E40, ""Psílido africano""), ""Psílido"",
    IF(REGEXMATCH(E40, ""Nemátodo hidropónico""), ""Nematodo"",
    ""Sin Clasificación""))))))))))
"),"Gusano")</f>
        <v>Gusano</v>
      </c>
      <c r="E40" s="2" t="s">
        <v>513</v>
      </c>
      <c r="F40" s="2" t="s">
        <v>514</v>
      </c>
      <c r="G40" s="2" t="s">
        <v>515</v>
      </c>
      <c r="H40" s="2" t="s">
        <v>342</v>
      </c>
      <c r="I40" s="2" t="s">
        <v>46</v>
      </c>
      <c r="J40" s="2" t="s">
        <v>47</v>
      </c>
      <c r="K40" s="2" t="s">
        <v>516</v>
      </c>
      <c r="L40" s="2" t="s">
        <v>517</v>
      </c>
      <c r="M40" s="2" t="s">
        <v>299</v>
      </c>
      <c r="N40" s="2" t="s">
        <v>518</v>
      </c>
      <c r="O40" s="2" t="s">
        <v>34</v>
      </c>
      <c r="P40" s="2" t="s">
        <v>46</v>
      </c>
      <c r="Q40" s="2" t="s">
        <v>268</v>
      </c>
      <c r="R40" s="2" t="s">
        <v>53</v>
      </c>
      <c r="S40" s="4">
        <v>45306</v>
      </c>
      <c r="T40" s="2" t="s">
        <v>54</v>
      </c>
      <c r="U40" s="2" t="s">
        <v>55</v>
      </c>
      <c r="V40" s="2" t="s">
        <v>46</v>
      </c>
      <c r="W40" s="2" t="s">
        <v>144</v>
      </c>
      <c r="X40" s="2" t="s">
        <v>57</v>
      </c>
      <c r="Y40" s="2" t="s">
        <v>519</v>
      </c>
      <c r="Z40" s="2" t="s">
        <v>520</v>
      </c>
      <c r="AA40" s="2" t="s">
        <v>366</v>
      </c>
      <c r="AB40" s="2" t="s">
        <v>521</v>
      </c>
      <c r="AC40" s="2" t="s">
        <v>303</v>
      </c>
      <c r="AD40" s="2" t="s">
        <v>167</v>
      </c>
      <c r="AE40" s="2" t="s">
        <v>274</v>
      </c>
      <c r="AF40" s="2" t="s">
        <v>65</v>
      </c>
      <c r="AG40" s="2" t="s">
        <v>46</v>
      </c>
      <c r="AH40" s="2" t="s">
        <v>169</v>
      </c>
      <c r="AI40" s="2" t="s">
        <v>67</v>
      </c>
    </row>
    <row r="41" spans="1:35" ht="39.6">
      <c r="A41" s="2"/>
      <c r="B41" s="2">
        <v>52</v>
      </c>
      <c r="C41" s="2" t="s">
        <v>34</v>
      </c>
      <c r="D41" s="2" t="str">
        <f ca="1">IFERROR(__xludf.DUMMYFUNCTION("IF(REGEXMATCH(E41, ""^(Psílido|Mosca|Ácaro|Trips|Cochinilla|Escama|Polilla|Gusano|Hormiga|Nematodo|Minador|Pulgón|Chinche|Grillo|Escarabajo|Araña|Tijereta|Caracol|Barrenador|Moho|Gorgojo|Insecto|Molusco)\b""),
    REGEXEXTRACT(E41, ""^(Psílido|Mosca|Ácaro"&amp;"|Trips|Cochinilla|Escama|Polilla|Gusano|Hormiga|Nematodo|Minador|Pulgón|Chinche|Grillo|Escarabajo|Araña|Tijereta|Caracol|Barrenador|Moho|Gorgojo|Insecto|Molusco)""),
    IF(REGEXMATCH(E41, ""(Piojo blanco|Serpeta gruesa|Chanchito blanco|Diaspidiotus "&amp;"citri|Pseudococcus longispinus)""), ""Cochinilla"",
    IF(REGEXMATCH(E41, ""(Caracol|Caracoles)""), ""Molusco"",
    IF(REGEXMATCH(E41, ""(Termita|Chicharrita verde|Chupador del tallo|Tortuguita verde)""), ""Insecto"",
    IF(REGEXMATCH(E41, ""(Gorgojo n"&amp;"egro|Gorgojo de la raíz|Gorgojo del vivero|Gorgojo tropical)""), ""Gorgojo"",
    IF(REGEXMATCH(E41, ""Arañuela parda""), ""Ácaro"",
    IF(REGEXMATCH(E41, ""Picudo de los cítricos""), ""Escarabajo"",
    IF(REGEXMATCH(E41, ""Hormigas de fuego""), ""Hormi"&amp;"ga"",
    IF(REGEXMATCH(E41, ""Psílido africano""), ""Psílido"",
    IF(REGEXMATCH(E41, ""Nemátodo hidropónico""), ""Nematodo"",
    ""Sin Clasificación""))))))))))
"),"Sin Clasificación")</f>
        <v>Sin Clasificación</v>
      </c>
      <c r="E41" s="2" t="s">
        <v>522</v>
      </c>
      <c r="F41" s="2" t="s">
        <v>523</v>
      </c>
      <c r="G41" s="2" t="s">
        <v>524</v>
      </c>
      <c r="H41" s="2" t="s">
        <v>41</v>
      </c>
      <c r="I41" s="2" t="s">
        <v>46</v>
      </c>
      <c r="J41" s="2" t="s">
        <v>47</v>
      </c>
      <c r="K41" s="2" t="s">
        <v>525</v>
      </c>
      <c r="L41" s="2" t="s">
        <v>526</v>
      </c>
      <c r="M41" s="2" t="s">
        <v>144</v>
      </c>
      <c r="N41" s="2" t="s">
        <v>527</v>
      </c>
      <c r="O41" s="2" t="s">
        <v>528</v>
      </c>
      <c r="P41" s="2" t="s">
        <v>46</v>
      </c>
      <c r="Q41" s="2" t="s">
        <v>52</v>
      </c>
      <c r="R41" s="2" t="s">
        <v>159</v>
      </c>
      <c r="S41" s="4">
        <v>45306</v>
      </c>
      <c r="T41" s="2" t="s">
        <v>529</v>
      </c>
      <c r="U41" s="2" t="s">
        <v>530</v>
      </c>
      <c r="V41" s="2" t="s">
        <v>46</v>
      </c>
      <c r="W41" s="2" t="s">
        <v>531</v>
      </c>
      <c r="X41" s="2" t="s">
        <v>210</v>
      </c>
      <c r="Y41" s="2" t="s">
        <v>532</v>
      </c>
      <c r="Z41" s="2" t="s">
        <v>163</v>
      </c>
      <c r="AA41" s="2" t="s">
        <v>533</v>
      </c>
      <c r="AB41" s="2" t="s">
        <v>534</v>
      </c>
      <c r="AC41" s="2" t="s">
        <v>290</v>
      </c>
      <c r="AD41" s="2" t="s">
        <v>84</v>
      </c>
      <c r="AE41" s="2" t="s">
        <v>535</v>
      </c>
      <c r="AF41" s="2" t="s">
        <v>86</v>
      </c>
      <c r="AG41" s="2" t="s">
        <v>46</v>
      </c>
      <c r="AH41" s="2" t="s">
        <v>497</v>
      </c>
      <c r="AI41" s="2" t="s">
        <v>67</v>
      </c>
    </row>
    <row r="42" spans="1:35" ht="26.45">
      <c r="A42" s="2"/>
      <c r="B42" s="2">
        <v>53</v>
      </c>
      <c r="C42" s="2" t="s">
        <v>34</v>
      </c>
      <c r="D42" s="2" t="str">
        <f ca="1">IFERROR(__xludf.DUMMYFUNCTION("IF(REGEXMATCH(E42, ""^(Psílido|Mosca|Ácaro|Trips|Cochinilla|Escama|Polilla|Gusano|Hormiga|Nematodo|Minador|Pulgón|Chinche|Grillo|Escarabajo|Araña|Tijereta|Caracol|Barrenador|Moho|Gorgojo|Insecto|Molusco)\b""),
    REGEXEXTRACT(E42, ""^(Psílido|Mosca|Ácaro"&amp;"|Trips|Cochinilla|Escama|Polilla|Gusano|Hormiga|Nematodo|Minador|Pulgón|Chinche|Grillo|Escarabajo|Araña|Tijereta|Caracol|Barrenador|Moho|Gorgojo|Insecto|Molusco)""),
    IF(REGEXMATCH(E42, ""(Piojo blanco|Serpeta gruesa|Chanchito blanco|Diaspidiotus "&amp;"citri|Pseudococcus longispinus)""), ""Cochinilla"",
    IF(REGEXMATCH(E42, ""(Caracol|Caracoles)""), ""Molusco"",
    IF(REGEXMATCH(E42, ""(Termita|Chicharrita verde|Chupador del tallo|Tortuguita verde)""), ""Insecto"",
    IF(REGEXMATCH(E42, ""(Gorgojo n"&amp;"egro|Gorgojo de la raíz|Gorgojo del vivero|Gorgojo tropical)""), ""Gorgojo"",
    IF(REGEXMATCH(E42, ""Arañuela parda""), ""Ácaro"",
    IF(REGEXMATCH(E42, ""Picudo de los cítricos""), ""Escarabajo"",
    IF(REGEXMATCH(E42, ""Hormigas de fuego""), ""Hormi"&amp;"ga"",
    IF(REGEXMATCH(E42, ""Psílido africano""), ""Psílido"",
    IF(REGEXMATCH(E42, ""Nemátodo hidropónico""), ""Nematodo"",
    ""Sin Clasificación""))))))))))
"),"Cochinilla")</f>
        <v>Cochinilla</v>
      </c>
      <c r="E42" s="2" t="s">
        <v>332</v>
      </c>
      <c r="F42" s="2" t="s">
        <v>536</v>
      </c>
      <c r="G42" s="2" t="s">
        <v>537</v>
      </c>
      <c r="H42" s="2" t="s">
        <v>538</v>
      </c>
      <c r="I42" s="2" t="s">
        <v>46</v>
      </c>
      <c r="J42" s="2" t="s">
        <v>234</v>
      </c>
      <c r="K42" s="2" t="s">
        <v>539</v>
      </c>
      <c r="L42" s="2" t="s">
        <v>540</v>
      </c>
      <c r="M42" s="2" t="s">
        <v>56</v>
      </c>
      <c r="N42" s="2" t="s">
        <v>541</v>
      </c>
      <c r="O42" s="2" t="s">
        <v>542</v>
      </c>
      <c r="P42" s="2" t="s">
        <v>46</v>
      </c>
      <c r="Q42" s="2" t="s">
        <v>52</v>
      </c>
      <c r="R42" s="2" t="s">
        <v>53</v>
      </c>
      <c r="S42" s="4">
        <v>45306</v>
      </c>
      <c r="T42" s="2" t="s">
        <v>54</v>
      </c>
      <c r="U42" s="2" t="s">
        <v>143</v>
      </c>
      <c r="V42" s="2" t="s">
        <v>46</v>
      </c>
      <c r="W42" s="2" t="s">
        <v>177</v>
      </c>
      <c r="X42" s="2" t="s">
        <v>57</v>
      </c>
      <c r="Y42" s="2" t="s">
        <v>543</v>
      </c>
      <c r="Z42" s="2" t="s">
        <v>544</v>
      </c>
      <c r="AA42" s="2" t="s">
        <v>242</v>
      </c>
      <c r="AB42" s="2" t="s">
        <v>337</v>
      </c>
      <c r="AC42" s="2" t="s">
        <v>147</v>
      </c>
      <c r="AD42" s="2" t="s">
        <v>63</v>
      </c>
      <c r="AE42" s="2" t="s">
        <v>64</v>
      </c>
      <c r="AF42" s="2" t="s">
        <v>65</v>
      </c>
      <c r="AG42" s="2" t="s">
        <v>65</v>
      </c>
      <c r="AH42" s="2" t="s">
        <v>338</v>
      </c>
      <c r="AI42" s="2" t="s">
        <v>67</v>
      </c>
    </row>
    <row r="43" spans="1:35" ht="26.45">
      <c r="A43" s="2"/>
      <c r="B43" s="2">
        <v>54</v>
      </c>
      <c r="C43" s="2" t="s">
        <v>34</v>
      </c>
      <c r="D43" s="2" t="str">
        <f ca="1">IFERROR(__xludf.DUMMYFUNCTION("IF(REGEXMATCH(E43, ""^(Psílido|Mosca|Ácaro|Trips|Cochinilla|Escama|Polilla|Gusano|Hormiga|Nematodo|Minador|Pulgón|Chinche|Grillo|Escarabajo|Araña|Tijereta|Caracol|Barrenador|Moho|Gorgojo|Insecto|Molusco)\b""),
    REGEXEXTRACT(E43, ""^(Psílido|Mosca|Ácaro"&amp;"|Trips|Cochinilla|Escama|Polilla|Gusano|Hormiga|Nematodo|Minador|Pulgón|Chinche|Grillo|Escarabajo|Araña|Tijereta|Caracol|Barrenador|Moho|Gorgojo|Insecto|Molusco)""),
    IF(REGEXMATCH(E43, ""(Piojo blanco|Serpeta gruesa|Chanchito blanco|Diaspidiotus "&amp;"citri|Pseudococcus longispinus)""), ""Cochinilla"",
    IF(REGEXMATCH(E43, ""(Caracol|Caracoles)""), ""Molusco"",
    IF(REGEXMATCH(E43, ""(Termita|Chicharrita verde|Chupador del tallo|Tortuguita verde)""), ""Insecto"",
    IF(REGEXMATCH(E43, ""(Gorgojo n"&amp;"egro|Gorgojo de la raíz|Gorgojo del vivero|Gorgojo tropical)""), ""Gorgojo"",
    IF(REGEXMATCH(E43, ""Arañuela parda""), ""Ácaro"",
    IF(REGEXMATCH(E43, ""Picudo de los cítricos""), ""Escarabajo"",
    IF(REGEXMATCH(E43, ""Hormigas de fuego""), ""Hormi"&amp;"ga"",
    IF(REGEXMATCH(E43, ""Psílido africano""), ""Psílido"",
    IF(REGEXMATCH(E43, ""Nemátodo hidropónico""), ""Nematodo"",
    ""Sin Clasificación""))))))))))
"),"Gorgojo")</f>
        <v>Gorgojo</v>
      </c>
      <c r="E43" s="2" t="s">
        <v>545</v>
      </c>
      <c r="F43" s="2" t="s">
        <v>546</v>
      </c>
      <c r="G43" s="2" t="s">
        <v>547</v>
      </c>
      <c r="H43" s="2" t="s">
        <v>548</v>
      </c>
      <c r="I43" s="2" t="s">
        <v>46</v>
      </c>
      <c r="J43" s="2" t="s">
        <v>234</v>
      </c>
      <c r="K43" s="2" t="s">
        <v>549</v>
      </c>
      <c r="L43" s="2" t="s">
        <v>550</v>
      </c>
      <c r="M43" s="2" t="s">
        <v>269</v>
      </c>
      <c r="N43" s="2" t="s">
        <v>551</v>
      </c>
      <c r="O43" s="2" t="s">
        <v>542</v>
      </c>
      <c r="P43" s="2" t="s">
        <v>46</v>
      </c>
      <c r="Q43" s="2" t="s">
        <v>127</v>
      </c>
      <c r="R43" s="2" t="s">
        <v>159</v>
      </c>
      <c r="S43" s="4">
        <v>45306</v>
      </c>
      <c r="T43" s="2" t="s">
        <v>376</v>
      </c>
      <c r="U43" s="2" t="s">
        <v>143</v>
      </c>
      <c r="V43" s="2" t="s">
        <v>65</v>
      </c>
      <c r="W43" s="2" t="s">
        <v>552</v>
      </c>
      <c r="X43" s="2" t="s">
        <v>57</v>
      </c>
      <c r="Y43" s="2" t="s">
        <v>476</v>
      </c>
      <c r="Z43" s="2" t="s">
        <v>80</v>
      </c>
      <c r="AA43" s="2" t="s">
        <v>553</v>
      </c>
      <c r="AB43" s="2" t="s">
        <v>442</v>
      </c>
      <c r="AC43" s="2" t="s">
        <v>554</v>
      </c>
      <c r="AD43" s="2" t="s">
        <v>555</v>
      </c>
      <c r="AE43" s="2" t="s">
        <v>556</v>
      </c>
      <c r="AF43" s="2" t="s">
        <v>86</v>
      </c>
      <c r="AG43" s="2" t="s">
        <v>65</v>
      </c>
      <c r="AH43" s="2" t="s">
        <v>199</v>
      </c>
      <c r="AI43" s="2" t="s">
        <v>67</v>
      </c>
    </row>
    <row r="44" spans="1:35" ht="26.45">
      <c r="A44" s="2"/>
      <c r="B44" s="2">
        <v>55</v>
      </c>
      <c r="C44" s="2" t="s">
        <v>34</v>
      </c>
      <c r="D44" s="2" t="str">
        <f ca="1">IFERROR(__xludf.DUMMYFUNCTION("IF(REGEXMATCH(E44, ""^(Psílido|Mosca|Ácaro|Trips|Cochinilla|Escama|Polilla|Gusano|Hormiga|Nematodo|Minador|Pulgón|Chinche|Grillo|Escarabajo|Araña|Tijereta|Caracol|Barrenador|Moho|Gorgojo|Insecto|Molusco)\b""),
    REGEXEXTRACT(E44, ""^(Psílido|Mosca|Ácaro"&amp;"|Trips|Cochinilla|Escama|Polilla|Gusano|Hormiga|Nematodo|Minador|Pulgón|Chinche|Grillo|Escarabajo|Araña|Tijereta|Caracol|Barrenador|Moho|Gorgojo|Insecto|Molusco)""),
    IF(REGEXMATCH(E44, ""(Piojo blanco|Serpeta gruesa|Chanchito blanco|Diaspidiotus "&amp;"citri|Pseudococcus longispinus)""), ""Cochinilla"",
    IF(REGEXMATCH(E44, ""(Caracol|Caracoles)""), ""Molusco"",
    IF(REGEXMATCH(E44, ""(Termita|Chicharrita verde|Chupador del tallo|Tortuguita verde)""), ""Insecto"",
    IF(REGEXMATCH(E44, ""(Gorgojo n"&amp;"egro|Gorgojo de la raíz|Gorgojo del vivero|Gorgojo tropical)""), ""Gorgojo"",
    IF(REGEXMATCH(E44, ""Arañuela parda""), ""Ácaro"",
    IF(REGEXMATCH(E44, ""Picudo de los cítricos""), ""Escarabajo"",
    IF(REGEXMATCH(E44, ""Hormigas de fuego""), ""Hormi"&amp;"ga"",
    IF(REGEXMATCH(E44, ""Psílido africano""), ""Psílido"",
    IF(REGEXMATCH(E44, ""Nemátodo hidropónico""), ""Nematodo"",
    ""Sin Clasificación""))))))))))
"),"Mosca")</f>
        <v>Mosca</v>
      </c>
      <c r="E44" s="2" t="s">
        <v>557</v>
      </c>
      <c r="F44" s="2" t="s">
        <v>558</v>
      </c>
      <c r="G44" s="2" t="s">
        <v>559</v>
      </c>
      <c r="H44" s="2" t="s">
        <v>342</v>
      </c>
      <c r="I44" s="2" t="s">
        <v>46</v>
      </c>
      <c r="J44" s="2" t="s">
        <v>47</v>
      </c>
      <c r="K44" s="2" t="s">
        <v>560</v>
      </c>
      <c r="L44" s="2" t="s">
        <v>561</v>
      </c>
      <c r="M44" s="2" t="s">
        <v>255</v>
      </c>
      <c r="N44" s="2" t="s">
        <v>562</v>
      </c>
      <c r="O44" s="2" t="s">
        <v>528</v>
      </c>
      <c r="P44" s="2" t="s">
        <v>46</v>
      </c>
      <c r="Q44" s="2" t="s">
        <v>511</v>
      </c>
      <c r="R44" s="2" t="s">
        <v>159</v>
      </c>
      <c r="S44" s="4">
        <v>45306</v>
      </c>
      <c r="T44" s="2" t="s">
        <v>563</v>
      </c>
      <c r="U44" s="2" t="s">
        <v>143</v>
      </c>
      <c r="V44" s="2" t="s">
        <v>46</v>
      </c>
      <c r="W44" s="2" t="s">
        <v>144</v>
      </c>
      <c r="X44" s="2" t="s">
        <v>210</v>
      </c>
      <c r="Y44" s="2" t="s">
        <v>564</v>
      </c>
      <c r="Z44" s="2" t="s">
        <v>413</v>
      </c>
      <c r="AA44" s="2" t="s">
        <v>565</v>
      </c>
      <c r="AB44" s="2" t="s">
        <v>566</v>
      </c>
      <c r="AC44" s="2" t="s">
        <v>147</v>
      </c>
      <c r="AD44" s="2" t="s">
        <v>567</v>
      </c>
      <c r="AE44" s="2" t="s">
        <v>354</v>
      </c>
      <c r="AF44" s="2" t="s">
        <v>86</v>
      </c>
      <c r="AG44" s="2" t="s">
        <v>46</v>
      </c>
      <c r="AH44" s="2" t="s">
        <v>275</v>
      </c>
      <c r="AI44" s="2" t="s">
        <v>67</v>
      </c>
    </row>
    <row r="45" spans="1:35" ht="26.45">
      <c r="A45" s="2"/>
      <c r="B45" s="2">
        <v>56</v>
      </c>
      <c r="C45" s="2" t="s">
        <v>34</v>
      </c>
      <c r="D45" s="2" t="str">
        <f ca="1">IFERROR(__xludf.DUMMYFUNCTION("IF(REGEXMATCH(E45, ""^(Psílido|Mosca|Ácaro|Trips|Cochinilla|Escama|Polilla|Gusano|Hormiga|Nematodo|Minador|Pulgón|Chinche|Grillo|Escarabajo|Araña|Tijereta|Caracol|Barrenador|Moho|Gorgojo|Insecto|Molusco)\b""),
    REGEXEXTRACT(E45, ""^(Psílido|Mosca|Ácaro"&amp;"|Trips|Cochinilla|Escama|Polilla|Gusano|Hormiga|Nematodo|Minador|Pulgón|Chinche|Grillo|Escarabajo|Araña|Tijereta|Caracol|Barrenador|Moho|Gorgojo|Insecto|Molusco)""),
    IF(REGEXMATCH(E45, ""(Piojo blanco|Serpeta gruesa|Chanchito blanco|Diaspidiotus "&amp;"citri|Pseudococcus longispinus)""), ""Cochinilla"",
    IF(REGEXMATCH(E45, ""(Caracol|Caracoles)""), ""Molusco"",
    IF(REGEXMATCH(E45, ""(Termita|Chicharrita verde|Chupador del tallo|Tortuguita verde)""), ""Insecto"",
    IF(REGEXMATCH(E45, ""(Gorgojo n"&amp;"egro|Gorgojo de la raíz|Gorgojo del vivero|Gorgojo tropical)""), ""Gorgojo"",
    IF(REGEXMATCH(E45, ""Arañuela parda""), ""Ácaro"",
    IF(REGEXMATCH(E45, ""Picudo de los cítricos""), ""Escarabajo"",
    IF(REGEXMATCH(E45, ""Hormigas de fuego""), ""Hormi"&amp;"ga"",
    IF(REGEXMATCH(E45, ""Psílido africano""), ""Psílido"",
    IF(REGEXMATCH(E45, ""Nemátodo hidropónico""), ""Nematodo"",
    ""Sin Clasificación""))))))))))
"),"Sin Clasificación")</f>
        <v>Sin Clasificación</v>
      </c>
      <c r="E45" s="2" t="s">
        <v>568</v>
      </c>
      <c r="F45" s="2" t="s">
        <v>137</v>
      </c>
      <c r="G45" s="2" t="s">
        <v>569</v>
      </c>
      <c r="H45" s="2" t="s">
        <v>41</v>
      </c>
      <c r="I45" s="2" t="s">
        <v>46</v>
      </c>
      <c r="J45" s="2" t="s">
        <v>570</v>
      </c>
      <c r="K45" s="2" t="s">
        <v>571</v>
      </c>
      <c r="L45" s="2" t="s">
        <v>572</v>
      </c>
      <c r="M45" s="2" t="s">
        <v>56</v>
      </c>
      <c r="N45" s="2" t="s">
        <v>80</v>
      </c>
      <c r="O45" s="2" t="s">
        <v>528</v>
      </c>
      <c r="P45" s="2" t="s">
        <v>46</v>
      </c>
      <c r="Q45" s="2" t="s">
        <v>127</v>
      </c>
      <c r="R45" s="2" t="s">
        <v>159</v>
      </c>
      <c r="S45" s="4">
        <v>45306</v>
      </c>
      <c r="T45" s="2" t="s">
        <v>54</v>
      </c>
      <c r="U45" s="2" t="s">
        <v>143</v>
      </c>
      <c r="V45" s="2" t="s">
        <v>46</v>
      </c>
      <c r="W45" s="2" t="s">
        <v>177</v>
      </c>
      <c r="X45" s="2" t="s">
        <v>112</v>
      </c>
      <c r="Y45" s="2" t="s">
        <v>573</v>
      </c>
      <c r="Z45" s="2" t="s">
        <v>80</v>
      </c>
      <c r="AA45" s="2" t="s">
        <v>574</v>
      </c>
      <c r="AB45" s="2" t="s">
        <v>575</v>
      </c>
      <c r="AC45" s="2" t="s">
        <v>133</v>
      </c>
      <c r="AD45" s="2" t="s">
        <v>63</v>
      </c>
      <c r="AE45" s="2" t="s">
        <v>134</v>
      </c>
      <c r="AF45" s="2" t="s">
        <v>65</v>
      </c>
      <c r="AG45" s="2" t="s">
        <v>46</v>
      </c>
      <c r="AH45" s="2" t="s">
        <v>135</v>
      </c>
      <c r="AI45" s="2" t="s">
        <v>67</v>
      </c>
    </row>
    <row r="46" spans="1:35" ht="39.6">
      <c r="A46" s="2"/>
      <c r="B46" s="2">
        <v>58</v>
      </c>
      <c r="C46" s="2" t="s">
        <v>34</v>
      </c>
      <c r="D46" s="2" t="str">
        <f ca="1">IFERROR(__xludf.DUMMYFUNCTION("IF(REGEXMATCH(E46, ""^(Psílido|Mosca|Ácaro|Trips|Cochinilla|Escama|Polilla|Gusano|Hormiga|Nematodo|Minador|Pulgón|Chinche|Grillo|Escarabajo|Araña|Tijereta|Caracol|Barrenador|Moho|Gorgojo|Insecto|Molusco)\b""),
    REGEXEXTRACT(E46, ""^(Psílido|Mosca|Ácaro"&amp;"|Trips|Cochinilla|Escama|Polilla|Gusano|Hormiga|Nematodo|Minador|Pulgón|Chinche|Grillo|Escarabajo|Araña|Tijereta|Caracol|Barrenador|Moho|Gorgojo|Insecto|Molusco)""),
    IF(REGEXMATCH(E46, ""(Piojo blanco|Serpeta gruesa|Chanchito blanco|Diaspidiotus "&amp;"citri|Pseudococcus longispinus)""), ""Cochinilla"",
    IF(REGEXMATCH(E46, ""(Caracol|Caracoles)""), ""Molusco"",
    IF(REGEXMATCH(E46, ""(Termita|Chicharrita verde|Chupador del tallo|Tortuguita verde)""), ""Insecto"",
    IF(REGEXMATCH(E46, ""(Gorgojo n"&amp;"egro|Gorgojo de la raíz|Gorgojo del vivero|Gorgojo tropical)""), ""Gorgojo"",
    IF(REGEXMATCH(E46, ""Arañuela parda""), ""Ácaro"",
    IF(REGEXMATCH(E46, ""Picudo de los cítricos""), ""Escarabajo"",
    IF(REGEXMATCH(E46, ""Hormigas de fuego""), ""Hormi"&amp;"ga"",
    IF(REGEXMATCH(E46, ""Psílido africano""), ""Psílido"",
    IF(REGEXMATCH(E46, ""Nemátodo hidropónico""), ""Nematodo"",
    ""Sin Clasificación""))))))))))
"),"Hormiga")</f>
        <v>Hormiga</v>
      </c>
      <c r="E46" s="2" t="s">
        <v>576</v>
      </c>
      <c r="F46" s="2" t="s">
        <v>577</v>
      </c>
      <c r="G46" s="2" t="s">
        <v>578</v>
      </c>
      <c r="H46" s="2" t="s">
        <v>579</v>
      </c>
      <c r="I46" s="2" t="s">
        <v>46</v>
      </c>
      <c r="J46" s="2" t="s">
        <v>234</v>
      </c>
      <c r="K46" s="2" t="s">
        <v>580</v>
      </c>
      <c r="L46" s="2" t="s">
        <v>581</v>
      </c>
      <c r="M46" s="2" t="s">
        <v>209</v>
      </c>
      <c r="N46" s="2" t="s">
        <v>582</v>
      </c>
      <c r="O46" s="2" t="s">
        <v>542</v>
      </c>
      <c r="P46" s="2" t="s">
        <v>46</v>
      </c>
      <c r="Q46" s="2" t="s">
        <v>52</v>
      </c>
      <c r="R46" s="2" t="s">
        <v>159</v>
      </c>
      <c r="S46" s="4">
        <v>45306</v>
      </c>
      <c r="T46" s="2" t="s">
        <v>376</v>
      </c>
      <c r="U46" s="2" t="s">
        <v>55</v>
      </c>
      <c r="V46" s="2" t="s">
        <v>46</v>
      </c>
      <c r="W46" s="2" t="s">
        <v>269</v>
      </c>
      <c r="X46" s="2" t="s">
        <v>112</v>
      </c>
      <c r="Y46" s="2" t="s">
        <v>583</v>
      </c>
      <c r="Z46" s="2" t="s">
        <v>194</v>
      </c>
      <c r="AA46" s="2" t="s">
        <v>584</v>
      </c>
      <c r="AB46" s="2" t="s">
        <v>585</v>
      </c>
      <c r="AC46" s="2" t="s">
        <v>214</v>
      </c>
      <c r="AD46" s="2" t="s">
        <v>63</v>
      </c>
      <c r="AE46" s="2" t="s">
        <v>586</v>
      </c>
      <c r="AF46" s="2" t="s">
        <v>65</v>
      </c>
      <c r="AG46" s="2" t="s">
        <v>65</v>
      </c>
      <c r="AH46" s="2" t="s">
        <v>318</v>
      </c>
      <c r="AI46" s="2" t="s">
        <v>67</v>
      </c>
    </row>
    <row r="47" spans="1:35" ht="26.45">
      <c r="A47" s="2"/>
      <c r="B47" s="2">
        <v>59</v>
      </c>
      <c r="C47" s="2" t="s">
        <v>34</v>
      </c>
      <c r="D47" s="2" t="str">
        <f ca="1">IFERROR(__xludf.DUMMYFUNCTION("IF(REGEXMATCH(E47, ""^(Psílido|Mosca|Ácaro|Trips|Cochinilla|Escama|Polilla|Gusano|Hormiga|Nematodo|Minador|Pulgón|Chinche|Grillo|Escarabajo|Araña|Tijereta|Caracol|Barrenador|Moho|Gorgojo|Insecto|Molusco)\b""),
    REGEXEXTRACT(E47, ""^(Psílido|Mosca|Ácaro"&amp;"|Trips|Cochinilla|Escama|Polilla|Gusano|Hormiga|Nematodo|Minador|Pulgón|Chinche|Grillo|Escarabajo|Araña|Tijereta|Caracol|Barrenador|Moho|Gorgojo|Insecto|Molusco)""),
    IF(REGEXMATCH(E47, ""(Piojo blanco|Serpeta gruesa|Chanchito blanco|Diaspidiotus "&amp;"citri|Pseudococcus longispinus)""), ""Cochinilla"",
    IF(REGEXMATCH(E47, ""(Caracol|Caracoles)""), ""Molusco"",
    IF(REGEXMATCH(E47, ""(Termita|Chicharrita verde|Chupador del tallo|Tortuguita verde)""), ""Insecto"",
    IF(REGEXMATCH(E47, ""(Gorgojo n"&amp;"egro|Gorgojo de la raíz|Gorgojo del vivero|Gorgojo tropical)""), ""Gorgojo"",
    IF(REGEXMATCH(E47, ""Arañuela parda""), ""Ácaro"",
    IF(REGEXMATCH(E47, ""Picudo de los cítricos""), ""Escarabajo"",
    IF(REGEXMATCH(E47, ""Hormigas de fuego""), ""Hormi"&amp;"ga"",
    IF(REGEXMATCH(E47, ""Psílido africano""), ""Psílido"",
    IF(REGEXMATCH(E47, ""Nemátodo hidropónico""), ""Nematodo"",
    ""Sin Clasificación""))))))))))
"),"Insecto")</f>
        <v>Insecto</v>
      </c>
      <c r="E47" s="2" t="s">
        <v>587</v>
      </c>
      <c r="F47" s="2" t="s">
        <v>588</v>
      </c>
      <c r="G47" s="2" t="s">
        <v>589</v>
      </c>
      <c r="H47" s="2" t="s">
        <v>590</v>
      </c>
      <c r="I47" s="2" t="s">
        <v>46</v>
      </c>
      <c r="J47" s="2" t="s">
        <v>234</v>
      </c>
      <c r="K47" s="2" t="s">
        <v>591</v>
      </c>
      <c r="L47" s="2" t="s">
        <v>592</v>
      </c>
      <c r="M47" s="2" t="s">
        <v>74</v>
      </c>
      <c r="N47" s="2" t="s">
        <v>593</v>
      </c>
      <c r="O47" s="2" t="s">
        <v>542</v>
      </c>
      <c r="P47" s="2" t="s">
        <v>65</v>
      </c>
      <c r="Q47" s="2" t="s">
        <v>52</v>
      </c>
      <c r="R47" s="2" t="s">
        <v>53</v>
      </c>
      <c r="S47" s="4">
        <v>45306</v>
      </c>
      <c r="T47" s="2" t="s">
        <v>54</v>
      </c>
      <c r="U47" s="2" t="s">
        <v>143</v>
      </c>
      <c r="V47" s="2" t="s">
        <v>46</v>
      </c>
      <c r="W47" s="2" t="s">
        <v>144</v>
      </c>
      <c r="X47" s="2" t="s">
        <v>57</v>
      </c>
      <c r="Y47" s="2" t="s">
        <v>594</v>
      </c>
      <c r="Z47" s="2" t="s">
        <v>80</v>
      </c>
      <c r="AA47" s="2" t="s">
        <v>81</v>
      </c>
      <c r="AB47" s="2" t="s">
        <v>595</v>
      </c>
      <c r="AC47" s="2" t="s">
        <v>147</v>
      </c>
      <c r="AD47" s="2" t="s">
        <v>63</v>
      </c>
      <c r="AE47" s="2" t="s">
        <v>504</v>
      </c>
      <c r="AF47" s="2" t="s">
        <v>65</v>
      </c>
      <c r="AG47" s="2" t="s">
        <v>86</v>
      </c>
      <c r="AH47" s="2" t="s">
        <v>292</v>
      </c>
      <c r="AI47" s="2" t="s">
        <v>67</v>
      </c>
    </row>
    <row r="48" spans="1:35" ht="39.6">
      <c r="A48" s="2"/>
      <c r="B48" s="2">
        <v>60</v>
      </c>
      <c r="C48" s="2" t="s">
        <v>34</v>
      </c>
      <c r="D48" s="2" t="str">
        <f ca="1">IFERROR(__xludf.DUMMYFUNCTION("IF(REGEXMATCH(E48, ""^(Psílido|Mosca|Ácaro|Trips|Cochinilla|Escama|Polilla|Gusano|Hormiga|Nematodo|Minador|Pulgón|Chinche|Grillo|Escarabajo|Araña|Tijereta|Caracol|Barrenador|Moho|Gorgojo|Insecto|Molusco)\b""),
    REGEXEXTRACT(E48, ""^(Psílido|Mosca|Ácaro"&amp;"|Trips|Cochinilla|Escama|Polilla|Gusano|Hormiga|Nematodo|Minador|Pulgón|Chinche|Grillo|Escarabajo|Araña|Tijereta|Caracol|Barrenador|Moho|Gorgojo|Insecto|Molusco)""),
    IF(REGEXMATCH(E48, ""(Piojo blanco|Serpeta gruesa|Chanchito blanco|Diaspidiotus "&amp;"citri|Pseudococcus longispinus)""), ""Cochinilla"",
    IF(REGEXMATCH(E48, ""(Caracol|Caracoles)""), ""Molusco"",
    IF(REGEXMATCH(E48, ""(Termita|Chicharrita verde|Chupador del tallo|Tortuguita verde)""), ""Insecto"",
    IF(REGEXMATCH(E48, ""(Gorgojo n"&amp;"egro|Gorgojo de la raíz|Gorgojo del vivero|Gorgojo tropical)""), ""Gorgojo"",
    IF(REGEXMATCH(E48, ""Arañuela parda""), ""Ácaro"",
    IF(REGEXMATCH(E48, ""Picudo de los cítricos""), ""Escarabajo"",
    IF(REGEXMATCH(E48, ""Hormigas de fuego""), ""Hormi"&amp;"ga"",
    IF(REGEXMATCH(E48, ""Psílido africano""), ""Psílido"",
    IF(REGEXMATCH(E48, ""Nemátodo hidropónico""), ""Nematodo"",
    ""Sin Clasificación""))))))))))
"),"Gusano")</f>
        <v>Gusano</v>
      </c>
      <c r="E48" s="2" t="s">
        <v>596</v>
      </c>
      <c r="F48" s="2" t="s">
        <v>597</v>
      </c>
      <c r="G48" s="2" t="s">
        <v>598</v>
      </c>
      <c r="H48" s="2" t="s">
        <v>599</v>
      </c>
      <c r="I48" s="2" t="s">
        <v>46</v>
      </c>
      <c r="J48" s="2" t="s">
        <v>234</v>
      </c>
      <c r="K48" s="2" t="s">
        <v>600</v>
      </c>
      <c r="L48" s="2" t="s">
        <v>601</v>
      </c>
      <c r="M48" s="2" t="s">
        <v>269</v>
      </c>
      <c r="N48" s="2" t="s">
        <v>602</v>
      </c>
      <c r="O48" s="2" t="s">
        <v>542</v>
      </c>
      <c r="P48" s="2" t="s">
        <v>46</v>
      </c>
      <c r="Q48" s="2" t="s">
        <v>52</v>
      </c>
      <c r="R48" s="2" t="s">
        <v>159</v>
      </c>
      <c r="S48" s="4">
        <v>45306</v>
      </c>
      <c r="T48" s="2" t="s">
        <v>54</v>
      </c>
      <c r="U48" s="2" t="s">
        <v>160</v>
      </c>
      <c r="V48" s="2" t="s">
        <v>86</v>
      </c>
      <c r="W48" s="2" t="s">
        <v>552</v>
      </c>
      <c r="X48" s="2" t="s">
        <v>475</v>
      </c>
      <c r="Y48" s="2" t="s">
        <v>603</v>
      </c>
      <c r="Z48" s="2" t="s">
        <v>604</v>
      </c>
      <c r="AA48" s="2" t="s">
        <v>605</v>
      </c>
      <c r="AB48" s="2" t="s">
        <v>606</v>
      </c>
      <c r="AC48" s="2" t="s">
        <v>478</v>
      </c>
      <c r="AD48" s="2" t="s">
        <v>479</v>
      </c>
      <c r="AE48" s="2" t="s">
        <v>504</v>
      </c>
      <c r="AF48" s="2" t="s">
        <v>86</v>
      </c>
      <c r="AG48" s="2" t="s">
        <v>86</v>
      </c>
      <c r="AH48" s="2" t="s">
        <v>199</v>
      </c>
      <c r="AI48" s="2" t="s">
        <v>67</v>
      </c>
    </row>
    <row r="49" spans="1:35" ht="26.45">
      <c r="A49" s="2"/>
      <c r="B49" s="2">
        <v>67</v>
      </c>
      <c r="C49" s="2" t="s">
        <v>34</v>
      </c>
      <c r="D49" s="2" t="str">
        <f ca="1">IFERROR(__xludf.DUMMYFUNCTION("IF(REGEXMATCH(E49, ""^(Psílido|Mosca|Ácaro|Trips|Cochinilla|Escama|Polilla|Gusano|Hormiga|Nematodo|Minador|Pulgón|Chinche|Grillo|Escarabajo|Araña|Tijereta|Caracol|Barrenador|Moho|Gorgojo|Insecto|Molusco)\b""),
    REGEXEXTRACT(E49, ""^(Psílido|Mosca|Ácaro"&amp;"|Trips|Cochinilla|Escama|Polilla|Gusano|Hormiga|Nematodo|Minador|Pulgón|Chinche|Grillo|Escarabajo|Araña|Tijereta|Caracol|Barrenador|Moho|Gorgojo|Insecto|Molusco)""),
    IF(REGEXMATCH(E49, ""(Piojo blanco|Serpeta gruesa|Chanchito blanco|Diaspidiotus "&amp;"citri|Pseudococcus longispinus)""), ""Cochinilla"",
    IF(REGEXMATCH(E49, ""(Caracol|Caracoles)""), ""Molusco"",
    IF(REGEXMATCH(E49, ""(Termita|Chicharrita verde|Chupador del tallo|Tortuguita verde)""), ""Insecto"",
    IF(REGEXMATCH(E49, ""(Gorgojo n"&amp;"egro|Gorgojo de la raíz|Gorgojo del vivero|Gorgojo tropical)""), ""Gorgojo"",
    IF(REGEXMATCH(E49, ""Arañuela parda""), ""Ácaro"",
    IF(REGEXMATCH(E49, ""Picudo de los cítricos""), ""Escarabajo"",
    IF(REGEXMATCH(E49, ""Hormigas de fuego""), ""Hormi"&amp;"ga"",
    IF(REGEXMATCH(E49, ""Psílido africano""), ""Psílido"",
    IF(REGEXMATCH(E49, ""Nemátodo hidropónico""), ""Nematodo"",
    ""Sin Clasificación""))))))))))
"),"Escarabajo")</f>
        <v>Escarabajo</v>
      </c>
      <c r="E49" s="2" t="s">
        <v>607</v>
      </c>
      <c r="F49" s="2" t="s">
        <v>608</v>
      </c>
      <c r="G49" s="2" t="s">
        <v>609</v>
      </c>
      <c r="H49" s="2" t="s">
        <v>610</v>
      </c>
      <c r="I49" s="2" t="s">
        <v>46</v>
      </c>
      <c r="J49" s="2" t="s">
        <v>47</v>
      </c>
      <c r="K49" s="2" t="s">
        <v>611</v>
      </c>
      <c r="L49" s="2" t="s">
        <v>316</v>
      </c>
      <c r="M49" s="2" t="s">
        <v>612</v>
      </c>
      <c r="N49" s="2" t="s">
        <v>613</v>
      </c>
      <c r="O49" s="2" t="s">
        <v>611</v>
      </c>
      <c r="P49" s="2" t="s">
        <v>46</v>
      </c>
      <c r="Q49" s="2" t="s">
        <v>76</v>
      </c>
      <c r="R49" s="2" t="s">
        <v>53</v>
      </c>
      <c r="S49" s="4">
        <v>45306</v>
      </c>
      <c r="T49" s="2" t="s">
        <v>54</v>
      </c>
      <c r="U49" s="2" t="s">
        <v>143</v>
      </c>
      <c r="V49" s="2" t="s">
        <v>65</v>
      </c>
      <c r="W49" s="2" t="s">
        <v>439</v>
      </c>
      <c r="X49" s="2" t="s">
        <v>96</v>
      </c>
      <c r="Y49" s="2" t="s">
        <v>614</v>
      </c>
      <c r="Z49" s="2" t="s">
        <v>520</v>
      </c>
      <c r="AA49" s="2" t="s">
        <v>615</v>
      </c>
      <c r="AB49" s="2" t="s">
        <v>616</v>
      </c>
      <c r="AC49" s="2" t="s">
        <v>466</v>
      </c>
      <c r="AD49" s="2" t="s">
        <v>63</v>
      </c>
      <c r="AE49" s="2" t="s">
        <v>291</v>
      </c>
      <c r="AF49" s="2" t="s">
        <v>86</v>
      </c>
      <c r="AG49" s="2" t="s">
        <v>65</v>
      </c>
      <c r="AH49" s="2" t="s">
        <v>497</v>
      </c>
      <c r="AI49" s="2" t="s">
        <v>67</v>
      </c>
    </row>
    <row r="50" spans="1:35" ht="26.45">
      <c r="A50" s="2"/>
      <c r="B50" s="2">
        <v>71</v>
      </c>
      <c r="C50" s="2" t="s">
        <v>34</v>
      </c>
      <c r="D50" s="2" t="str">
        <f ca="1">IFERROR(__xludf.DUMMYFUNCTION("IF(REGEXMATCH(E50, ""^(Psílido|Mosca|Ácaro|Trips|Cochinilla|Escama|Polilla|Gusano|Hormiga|Nematodo|Minador|Pulgón|Chinche|Grillo|Escarabajo|Araña|Tijereta|Caracol|Barrenador|Moho|Gorgojo|Insecto|Molusco)\b""),
    REGEXEXTRACT(E50, ""^(Psílido|Mosca|Ácaro"&amp;"|Trips|Cochinilla|Escama|Polilla|Gusano|Hormiga|Nematodo|Minador|Pulgón|Chinche|Grillo|Escarabajo|Araña|Tijereta|Caracol|Barrenador|Moho|Gorgojo|Insecto|Molusco)""),
    IF(REGEXMATCH(E50, ""(Piojo blanco|Serpeta gruesa|Chanchito blanco|Diaspidiotus "&amp;"citri|Pseudococcus longispinus)""), ""Cochinilla"",
    IF(REGEXMATCH(E50, ""(Caracol|Caracoles)""), ""Molusco"",
    IF(REGEXMATCH(E50, ""(Termita|Chicharrita verde|Chupador del tallo|Tortuguita verde)""), ""Insecto"",
    IF(REGEXMATCH(E50, ""(Gorgojo n"&amp;"egro|Gorgojo de la raíz|Gorgojo del vivero|Gorgojo tropical)""), ""Gorgojo"",
    IF(REGEXMATCH(E50, ""Arañuela parda""), ""Ácaro"",
    IF(REGEXMATCH(E50, ""Picudo de los cítricos""), ""Escarabajo"",
    IF(REGEXMATCH(E50, ""Hormigas de fuego""), ""Hormi"&amp;"ga"",
    IF(REGEXMATCH(E50, ""Psílido africano""), ""Psílido"",
    IF(REGEXMATCH(E50, ""Nemátodo hidropónico""), ""Nematodo"",
    ""Sin Clasificación""))))))))))
"),"Ácaro")</f>
        <v>Ácaro</v>
      </c>
      <c r="E50" s="2" t="s">
        <v>617</v>
      </c>
      <c r="F50" s="2" t="s">
        <v>618</v>
      </c>
      <c r="G50" s="2" t="s">
        <v>619</v>
      </c>
      <c r="H50" s="2" t="s">
        <v>620</v>
      </c>
      <c r="I50" s="2" t="s">
        <v>46</v>
      </c>
      <c r="J50" s="2" t="s">
        <v>621</v>
      </c>
      <c r="K50" s="2" t="s">
        <v>622</v>
      </c>
      <c r="L50" s="2" t="s">
        <v>623</v>
      </c>
      <c r="M50" s="2" t="s">
        <v>624</v>
      </c>
      <c r="N50" s="2" t="s">
        <v>625</v>
      </c>
      <c r="O50" s="2" t="s">
        <v>626</v>
      </c>
      <c r="P50" s="2" t="s">
        <v>46</v>
      </c>
      <c r="Q50" s="2" t="s">
        <v>52</v>
      </c>
      <c r="R50" s="2" t="s">
        <v>53</v>
      </c>
      <c r="S50" s="4">
        <v>45306</v>
      </c>
      <c r="T50" s="2" t="s">
        <v>54</v>
      </c>
      <c r="U50" s="2" t="s">
        <v>411</v>
      </c>
      <c r="V50" s="2" t="s">
        <v>46</v>
      </c>
      <c r="W50" s="2" t="s">
        <v>144</v>
      </c>
      <c r="X50" s="2" t="s">
        <v>57</v>
      </c>
      <c r="Y50" s="2" t="s">
        <v>627</v>
      </c>
      <c r="Z50" s="2" t="s">
        <v>114</v>
      </c>
      <c r="AA50" s="2" t="s">
        <v>628</v>
      </c>
      <c r="AB50" s="2" t="s">
        <v>629</v>
      </c>
      <c r="AC50" s="2" t="s">
        <v>352</v>
      </c>
      <c r="AD50" s="2" t="s">
        <v>416</v>
      </c>
      <c r="AE50" s="2" t="s">
        <v>630</v>
      </c>
      <c r="AF50" s="2" t="s">
        <v>631</v>
      </c>
      <c r="AG50" s="2" t="s">
        <v>46</v>
      </c>
      <c r="AH50" s="2" t="s">
        <v>119</v>
      </c>
      <c r="AI50" s="2" t="s">
        <v>67</v>
      </c>
    </row>
    <row r="51" spans="1:35" ht="26.45">
      <c r="A51" s="2"/>
      <c r="B51" s="2">
        <v>74</v>
      </c>
      <c r="C51" s="2" t="s">
        <v>34</v>
      </c>
      <c r="D51" s="2" t="str">
        <f ca="1">IFERROR(__xludf.DUMMYFUNCTION("IF(REGEXMATCH(E51, ""^(Psílido|Mosca|Ácaro|Trips|Cochinilla|Escama|Polilla|Gusano|Hormiga|Nematodo|Minador|Pulgón|Chinche|Grillo|Escarabajo|Araña|Tijereta|Caracol|Barrenador|Moho|Gorgojo|Insecto|Molusco)\b""),
    REGEXEXTRACT(E51, ""^(Psílido|Mosca|Ácaro"&amp;"|Trips|Cochinilla|Escama|Polilla|Gusano|Hormiga|Nematodo|Minador|Pulgón|Chinche|Grillo|Escarabajo|Araña|Tijereta|Caracol|Barrenador|Moho|Gorgojo|Insecto|Molusco)""),
    IF(REGEXMATCH(E51, ""(Piojo blanco|Serpeta gruesa|Chanchito blanco|Diaspidiotus "&amp;"citri|Pseudococcus longispinus)""), ""Cochinilla"",
    IF(REGEXMATCH(E51, ""(Caracol|Caracoles)""), ""Molusco"",
    IF(REGEXMATCH(E51, ""(Termita|Chicharrita verde|Chupador del tallo|Tortuguita verde)""), ""Insecto"",
    IF(REGEXMATCH(E51, ""(Gorgojo n"&amp;"egro|Gorgojo de la raíz|Gorgojo del vivero|Gorgojo tropical)""), ""Gorgojo"",
    IF(REGEXMATCH(E51, ""Arañuela parda""), ""Ácaro"",
    IF(REGEXMATCH(E51, ""Picudo de los cítricos""), ""Escarabajo"",
    IF(REGEXMATCH(E51, ""Hormigas de fuego""), ""Hormi"&amp;"ga"",
    IF(REGEXMATCH(E51, ""Psílido africano""), ""Psílido"",
    IF(REGEXMATCH(E51, ""Nemátodo hidropónico""), ""Nematodo"",
    ""Sin Clasificación""))))))))))
"),"Cochinilla")</f>
        <v>Cochinilla</v>
      </c>
      <c r="E51" s="2" t="s">
        <v>332</v>
      </c>
      <c r="F51" s="2" t="s">
        <v>632</v>
      </c>
      <c r="G51" s="2" t="s">
        <v>633</v>
      </c>
      <c r="H51" s="2" t="s">
        <v>634</v>
      </c>
      <c r="I51" s="2" t="s">
        <v>46</v>
      </c>
      <c r="J51" s="2" t="s">
        <v>635</v>
      </c>
      <c r="K51" s="2" t="s">
        <v>636</v>
      </c>
      <c r="L51" s="2" t="s">
        <v>637</v>
      </c>
      <c r="M51" s="2" t="s">
        <v>144</v>
      </c>
      <c r="N51" s="2" t="s">
        <v>638</v>
      </c>
      <c r="O51" s="2" t="s">
        <v>364</v>
      </c>
      <c r="P51" s="2" t="s">
        <v>46</v>
      </c>
      <c r="Q51" s="2" t="s">
        <v>52</v>
      </c>
      <c r="R51" s="2" t="s">
        <v>53</v>
      </c>
      <c r="S51" s="4">
        <v>45306</v>
      </c>
      <c r="T51" s="2" t="s">
        <v>501</v>
      </c>
      <c r="U51" s="2" t="s">
        <v>55</v>
      </c>
      <c r="V51" s="2" t="s">
        <v>65</v>
      </c>
      <c r="W51" s="2" t="s">
        <v>531</v>
      </c>
      <c r="X51" s="2" t="s">
        <v>57</v>
      </c>
      <c r="Y51" s="2" t="s">
        <v>639</v>
      </c>
      <c r="Z51" s="2" t="s">
        <v>640</v>
      </c>
      <c r="AA51" s="2" t="s">
        <v>641</v>
      </c>
      <c r="AB51" s="2" t="s">
        <v>642</v>
      </c>
      <c r="AC51" s="2" t="s">
        <v>643</v>
      </c>
      <c r="AD51" s="2" t="s">
        <v>63</v>
      </c>
      <c r="AE51" s="2" t="s">
        <v>504</v>
      </c>
      <c r="AF51" s="2" t="s">
        <v>644</v>
      </c>
      <c r="AG51" s="2" t="s">
        <v>65</v>
      </c>
      <c r="AH51" s="2" t="s">
        <v>292</v>
      </c>
      <c r="AI51" s="2" t="s">
        <v>67</v>
      </c>
    </row>
    <row r="52" spans="1:35" ht="26.45">
      <c r="A52" s="2"/>
      <c r="B52" s="2">
        <v>75</v>
      </c>
      <c r="C52" s="2" t="s">
        <v>34</v>
      </c>
      <c r="D52" s="2" t="str">
        <f ca="1">IFERROR(__xludf.DUMMYFUNCTION("IF(REGEXMATCH(E52, ""^(Psílido|Mosca|Ácaro|Trips|Cochinilla|Escama|Polilla|Gusano|Hormiga|Nematodo|Minador|Pulgón|Chinche|Grillo|Escarabajo|Araña|Tijereta|Caracol|Barrenador|Moho|Gorgojo|Insecto|Molusco)\b""),
    REGEXEXTRACT(E52, ""^(Psílido|Mosca|Ácaro"&amp;"|Trips|Cochinilla|Escama|Polilla|Gusano|Hormiga|Nematodo|Minador|Pulgón|Chinche|Grillo|Escarabajo|Araña|Tijereta|Caracol|Barrenador|Moho|Gorgojo|Insecto|Molusco)""),
    IF(REGEXMATCH(E52, ""(Piojo blanco|Serpeta gruesa|Chanchito blanco|Diaspidiotus "&amp;"citri|Pseudococcus longispinus)""), ""Cochinilla"",
    IF(REGEXMATCH(E52, ""(Caracol|Caracoles)""), ""Molusco"",
    IF(REGEXMATCH(E52, ""(Termita|Chicharrita verde|Chupador del tallo|Tortuguita verde)""), ""Insecto"",
    IF(REGEXMATCH(E52, ""(Gorgojo n"&amp;"egro|Gorgojo de la raíz|Gorgojo del vivero|Gorgojo tropical)""), ""Gorgojo"",
    IF(REGEXMATCH(E52, ""Arañuela parda""), ""Ácaro"",
    IF(REGEXMATCH(E52, ""Picudo de los cítricos""), ""Escarabajo"",
    IF(REGEXMATCH(E52, ""Hormigas de fuego""), ""Hormi"&amp;"ga"",
    IF(REGEXMATCH(E52, ""Psílido africano""), ""Psílido"",
    IF(REGEXMATCH(E52, ""Nemátodo hidropónico""), ""Nematodo"",
    ""Sin Clasificación""))))))))))
"),"Chinche")</f>
        <v>Chinche</v>
      </c>
      <c r="E52" s="2" t="s">
        <v>645</v>
      </c>
      <c r="F52" s="2" t="s">
        <v>646</v>
      </c>
      <c r="G52" s="2" t="s">
        <v>647</v>
      </c>
      <c r="H52" s="2" t="s">
        <v>648</v>
      </c>
      <c r="I52" s="2" t="s">
        <v>46</v>
      </c>
      <c r="J52" s="2" t="s">
        <v>47</v>
      </c>
      <c r="K52" s="2" t="s">
        <v>649</v>
      </c>
      <c r="L52" s="2" t="s">
        <v>650</v>
      </c>
      <c r="M52" s="2" t="s">
        <v>651</v>
      </c>
      <c r="N52" s="2" t="s">
        <v>652</v>
      </c>
      <c r="O52" s="2" t="s">
        <v>653</v>
      </c>
      <c r="P52" s="2" t="s">
        <v>46</v>
      </c>
      <c r="Q52" s="2" t="s">
        <v>654</v>
      </c>
      <c r="R52" s="2" t="s">
        <v>53</v>
      </c>
      <c r="S52" s="4">
        <v>45306</v>
      </c>
      <c r="T52" s="2" t="s">
        <v>655</v>
      </c>
      <c r="U52" s="2" t="s">
        <v>656</v>
      </c>
      <c r="V52" s="2" t="s">
        <v>46</v>
      </c>
      <c r="W52" s="2" t="s">
        <v>144</v>
      </c>
      <c r="X52" s="2" t="s">
        <v>57</v>
      </c>
      <c r="Y52" s="2" t="s">
        <v>270</v>
      </c>
      <c r="Z52" s="2" t="s">
        <v>657</v>
      </c>
      <c r="AA52" s="2" t="s">
        <v>658</v>
      </c>
      <c r="AB52" s="2" t="s">
        <v>659</v>
      </c>
      <c r="AC52" s="2" t="s">
        <v>660</v>
      </c>
      <c r="AD52" s="2" t="s">
        <v>661</v>
      </c>
      <c r="AE52" s="2" t="s">
        <v>662</v>
      </c>
      <c r="AF52" s="2" t="s">
        <v>86</v>
      </c>
      <c r="AG52" s="2" t="s">
        <v>46</v>
      </c>
      <c r="AH52" s="2" t="s">
        <v>663</v>
      </c>
      <c r="AI52" s="2" t="s">
        <v>67</v>
      </c>
    </row>
    <row r="53" spans="1:35" ht="26.45">
      <c r="A53" s="2"/>
      <c r="B53" s="2">
        <v>76</v>
      </c>
      <c r="C53" s="2" t="s">
        <v>34</v>
      </c>
      <c r="D53" s="2" t="str">
        <f ca="1">IFERROR(__xludf.DUMMYFUNCTION("IF(REGEXMATCH(E53, ""^(Psílido|Mosca|Ácaro|Trips|Cochinilla|Escama|Polilla|Gusano|Hormiga|Nematodo|Minador|Pulgón|Chinche|Grillo|Escarabajo|Araña|Tijereta|Caracol|Barrenador|Moho|Gorgojo|Insecto|Molusco)\b""),
    REGEXEXTRACT(E53, ""^(Psílido|Mosca|Ácaro"&amp;"|Trips|Cochinilla|Escama|Polilla|Gusano|Hormiga|Nematodo|Minador|Pulgón|Chinche|Grillo|Escarabajo|Araña|Tijereta|Caracol|Barrenador|Moho|Gorgojo|Insecto|Molusco)""),
    IF(REGEXMATCH(E53, ""(Piojo blanco|Serpeta gruesa|Chanchito blanco|Diaspidiotus "&amp;"citri|Pseudococcus longispinus)""), ""Cochinilla"",
    IF(REGEXMATCH(E53, ""(Caracol|Caracoles)""), ""Molusco"",
    IF(REGEXMATCH(E53, ""(Termita|Chicharrita verde|Chupador del tallo|Tortuguita verde)""), ""Insecto"",
    IF(REGEXMATCH(E53, ""(Gorgojo n"&amp;"egro|Gorgojo de la raíz|Gorgojo del vivero|Gorgojo tropical)""), ""Gorgojo"",
    IF(REGEXMATCH(E53, ""Arañuela parda""), ""Ácaro"",
    IF(REGEXMATCH(E53, ""Picudo de los cítricos""), ""Escarabajo"",
    IF(REGEXMATCH(E53, ""Hormigas de fuego""), ""Hormi"&amp;"ga"",
    IF(REGEXMATCH(E53, ""Psílido africano""), ""Psílido"",
    IF(REGEXMATCH(E53, ""Nemátodo hidropónico""), ""Nematodo"",
    ""Sin Clasificación""))))))))))
"),"Trips")</f>
        <v>Trips</v>
      </c>
      <c r="E53" s="2" t="s">
        <v>664</v>
      </c>
      <c r="F53" s="2" t="s">
        <v>665</v>
      </c>
      <c r="G53" s="2" t="s">
        <v>666</v>
      </c>
      <c r="H53" s="2" t="s">
        <v>250</v>
      </c>
      <c r="I53" s="2" t="s">
        <v>46</v>
      </c>
      <c r="J53" s="2" t="s">
        <v>47</v>
      </c>
      <c r="K53" s="2" t="s">
        <v>667</v>
      </c>
      <c r="L53" s="2" t="s">
        <v>668</v>
      </c>
      <c r="M53" s="2" t="s">
        <v>669</v>
      </c>
      <c r="N53" s="2" t="s">
        <v>670</v>
      </c>
      <c r="O53" s="2" t="s">
        <v>653</v>
      </c>
      <c r="P53" s="2" t="s">
        <v>46</v>
      </c>
      <c r="Q53" s="2" t="s">
        <v>671</v>
      </c>
      <c r="R53" s="2" t="s">
        <v>159</v>
      </c>
      <c r="S53" s="4">
        <v>45306</v>
      </c>
      <c r="T53" s="2" t="s">
        <v>672</v>
      </c>
      <c r="U53" s="2" t="s">
        <v>673</v>
      </c>
      <c r="V53" s="2" t="s">
        <v>46</v>
      </c>
      <c r="W53" s="2" t="s">
        <v>651</v>
      </c>
      <c r="X53" s="2" t="s">
        <v>112</v>
      </c>
      <c r="Y53" s="2" t="s">
        <v>674</v>
      </c>
      <c r="Z53" s="2" t="s">
        <v>114</v>
      </c>
      <c r="AA53" s="2" t="s">
        <v>675</v>
      </c>
      <c r="AB53" s="2" t="s">
        <v>676</v>
      </c>
      <c r="AC53" s="2" t="s">
        <v>133</v>
      </c>
      <c r="AD53" s="2" t="s">
        <v>167</v>
      </c>
      <c r="AE53" s="2" t="s">
        <v>304</v>
      </c>
      <c r="AF53" s="2" t="s">
        <v>86</v>
      </c>
      <c r="AG53" s="2" t="s">
        <v>46</v>
      </c>
      <c r="AH53" s="2" t="s">
        <v>135</v>
      </c>
      <c r="AI53" s="2" t="s">
        <v>67</v>
      </c>
    </row>
    <row r="54" spans="1:35" ht="26.45">
      <c r="A54" s="2"/>
      <c r="B54" s="2">
        <v>77</v>
      </c>
      <c r="C54" s="2" t="s">
        <v>34</v>
      </c>
      <c r="D54" s="2" t="str">
        <f ca="1">IFERROR(__xludf.DUMMYFUNCTION("IF(REGEXMATCH(E54, ""^(Psílido|Mosca|Ácaro|Trips|Cochinilla|Escama|Polilla|Gusano|Hormiga|Nematodo|Minador|Pulgón|Chinche|Grillo|Escarabajo|Araña|Tijereta|Caracol|Barrenador|Moho|Gorgojo|Insecto|Molusco)\b""),
    REGEXEXTRACT(E54, ""^(Psílido|Mosca|Ácaro"&amp;"|Trips|Cochinilla|Escama|Polilla|Gusano|Hormiga|Nematodo|Minador|Pulgón|Chinche|Grillo|Escarabajo|Araña|Tijereta|Caracol|Barrenador|Moho|Gorgojo|Insecto|Molusco)""),
    IF(REGEXMATCH(E54, ""(Piojo blanco|Serpeta gruesa|Chanchito blanco|Diaspidiotus "&amp;"citri|Pseudococcus longispinus)""), ""Cochinilla"",
    IF(REGEXMATCH(E54, ""(Caracol|Caracoles)""), ""Molusco"",
    IF(REGEXMATCH(E54, ""(Termita|Chicharrita verde|Chupador del tallo|Tortuguita verde)""), ""Insecto"",
    IF(REGEXMATCH(E54, ""(Gorgojo n"&amp;"egro|Gorgojo de la raíz|Gorgojo del vivero|Gorgojo tropical)""), ""Gorgojo"",
    IF(REGEXMATCH(E54, ""Arañuela parda""), ""Ácaro"",
    IF(REGEXMATCH(E54, ""Picudo de los cítricos""), ""Escarabajo"",
    IF(REGEXMATCH(E54, ""Hormigas de fuego""), ""Hormi"&amp;"ga"",
    IF(REGEXMATCH(E54, ""Psílido africano""), ""Psílido"",
    IF(REGEXMATCH(E54, ""Nemátodo hidropónico""), ""Nematodo"",
    ""Sin Clasificación""))))))))))
"),"Ácaro")</f>
        <v>Ácaro</v>
      </c>
      <c r="E54" s="2" t="s">
        <v>677</v>
      </c>
      <c r="F54" s="2" t="s">
        <v>678</v>
      </c>
      <c r="G54" s="2" t="s">
        <v>679</v>
      </c>
      <c r="H54" s="2" t="s">
        <v>680</v>
      </c>
      <c r="I54" s="2" t="s">
        <v>46</v>
      </c>
      <c r="J54" s="2" t="s">
        <v>47</v>
      </c>
      <c r="K54" s="2" t="s">
        <v>681</v>
      </c>
      <c r="L54" s="2" t="s">
        <v>298</v>
      </c>
      <c r="M54" s="2" t="s">
        <v>682</v>
      </c>
      <c r="N54" s="2" t="s">
        <v>683</v>
      </c>
      <c r="O54" s="2" t="s">
        <v>653</v>
      </c>
      <c r="P54" s="2" t="s">
        <v>46</v>
      </c>
      <c r="Q54" s="2" t="s">
        <v>684</v>
      </c>
      <c r="R54" s="2" t="s">
        <v>53</v>
      </c>
      <c r="S54" s="4">
        <v>45306</v>
      </c>
      <c r="T54" s="2" t="s">
        <v>685</v>
      </c>
      <c r="U54" s="2" t="s">
        <v>686</v>
      </c>
      <c r="V54" s="2" t="s">
        <v>46</v>
      </c>
      <c r="W54" s="2" t="s">
        <v>687</v>
      </c>
      <c r="X54" s="2" t="s">
        <v>57</v>
      </c>
      <c r="Y54" s="2" t="s">
        <v>688</v>
      </c>
      <c r="Z54" s="2" t="s">
        <v>413</v>
      </c>
      <c r="AA54" s="2" t="s">
        <v>689</v>
      </c>
      <c r="AB54" s="2" t="s">
        <v>623</v>
      </c>
      <c r="AC54" s="2" t="s">
        <v>690</v>
      </c>
      <c r="AD54" s="2" t="s">
        <v>84</v>
      </c>
      <c r="AE54" s="2" t="s">
        <v>291</v>
      </c>
      <c r="AF54" s="2" t="s">
        <v>65</v>
      </c>
      <c r="AG54" s="2" t="s">
        <v>46</v>
      </c>
      <c r="AH54" s="2" t="s">
        <v>691</v>
      </c>
      <c r="AI54" s="2" t="s">
        <v>67</v>
      </c>
    </row>
    <row r="55" spans="1:35" ht="26.45">
      <c r="A55" s="2"/>
      <c r="B55" s="2">
        <v>79</v>
      </c>
      <c r="C55" s="2" t="s">
        <v>34</v>
      </c>
      <c r="D55" s="2" t="str">
        <f ca="1">IFERROR(__xludf.DUMMYFUNCTION("IF(REGEXMATCH(E55, ""^(Psílido|Mosca|Ácaro|Trips|Cochinilla|Escama|Polilla|Gusano|Hormiga|Nematodo|Minador|Pulgón|Chinche|Grillo|Escarabajo|Araña|Tijereta|Caracol|Barrenador|Moho|Gorgojo|Insecto|Molusco)\b""),
    REGEXEXTRACT(E55, ""^(Psílido|Mosca|Ácaro"&amp;"|Trips|Cochinilla|Escama|Polilla|Gusano|Hormiga|Nematodo|Minador|Pulgón|Chinche|Grillo|Escarabajo|Araña|Tijereta|Caracol|Barrenador|Moho|Gorgojo|Insecto|Molusco)""),
    IF(REGEXMATCH(E55, ""(Piojo blanco|Serpeta gruesa|Chanchito blanco|Diaspidiotus "&amp;"citri|Pseudococcus longispinus)""), ""Cochinilla"",
    IF(REGEXMATCH(E55, ""(Caracol|Caracoles)""), ""Molusco"",
    IF(REGEXMATCH(E55, ""(Termita|Chicharrita verde|Chupador del tallo|Tortuguita verde)""), ""Insecto"",
    IF(REGEXMATCH(E55, ""(Gorgojo n"&amp;"egro|Gorgojo de la raíz|Gorgojo del vivero|Gorgojo tropical)""), ""Gorgojo"",
    IF(REGEXMATCH(E55, ""Arañuela parda""), ""Ácaro"",
    IF(REGEXMATCH(E55, ""Picudo de los cítricos""), ""Escarabajo"",
    IF(REGEXMATCH(E55, ""Hormigas de fuego""), ""Hormi"&amp;"ga"",
    IF(REGEXMATCH(E55, ""Psílido africano""), ""Psílido"",
    IF(REGEXMATCH(E55, ""Nemátodo hidropónico""), ""Nematodo"",
    ""Sin Clasificación""))))))))))
"),"Mosca")</f>
        <v>Mosca</v>
      </c>
      <c r="E55" s="2" t="s">
        <v>692</v>
      </c>
      <c r="F55" s="2" t="s">
        <v>693</v>
      </c>
      <c r="G55" s="2" t="s">
        <v>341</v>
      </c>
      <c r="H55" s="2" t="s">
        <v>648</v>
      </c>
      <c r="I55" s="2" t="s">
        <v>46</v>
      </c>
      <c r="J55" s="2" t="s">
        <v>47</v>
      </c>
      <c r="K55" s="2" t="s">
        <v>694</v>
      </c>
      <c r="L55" s="2" t="s">
        <v>695</v>
      </c>
      <c r="M55" s="2" t="s">
        <v>696</v>
      </c>
      <c r="N55" s="2" t="s">
        <v>346</v>
      </c>
      <c r="O55" s="2" t="s">
        <v>653</v>
      </c>
      <c r="P55" s="2" t="s">
        <v>46</v>
      </c>
      <c r="Q55" s="2" t="s">
        <v>697</v>
      </c>
      <c r="R55" s="2" t="s">
        <v>159</v>
      </c>
      <c r="S55" s="4">
        <v>45306</v>
      </c>
      <c r="T55" s="2" t="s">
        <v>698</v>
      </c>
      <c r="U55" s="2" t="s">
        <v>699</v>
      </c>
      <c r="V55" s="2" t="s">
        <v>46</v>
      </c>
      <c r="W55" s="2" t="s">
        <v>144</v>
      </c>
      <c r="X55" s="2" t="s">
        <v>210</v>
      </c>
      <c r="Y55" s="2" t="s">
        <v>700</v>
      </c>
      <c r="Z55" s="2" t="s">
        <v>114</v>
      </c>
      <c r="AA55" s="2" t="s">
        <v>701</v>
      </c>
      <c r="AB55" s="2" t="s">
        <v>702</v>
      </c>
      <c r="AC55" s="2" t="s">
        <v>352</v>
      </c>
      <c r="AD55" s="2" t="s">
        <v>703</v>
      </c>
      <c r="AE55" s="2" t="s">
        <v>630</v>
      </c>
      <c r="AF55" s="2" t="s">
        <v>86</v>
      </c>
      <c r="AG55" s="2" t="s">
        <v>46</v>
      </c>
      <c r="AH55" s="2" t="s">
        <v>663</v>
      </c>
      <c r="AI55" s="2" t="s">
        <v>67</v>
      </c>
    </row>
    <row r="56" spans="1:35" ht="26.45">
      <c r="A56" s="2"/>
      <c r="B56" s="2">
        <v>82</v>
      </c>
      <c r="C56" s="2" t="s">
        <v>34</v>
      </c>
      <c r="D56" s="2" t="str">
        <f ca="1">IFERROR(__xludf.DUMMYFUNCTION("IF(REGEXMATCH(E56, ""^(Psílido|Mosca|Ácaro|Trips|Cochinilla|Escama|Polilla|Gusano|Hormiga|Nematodo|Minador|Pulgón|Chinche|Grillo|Escarabajo|Araña|Tijereta|Caracol|Barrenador|Moho|Gorgojo|Insecto|Molusco)\b""),
    REGEXEXTRACT(E56, ""^(Psílido|Mosca|Ácaro"&amp;"|Trips|Cochinilla|Escama|Polilla|Gusano|Hormiga|Nematodo|Minador|Pulgón|Chinche|Grillo|Escarabajo|Araña|Tijereta|Caracol|Barrenador|Moho|Gorgojo|Insecto|Molusco)""),
    IF(REGEXMATCH(E56, ""(Piojo blanco|Serpeta gruesa|Chanchito blanco|Diaspidiotus "&amp;"citri|Pseudococcus longispinus)""), ""Cochinilla"",
    IF(REGEXMATCH(E56, ""(Caracol|Caracoles)""), ""Molusco"",
    IF(REGEXMATCH(E56, ""(Termita|Chicharrita verde|Chupador del tallo|Tortuguita verde)""), ""Insecto"",
    IF(REGEXMATCH(E56, ""(Gorgojo n"&amp;"egro|Gorgojo de la raíz|Gorgojo del vivero|Gorgojo tropical)""), ""Gorgojo"",
    IF(REGEXMATCH(E56, ""Arañuela parda""), ""Ácaro"",
    IF(REGEXMATCH(E56, ""Picudo de los cítricos""), ""Escarabajo"",
    IF(REGEXMATCH(E56, ""Hormigas de fuego""), ""Hormi"&amp;"ga"",
    IF(REGEXMATCH(E56, ""Psílido africano""), ""Psílido"",
    IF(REGEXMATCH(E56, ""Nemátodo hidropónico""), ""Nematodo"",
    ""Sin Clasificación""))))))))))
"),"Escama")</f>
        <v>Escama</v>
      </c>
      <c r="E56" s="2" t="s">
        <v>704</v>
      </c>
      <c r="F56" s="2" t="s">
        <v>705</v>
      </c>
      <c r="G56" s="2" t="s">
        <v>706</v>
      </c>
      <c r="H56" s="2" t="s">
        <v>385</v>
      </c>
      <c r="I56" s="2" t="s">
        <v>46</v>
      </c>
      <c r="J56" s="2" t="s">
        <v>707</v>
      </c>
      <c r="K56" s="2" t="s">
        <v>708</v>
      </c>
      <c r="L56" s="2" t="s">
        <v>709</v>
      </c>
      <c r="M56" s="2" t="s">
        <v>710</v>
      </c>
      <c r="N56" s="2" t="s">
        <v>711</v>
      </c>
      <c r="O56" s="2" t="s">
        <v>712</v>
      </c>
      <c r="P56" s="2" t="s">
        <v>46</v>
      </c>
      <c r="Q56" s="2" t="s">
        <v>52</v>
      </c>
      <c r="R56" s="2" t="s">
        <v>159</v>
      </c>
      <c r="S56" s="4">
        <v>45306</v>
      </c>
      <c r="T56" s="2" t="s">
        <v>713</v>
      </c>
      <c r="U56" s="2" t="s">
        <v>714</v>
      </c>
      <c r="V56" s="2" t="s">
        <v>46</v>
      </c>
      <c r="W56" s="2" t="s">
        <v>144</v>
      </c>
      <c r="X56" s="2" t="s">
        <v>96</v>
      </c>
      <c r="Y56" s="2" t="s">
        <v>715</v>
      </c>
      <c r="Z56" s="2" t="s">
        <v>716</v>
      </c>
      <c r="AA56" s="2" t="s">
        <v>717</v>
      </c>
      <c r="AB56" s="2" t="s">
        <v>718</v>
      </c>
      <c r="AC56" s="2" t="s">
        <v>719</v>
      </c>
      <c r="AD56" s="2" t="s">
        <v>84</v>
      </c>
      <c r="AE56" s="2" t="s">
        <v>504</v>
      </c>
      <c r="AF56" s="2" t="s">
        <v>86</v>
      </c>
      <c r="AG56" s="2" t="s">
        <v>65</v>
      </c>
      <c r="AH56" s="2" t="s">
        <v>292</v>
      </c>
      <c r="AI56" s="2" t="s">
        <v>67</v>
      </c>
    </row>
    <row r="57" spans="1:35" ht="26.45">
      <c r="A57" s="2"/>
      <c r="B57" s="2">
        <v>83</v>
      </c>
      <c r="C57" s="2" t="s">
        <v>34</v>
      </c>
      <c r="D57" s="2" t="str">
        <f ca="1">IFERROR(__xludf.DUMMYFUNCTION("IF(REGEXMATCH(E57, ""^(Psílido|Mosca|Ácaro|Trips|Cochinilla|Escama|Polilla|Gusano|Hormiga|Nematodo|Minador|Pulgón|Chinche|Grillo|Escarabajo|Araña|Tijereta|Caracol|Barrenador|Moho|Gorgojo|Insecto|Molusco)\b""),
    REGEXEXTRACT(E57, ""^(Psílido|Mosca|Ácaro"&amp;"|Trips|Cochinilla|Escama|Polilla|Gusano|Hormiga|Nematodo|Minador|Pulgón|Chinche|Grillo|Escarabajo|Araña|Tijereta|Caracol|Barrenador|Moho|Gorgojo|Insecto|Molusco)""),
    IF(REGEXMATCH(E57, ""(Piojo blanco|Serpeta gruesa|Chanchito blanco|Diaspidiotus "&amp;"citri|Pseudococcus longispinus)""), ""Cochinilla"",
    IF(REGEXMATCH(E57, ""(Caracol|Caracoles)""), ""Molusco"",
    IF(REGEXMATCH(E57, ""(Termita|Chicharrita verde|Chupador del tallo|Tortuguita verde)""), ""Insecto"",
    IF(REGEXMATCH(E57, ""(Gorgojo n"&amp;"egro|Gorgojo de la raíz|Gorgojo del vivero|Gorgojo tropical)""), ""Gorgojo"",
    IF(REGEXMATCH(E57, ""Arañuela parda""), ""Ácaro"",
    IF(REGEXMATCH(E57, ""Picudo de los cítricos""), ""Escarabajo"",
    IF(REGEXMATCH(E57, ""Hormigas de fuego""), ""Hormi"&amp;"ga"",
    IF(REGEXMATCH(E57, ""Psílido africano""), ""Psílido"",
    IF(REGEXMATCH(E57, ""Nemátodo hidropónico""), ""Nematodo"",
    ""Sin Clasificación""))))))))))
"),"Polilla")</f>
        <v>Polilla</v>
      </c>
      <c r="E57" s="2" t="s">
        <v>720</v>
      </c>
      <c r="F57" s="2" t="s">
        <v>397</v>
      </c>
      <c r="G57" s="2" t="s">
        <v>721</v>
      </c>
      <c r="H57" s="2" t="s">
        <v>722</v>
      </c>
      <c r="I57" s="2" t="s">
        <v>46</v>
      </c>
      <c r="J57" s="2" t="s">
        <v>47</v>
      </c>
      <c r="K57" s="2" t="s">
        <v>723</v>
      </c>
      <c r="L57" s="2" t="s">
        <v>724</v>
      </c>
      <c r="M57" s="2" t="s">
        <v>725</v>
      </c>
      <c r="N57" s="2" t="s">
        <v>726</v>
      </c>
      <c r="O57" s="2" t="s">
        <v>712</v>
      </c>
      <c r="P57" s="2" t="s">
        <v>46</v>
      </c>
      <c r="Q57" s="2" t="s">
        <v>727</v>
      </c>
      <c r="R57" s="2" t="s">
        <v>159</v>
      </c>
      <c r="S57" s="4">
        <v>45306</v>
      </c>
      <c r="T57" s="2" t="s">
        <v>728</v>
      </c>
      <c r="U57" s="2" t="s">
        <v>55</v>
      </c>
      <c r="V57" s="2" t="s">
        <v>46</v>
      </c>
      <c r="W57" s="2" t="s">
        <v>352</v>
      </c>
      <c r="X57" s="2" t="s">
        <v>57</v>
      </c>
      <c r="Y57" s="2" t="s">
        <v>729</v>
      </c>
      <c r="Z57" s="2" t="s">
        <v>225</v>
      </c>
      <c r="AA57" s="2" t="s">
        <v>730</v>
      </c>
      <c r="AB57" s="2" t="s">
        <v>731</v>
      </c>
      <c r="AC57" s="2" t="s">
        <v>732</v>
      </c>
      <c r="AD57" s="2" t="s">
        <v>167</v>
      </c>
      <c r="AE57" s="2" t="s">
        <v>168</v>
      </c>
      <c r="AF57" s="2" t="s">
        <v>65</v>
      </c>
      <c r="AG57" s="2" t="s">
        <v>65</v>
      </c>
      <c r="AH57" s="2" t="s">
        <v>169</v>
      </c>
      <c r="AI57" s="2" t="s">
        <v>67</v>
      </c>
    </row>
    <row r="58" spans="1:35" ht="26.45">
      <c r="A58" s="2"/>
      <c r="B58" s="2">
        <v>86</v>
      </c>
      <c r="C58" s="2" t="s">
        <v>34</v>
      </c>
      <c r="D58" s="2" t="str">
        <f ca="1">IFERROR(__xludf.DUMMYFUNCTION("IF(REGEXMATCH(E58, ""^(Psílido|Mosca|Ácaro|Trips|Cochinilla|Escama|Polilla|Gusano|Hormiga|Nematodo|Minador|Pulgón|Chinche|Grillo|Escarabajo|Araña|Tijereta|Caracol|Barrenador|Moho|Gorgojo|Insecto|Molusco)\b""),
    REGEXEXTRACT(E58, ""^(Psílido|Mosca|Ácaro"&amp;"|Trips|Cochinilla|Escama|Polilla|Gusano|Hormiga|Nematodo|Minador|Pulgón|Chinche|Grillo|Escarabajo|Araña|Tijereta|Caracol|Barrenador|Moho|Gorgojo|Insecto|Molusco)""),
    IF(REGEXMATCH(E58, ""(Piojo blanco|Serpeta gruesa|Chanchito blanco|Diaspidiotus "&amp;"citri|Pseudococcus longispinus)""), ""Cochinilla"",
    IF(REGEXMATCH(E58, ""(Caracol|Caracoles)""), ""Molusco"",
    IF(REGEXMATCH(E58, ""(Termita|Chicharrita verde|Chupador del tallo|Tortuguita verde)""), ""Insecto"",
    IF(REGEXMATCH(E58, ""(Gorgojo n"&amp;"egro|Gorgojo de la raíz|Gorgojo del vivero|Gorgojo tropical)""), ""Gorgojo"",
    IF(REGEXMATCH(E58, ""Arañuela parda""), ""Ácaro"",
    IF(REGEXMATCH(E58, ""Picudo de los cítricos""), ""Escarabajo"",
    IF(REGEXMATCH(E58, ""Hormigas de fuego""), ""Hormi"&amp;"ga"",
    IF(REGEXMATCH(E58, ""Psílido africano""), ""Psílido"",
    IF(REGEXMATCH(E58, ""Nemátodo hidropónico""), ""Nematodo"",
    ""Sin Clasificación""))))))))))
"),"Chinche")</f>
        <v>Chinche</v>
      </c>
      <c r="E58" s="2" t="s">
        <v>733</v>
      </c>
      <c r="F58" s="2" t="s">
        <v>734</v>
      </c>
      <c r="G58" s="2" t="s">
        <v>735</v>
      </c>
      <c r="H58" s="2" t="s">
        <v>264</v>
      </c>
      <c r="I58" s="2" t="s">
        <v>46</v>
      </c>
      <c r="J58" s="2" t="s">
        <v>707</v>
      </c>
      <c r="K58" s="2" t="s">
        <v>736</v>
      </c>
      <c r="L58" s="2" t="s">
        <v>737</v>
      </c>
      <c r="M58" s="2" t="s">
        <v>651</v>
      </c>
      <c r="N58" s="2" t="s">
        <v>738</v>
      </c>
      <c r="O58" s="2" t="s">
        <v>739</v>
      </c>
      <c r="P58" s="2" t="s">
        <v>46</v>
      </c>
      <c r="Q58" s="2" t="s">
        <v>740</v>
      </c>
      <c r="R58" s="2" t="s">
        <v>53</v>
      </c>
      <c r="S58" s="4">
        <v>45306</v>
      </c>
      <c r="T58" s="2" t="s">
        <v>741</v>
      </c>
      <c r="U58" s="2" t="s">
        <v>742</v>
      </c>
      <c r="V58" s="2" t="s">
        <v>46</v>
      </c>
      <c r="W58" s="2" t="s">
        <v>144</v>
      </c>
      <c r="X58" s="2" t="s">
        <v>57</v>
      </c>
      <c r="Y58" s="2" t="s">
        <v>743</v>
      </c>
      <c r="Z58" s="2" t="s">
        <v>657</v>
      </c>
      <c r="AA58" s="2" t="s">
        <v>744</v>
      </c>
      <c r="AB58" s="2" t="s">
        <v>745</v>
      </c>
      <c r="AC58" s="2" t="s">
        <v>147</v>
      </c>
      <c r="AD58" s="2" t="s">
        <v>63</v>
      </c>
      <c r="AE58" s="2" t="s">
        <v>586</v>
      </c>
      <c r="AF58" s="2" t="s">
        <v>65</v>
      </c>
      <c r="AG58" s="2" t="s">
        <v>65</v>
      </c>
      <c r="AH58" s="2" t="s">
        <v>275</v>
      </c>
      <c r="AI58" s="2" t="s">
        <v>67</v>
      </c>
    </row>
    <row r="59" spans="1:35" ht="26.45">
      <c r="A59" s="2"/>
      <c r="B59" s="2">
        <v>87</v>
      </c>
      <c r="C59" s="2" t="s">
        <v>34</v>
      </c>
      <c r="D59" s="2" t="str">
        <f ca="1">IFERROR(__xludf.DUMMYFUNCTION("IF(REGEXMATCH(E59, ""^(Psílido|Mosca|Ácaro|Trips|Cochinilla|Escama|Polilla|Gusano|Hormiga|Nematodo|Minador|Pulgón|Chinche|Grillo|Escarabajo|Araña|Tijereta|Caracol|Barrenador|Moho|Gorgojo|Insecto|Molusco)\b""),
    REGEXEXTRACT(E59, ""^(Psílido|Mosca|Ácaro"&amp;"|Trips|Cochinilla|Escama|Polilla|Gusano|Hormiga|Nematodo|Minador|Pulgón|Chinche|Grillo|Escarabajo|Araña|Tijereta|Caracol|Barrenador|Moho|Gorgojo|Insecto|Molusco)""),
    IF(REGEXMATCH(E59, ""(Piojo blanco|Serpeta gruesa|Chanchito blanco|Diaspidiotus "&amp;"citri|Pseudococcus longispinus)""), ""Cochinilla"",
    IF(REGEXMATCH(E59, ""(Caracol|Caracoles)""), ""Molusco"",
    IF(REGEXMATCH(E59, ""(Termita|Chicharrita verde|Chupador del tallo|Tortuguita verde)""), ""Insecto"",
    IF(REGEXMATCH(E59, ""(Gorgojo n"&amp;"egro|Gorgojo de la raíz|Gorgojo del vivero|Gorgojo tropical)""), ""Gorgojo"",
    IF(REGEXMATCH(E59, ""Arañuela parda""), ""Ácaro"",
    IF(REGEXMATCH(E59, ""Picudo de los cítricos""), ""Escarabajo"",
    IF(REGEXMATCH(E59, ""Hormigas de fuego""), ""Hormi"&amp;"ga"",
    IF(REGEXMATCH(E59, ""Psílido africano""), ""Psílido"",
    IF(REGEXMATCH(E59, ""Nemátodo hidropónico""), ""Nematodo"",
    ""Sin Clasificación""))))))))))
"),"Trips")</f>
        <v>Trips</v>
      </c>
      <c r="E59" s="2" t="s">
        <v>664</v>
      </c>
      <c r="F59" s="2" t="s">
        <v>746</v>
      </c>
      <c r="G59" s="2" t="s">
        <v>747</v>
      </c>
      <c r="H59" s="2" t="s">
        <v>250</v>
      </c>
      <c r="I59" s="2" t="s">
        <v>46</v>
      </c>
      <c r="J59" s="2" t="s">
        <v>707</v>
      </c>
      <c r="K59" s="2" t="s">
        <v>748</v>
      </c>
      <c r="L59" s="2" t="s">
        <v>637</v>
      </c>
      <c r="M59" s="2" t="s">
        <v>749</v>
      </c>
      <c r="N59" s="2" t="s">
        <v>750</v>
      </c>
      <c r="O59" s="2" t="s">
        <v>739</v>
      </c>
      <c r="P59" s="2" t="s">
        <v>46</v>
      </c>
      <c r="Q59" s="2" t="s">
        <v>740</v>
      </c>
      <c r="R59" s="2" t="s">
        <v>53</v>
      </c>
      <c r="S59" s="4">
        <v>45306</v>
      </c>
      <c r="T59" s="2" t="s">
        <v>741</v>
      </c>
      <c r="U59" s="2" t="s">
        <v>751</v>
      </c>
      <c r="V59" s="2" t="s">
        <v>46</v>
      </c>
      <c r="W59" s="2" t="s">
        <v>752</v>
      </c>
      <c r="X59" s="2" t="s">
        <v>112</v>
      </c>
      <c r="Y59" s="2" t="s">
        <v>753</v>
      </c>
      <c r="Z59" s="2" t="s">
        <v>413</v>
      </c>
      <c r="AA59" s="2" t="s">
        <v>754</v>
      </c>
      <c r="AB59" s="2" t="s">
        <v>755</v>
      </c>
      <c r="AC59" s="2" t="s">
        <v>147</v>
      </c>
      <c r="AD59" s="2" t="s">
        <v>167</v>
      </c>
      <c r="AE59" s="2" t="s">
        <v>504</v>
      </c>
      <c r="AF59" s="2" t="s">
        <v>86</v>
      </c>
      <c r="AG59" s="2" t="s">
        <v>46</v>
      </c>
      <c r="AH59" s="2" t="s">
        <v>756</v>
      </c>
      <c r="AI59" s="2" t="s">
        <v>67</v>
      </c>
    </row>
    <row r="60" spans="1:35" ht="26.45">
      <c r="A60" s="2"/>
      <c r="B60" s="2">
        <v>89</v>
      </c>
      <c r="C60" s="2" t="s">
        <v>34</v>
      </c>
      <c r="D60" s="2" t="str">
        <f ca="1">IFERROR(__xludf.DUMMYFUNCTION("IF(REGEXMATCH(E60, ""^(Psílido|Mosca|Ácaro|Trips|Cochinilla|Escama|Polilla|Gusano|Hormiga|Nematodo|Minador|Pulgón|Chinche|Grillo|Escarabajo|Araña|Tijereta|Caracol|Barrenador|Moho|Gorgojo|Insecto|Molusco)\b""),
    REGEXEXTRACT(E60, ""^(Psílido|Mosca|Ácaro"&amp;"|Trips|Cochinilla|Escama|Polilla|Gusano|Hormiga|Nematodo|Minador|Pulgón|Chinche|Grillo|Escarabajo|Araña|Tijereta|Caracol|Barrenador|Moho|Gorgojo|Insecto|Molusco)""),
    IF(REGEXMATCH(E60, ""(Piojo blanco|Serpeta gruesa|Chanchito blanco|Diaspidiotus "&amp;"citri|Pseudococcus longispinus)""), ""Cochinilla"",
    IF(REGEXMATCH(E60, ""(Caracol|Caracoles)""), ""Molusco"",
    IF(REGEXMATCH(E60, ""(Termita|Chicharrita verde|Chupador del tallo|Tortuguita verde)""), ""Insecto"",
    IF(REGEXMATCH(E60, ""(Gorgojo n"&amp;"egro|Gorgojo de la raíz|Gorgojo del vivero|Gorgojo tropical)""), ""Gorgojo"",
    IF(REGEXMATCH(E60, ""Arañuela parda""), ""Ácaro"",
    IF(REGEXMATCH(E60, ""Picudo de los cítricos""), ""Escarabajo"",
    IF(REGEXMATCH(E60, ""Hormigas de fuego""), ""Hormi"&amp;"ga"",
    IF(REGEXMATCH(E60, ""Psílido africano""), ""Psílido"",
    IF(REGEXMATCH(E60, ""Nemátodo hidropónico""), ""Nematodo"",
    ""Sin Clasificación""))))))))))
"),"Hormiga")</f>
        <v>Hormiga</v>
      </c>
      <c r="E60" s="2" t="s">
        <v>757</v>
      </c>
      <c r="F60" s="2" t="s">
        <v>758</v>
      </c>
      <c r="G60" s="2" t="s">
        <v>759</v>
      </c>
      <c r="H60" s="2" t="s">
        <v>680</v>
      </c>
      <c r="I60" s="2" t="s">
        <v>46</v>
      </c>
      <c r="J60" s="2" t="s">
        <v>707</v>
      </c>
      <c r="K60" s="2" t="s">
        <v>760</v>
      </c>
      <c r="L60" s="2" t="s">
        <v>581</v>
      </c>
      <c r="M60" s="2" t="s">
        <v>761</v>
      </c>
      <c r="N60" s="2" t="s">
        <v>762</v>
      </c>
      <c r="O60" s="2" t="s">
        <v>739</v>
      </c>
      <c r="P60" s="2" t="s">
        <v>46</v>
      </c>
      <c r="Q60" s="2" t="s">
        <v>740</v>
      </c>
      <c r="R60" s="2" t="s">
        <v>159</v>
      </c>
      <c r="S60" s="4">
        <v>45306</v>
      </c>
      <c r="T60" s="2" t="s">
        <v>741</v>
      </c>
      <c r="U60" s="2" t="s">
        <v>763</v>
      </c>
      <c r="V60" s="2" t="s">
        <v>46</v>
      </c>
      <c r="W60" s="2" t="s">
        <v>764</v>
      </c>
      <c r="X60" s="2" t="s">
        <v>57</v>
      </c>
      <c r="Y60" s="2" t="s">
        <v>314</v>
      </c>
      <c r="Z60" s="2" t="s">
        <v>765</v>
      </c>
      <c r="AA60" s="2" t="s">
        <v>766</v>
      </c>
      <c r="AB60" s="2" t="s">
        <v>767</v>
      </c>
      <c r="AC60" s="2" t="s">
        <v>768</v>
      </c>
      <c r="AD60" s="2" t="s">
        <v>63</v>
      </c>
      <c r="AE60" s="2" t="s">
        <v>586</v>
      </c>
      <c r="AF60" s="2" t="s">
        <v>65</v>
      </c>
      <c r="AG60" s="2" t="s">
        <v>46</v>
      </c>
      <c r="AH60" s="2" t="s">
        <v>318</v>
      </c>
      <c r="AI60" s="2" t="s">
        <v>67</v>
      </c>
    </row>
    <row r="61" spans="1:35" ht="26.45">
      <c r="A61" s="2"/>
      <c r="B61" s="2">
        <v>90</v>
      </c>
      <c r="C61" s="2" t="s">
        <v>34</v>
      </c>
      <c r="D61" s="2" t="str">
        <f ca="1">IFERROR(__xludf.DUMMYFUNCTION("IF(REGEXMATCH(E61, ""^(Psílido|Mosca|Ácaro|Trips|Cochinilla|Escama|Polilla|Gusano|Hormiga|Nematodo|Minador|Pulgón|Chinche|Grillo|Escarabajo|Araña|Tijereta|Caracol|Barrenador|Moho|Gorgojo|Insecto|Molusco)\b""),
    REGEXEXTRACT(E61, ""^(Psílido|Mosca|Ácaro"&amp;"|Trips|Cochinilla|Escama|Polilla|Gusano|Hormiga|Nematodo|Minador|Pulgón|Chinche|Grillo|Escarabajo|Araña|Tijereta|Caracol|Barrenador|Moho|Gorgojo|Insecto|Molusco)""),
    IF(REGEXMATCH(E61, ""(Piojo blanco|Serpeta gruesa|Chanchito blanco|Diaspidiotus "&amp;"citri|Pseudococcus longispinus)""), ""Cochinilla"",
    IF(REGEXMATCH(E61, ""(Caracol|Caracoles)""), ""Molusco"",
    IF(REGEXMATCH(E61, ""(Termita|Chicharrita verde|Chupador del tallo|Tortuguita verde)""), ""Insecto"",
    IF(REGEXMATCH(E61, ""(Gorgojo n"&amp;"egro|Gorgojo de la raíz|Gorgojo del vivero|Gorgojo tropical)""), ""Gorgojo"",
    IF(REGEXMATCH(E61, ""Arañuela parda""), ""Ácaro"",
    IF(REGEXMATCH(E61, ""Picudo de los cítricos""), ""Escarabajo"",
    IF(REGEXMATCH(E61, ""Hormigas de fuego""), ""Hormi"&amp;"ga"",
    IF(REGEXMATCH(E61, ""Psílido africano""), ""Psílido"",
    IF(REGEXMATCH(E61, ""Nemátodo hidropónico""), ""Nematodo"",
    ""Sin Clasificación""))))))))))
"),"Gorgojo")</f>
        <v>Gorgojo</v>
      </c>
      <c r="E61" s="2" t="s">
        <v>769</v>
      </c>
      <c r="F61" s="2" t="s">
        <v>770</v>
      </c>
      <c r="G61" s="2" t="s">
        <v>771</v>
      </c>
      <c r="H61" s="2" t="s">
        <v>373</v>
      </c>
      <c r="I61" s="2" t="s">
        <v>46</v>
      </c>
      <c r="J61" s="2" t="s">
        <v>707</v>
      </c>
      <c r="K61" s="2" t="s">
        <v>772</v>
      </c>
      <c r="L61" s="2" t="s">
        <v>773</v>
      </c>
      <c r="M61" s="2" t="s">
        <v>774</v>
      </c>
      <c r="N61" s="2" t="s">
        <v>775</v>
      </c>
      <c r="O61" s="2" t="s">
        <v>739</v>
      </c>
      <c r="P61" s="2" t="s">
        <v>46</v>
      </c>
      <c r="Q61" s="2" t="s">
        <v>52</v>
      </c>
      <c r="R61" s="2" t="s">
        <v>159</v>
      </c>
      <c r="S61" s="4">
        <v>45306</v>
      </c>
      <c r="T61" s="2" t="s">
        <v>741</v>
      </c>
      <c r="U61" s="2" t="s">
        <v>776</v>
      </c>
      <c r="V61" s="2" t="s">
        <v>65</v>
      </c>
      <c r="W61" s="2" t="s">
        <v>144</v>
      </c>
      <c r="X61" s="2" t="s">
        <v>475</v>
      </c>
      <c r="Y61" s="2" t="s">
        <v>777</v>
      </c>
      <c r="Z61" s="2" t="s">
        <v>716</v>
      </c>
      <c r="AA61" s="2" t="s">
        <v>778</v>
      </c>
      <c r="AB61" s="2" t="s">
        <v>779</v>
      </c>
      <c r="AC61" s="2" t="s">
        <v>478</v>
      </c>
      <c r="AD61" s="2" t="s">
        <v>555</v>
      </c>
      <c r="AE61" s="2" t="s">
        <v>504</v>
      </c>
      <c r="AF61" s="2" t="s">
        <v>86</v>
      </c>
      <c r="AG61" s="2" t="s">
        <v>65</v>
      </c>
      <c r="AH61" s="2" t="s">
        <v>780</v>
      </c>
      <c r="AI61" s="2" t="s">
        <v>67</v>
      </c>
    </row>
    <row r="62" spans="1:35" ht="26.45">
      <c r="A62" s="2"/>
      <c r="B62" s="2">
        <v>91</v>
      </c>
      <c r="C62" s="2" t="s">
        <v>34</v>
      </c>
      <c r="D62" s="2" t="str">
        <f ca="1">IFERROR(__xludf.DUMMYFUNCTION("IF(REGEXMATCH(E62, ""^(Psílido|Mosca|Ácaro|Trips|Cochinilla|Escama|Polilla|Gusano|Hormiga|Nematodo|Minador|Pulgón|Chinche|Grillo|Escarabajo|Araña|Tijereta|Caracol|Barrenador|Moho|Gorgojo|Insecto|Molusco)\b""),
    REGEXEXTRACT(E62, ""^(Psílido|Mosca|Ácaro"&amp;"|Trips|Cochinilla|Escama|Polilla|Gusano|Hormiga|Nematodo|Minador|Pulgón|Chinche|Grillo|Escarabajo|Araña|Tijereta|Caracol|Barrenador|Moho|Gorgojo|Insecto|Molusco)""),
    IF(REGEXMATCH(E62, ""(Piojo blanco|Serpeta gruesa|Chanchito blanco|Diaspidiotus "&amp;"citri|Pseudococcus longispinus)""), ""Cochinilla"",
    IF(REGEXMATCH(E62, ""(Caracol|Caracoles)""), ""Molusco"",
    IF(REGEXMATCH(E62, ""(Termita|Chicharrita verde|Chupador del tallo|Tortuguita verde)""), ""Insecto"",
    IF(REGEXMATCH(E62, ""(Gorgojo n"&amp;"egro|Gorgojo de la raíz|Gorgojo del vivero|Gorgojo tropical)""), ""Gorgojo"",
    IF(REGEXMATCH(E62, ""Arañuela parda""), ""Ácaro"",
    IF(REGEXMATCH(E62, ""Picudo de los cítricos""), ""Escarabajo"",
    IF(REGEXMATCH(E62, ""Hormigas de fuego""), ""Hormi"&amp;"ga"",
    IF(REGEXMATCH(E62, ""Psílido africano""), ""Psílido"",
    IF(REGEXMATCH(E62, ""Nemátodo hidropónico""), ""Nematodo"",
    ""Sin Clasificación""))))))))))
"),"Ácaro")</f>
        <v>Ácaro</v>
      </c>
      <c r="E62" s="2" t="s">
        <v>781</v>
      </c>
      <c r="F62" s="2" t="s">
        <v>782</v>
      </c>
      <c r="G62" s="2" t="s">
        <v>783</v>
      </c>
      <c r="H62" s="2" t="s">
        <v>331</v>
      </c>
      <c r="I62" s="2" t="s">
        <v>46</v>
      </c>
      <c r="J62" s="2" t="s">
        <v>784</v>
      </c>
      <c r="K62" s="2" t="s">
        <v>785</v>
      </c>
      <c r="L62" s="2" t="s">
        <v>786</v>
      </c>
      <c r="M62" s="2" t="s">
        <v>787</v>
      </c>
      <c r="N62" s="2" t="s">
        <v>788</v>
      </c>
      <c r="O62" s="2" t="s">
        <v>789</v>
      </c>
      <c r="P62" s="2" t="s">
        <v>65</v>
      </c>
      <c r="Q62" s="2" t="s">
        <v>190</v>
      </c>
      <c r="R62" s="2" t="s">
        <v>53</v>
      </c>
      <c r="S62" s="4">
        <v>45306</v>
      </c>
      <c r="T62" s="2" t="s">
        <v>790</v>
      </c>
      <c r="U62" s="2" t="s">
        <v>791</v>
      </c>
      <c r="V62" s="2" t="s">
        <v>46</v>
      </c>
      <c r="W62" s="2" t="s">
        <v>111</v>
      </c>
      <c r="X62" s="2" t="s">
        <v>57</v>
      </c>
      <c r="Y62" s="2" t="s">
        <v>792</v>
      </c>
      <c r="Z62" s="2" t="s">
        <v>80</v>
      </c>
      <c r="AA62" s="2" t="s">
        <v>793</v>
      </c>
      <c r="AB62" s="2" t="s">
        <v>794</v>
      </c>
      <c r="AC62" s="2" t="s">
        <v>795</v>
      </c>
      <c r="AD62" s="2" t="s">
        <v>416</v>
      </c>
      <c r="AE62" s="2" t="s">
        <v>796</v>
      </c>
      <c r="AF62" s="2" t="s">
        <v>65</v>
      </c>
      <c r="AG62" s="2" t="s">
        <v>65</v>
      </c>
      <c r="AH62" s="2" t="s">
        <v>119</v>
      </c>
      <c r="AI62" s="2" t="s">
        <v>67</v>
      </c>
    </row>
    <row r="63" spans="1:35" ht="26.45">
      <c r="A63" s="2"/>
      <c r="B63" s="2">
        <v>96</v>
      </c>
      <c r="C63" s="2" t="s">
        <v>34</v>
      </c>
      <c r="D63" s="2" t="str">
        <f ca="1">IFERROR(__xludf.DUMMYFUNCTION("IF(REGEXMATCH(E63, ""^(Psílido|Mosca|Ácaro|Trips|Cochinilla|Escama|Polilla|Gusano|Hormiga|Nematodo|Minador|Pulgón|Chinche|Grillo|Escarabajo|Araña|Tijereta|Caracol|Barrenador|Moho|Gorgojo|Insecto|Molusco)\b""),
    REGEXEXTRACT(E63, ""^(Psílido|Mosca|Ácaro"&amp;"|Trips|Cochinilla|Escama|Polilla|Gusano|Hormiga|Nematodo|Minador|Pulgón|Chinche|Grillo|Escarabajo|Araña|Tijereta|Caracol|Barrenador|Moho|Gorgojo|Insecto|Molusco)""),
    IF(REGEXMATCH(E63, ""(Piojo blanco|Serpeta gruesa|Chanchito blanco|Diaspidiotus "&amp;"citri|Pseudococcus longispinus)""), ""Cochinilla"",
    IF(REGEXMATCH(E63, ""(Caracol|Caracoles)""), ""Molusco"",
    IF(REGEXMATCH(E63, ""(Termita|Chicharrita verde|Chupador del tallo|Tortuguita verde)""), ""Insecto"",
    IF(REGEXMATCH(E63, ""(Gorgojo n"&amp;"egro|Gorgojo de la raíz|Gorgojo del vivero|Gorgojo tropical)""), ""Gorgojo"",
    IF(REGEXMATCH(E63, ""Arañuela parda""), ""Ácaro"",
    IF(REGEXMATCH(E63, ""Picudo de los cítricos""), ""Escarabajo"",
    IF(REGEXMATCH(E63, ""Hormigas de fuego""), ""Hormi"&amp;"ga"",
    IF(REGEXMATCH(E63, ""Psílido africano""), ""Psílido"",
    IF(REGEXMATCH(E63, ""Nemátodo hidropónico""), ""Nematodo"",
    ""Sin Clasificación""))))))))))
"),"Araña")</f>
        <v>Araña</v>
      </c>
      <c r="E63" s="2" t="s">
        <v>797</v>
      </c>
      <c r="F63" s="2" t="s">
        <v>798</v>
      </c>
      <c r="G63" s="2" t="s">
        <v>799</v>
      </c>
      <c r="H63" s="2" t="s">
        <v>800</v>
      </c>
      <c r="I63" s="2" t="s">
        <v>46</v>
      </c>
      <c r="J63" s="2" t="s">
        <v>801</v>
      </c>
      <c r="K63" s="2" t="s">
        <v>802</v>
      </c>
      <c r="L63" s="2" t="s">
        <v>803</v>
      </c>
      <c r="M63" s="2" t="s">
        <v>682</v>
      </c>
      <c r="N63" s="2" t="s">
        <v>804</v>
      </c>
      <c r="O63" s="2" t="s">
        <v>805</v>
      </c>
      <c r="P63" s="2" t="s">
        <v>46</v>
      </c>
      <c r="Q63" s="2" t="s">
        <v>52</v>
      </c>
      <c r="R63" s="2" t="s">
        <v>53</v>
      </c>
      <c r="S63" s="4">
        <v>45306</v>
      </c>
      <c r="T63" s="2" t="s">
        <v>806</v>
      </c>
      <c r="U63" s="2" t="s">
        <v>143</v>
      </c>
      <c r="V63" s="2" t="s">
        <v>46</v>
      </c>
      <c r="W63" s="2" t="s">
        <v>111</v>
      </c>
      <c r="X63" s="2" t="s">
        <v>57</v>
      </c>
      <c r="Y63" s="2" t="s">
        <v>412</v>
      </c>
      <c r="Z63" s="2" t="s">
        <v>413</v>
      </c>
      <c r="AA63" s="2" t="s">
        <v>60</v>
      </c>
      <c r="AB63" s="2" t="s">
        <v>807</v>
      </c>
      <c r="AC63" s="2" t="s">
        <v>808</v>
      </c>
      <c r="AD63" s="2" t="s">
        <v>84</v>
      </c>
      <c r="AE63" s="2" t="s">
        <v>809</v>
      </c>
      <c r="AF63" s="2" t="s">
        <v>86</v>
      </c>
      <c r="AG63" s="2" t="s">
        <v>46</v>
      </c>
      <c r="AH63" s="2" t="s">
        <v>810</v>
      </c>
      <c r="AI63" s="2" t="s">
        <v>67</v>
      </c>
    </row>
    <row r="64" spans="1:35" ht="26.45">
      <c r="A64" s="2"/>
      <c r="B64" s="2">
        <v>98</v>
      </c>
      <c r="C64" s="2" t="s">
        <v>34</v>
      </c>
      <c r="D64" s="2" t="str">
        <f ca="1">IFERROR(__xludf.DUMMYFUNCTION("IF(REGEXMATCH(E64, ""^(Psílido|Mosca|Ácaro|Trips|Cochinilla|Escama|Polilla|Gusano|Hormiga|Nematodo|Minador|Pulgón|Chinche|Grillo|Escarabajo|Araña|Tijereta|Caracol|Barrenador|Moho|Gorgojo|Insecto|Molusco)\b""),
    REGEXEXTRACT(E64, ""^(Psílido|Mosca|Ácaro"&amp;"|Trips|Cochinilla|Escama|Polilla|Gusano|Hormiga|Nematodo|Minador|Pulgón|Chinche|Grillo|Escarabajo|Araña|Tijereta|Caracol|Barrenador|Moho|Gorgojo|Insecto|Molusco)""),
    IF(REGEXMATCH(E64, ""(Piojo blanco|Serpeta gruesa|Chanchito blanco|Diaspidiotus "&amp;"citri|Pseudococcus longispinus)""), ""Cochinilla"",
    IF(REGEXMATCH(E64, ""(Caracol|Caracoles)""), ""Molusco"",
    IF(REGEXMATCH(E64, ""(Termita|Chicharrita verde|Chupador del tallo|Tortuguita verde)""), ""Insecto"",
    IF(REGEXMATCH(E64, ""(Gorgojo n"&amp;"egro|Gorgojo de la raíz|Gorgojo del vivero|Gorgojo tropical)""), ""Gorgojo"",
    IF(REGEXMATCH(E64, ""Arañuela parda""), ""Ácaro"",
    IF(REGEXMATCH(E64, ""Picudo de los cítricos""), ""Escarabajo"",
    IF(REGEXMATCH(E64, ""Hormigas de fuego""), ""Hormi"&amp;"ga"",
    IF(REGEXMATCH(E64, ""Psílido africano""), ""Psílido"",
    IF(REGEXMATCH(E64, ""Nemátodo hidropónico""), ""Nematodo"",
    ""Sin Clasificación""))))))))))
"),"Pulgón")</f>
        <v>Pulgón</v>
      </c>
      <c r="E64" s="2" t="s">
        <v>811</v>
      </c>
      <c r="F64" s="2" t="s">
        <v>812</v>
      </c>
      <c r="G64" s="2" t="s">
        <v>813</v>
      </c>
      <c r="H64" s="2" t="s">
        <v>814</v>
      </c>
      <c r="I64" s="2" t="s">
        <v>46</v>
      </c>
      <c r="J64" s="2" t="s">
        <v>815</v>
      </c>
      <c r="K64" s="2" t="s">
        <v>816</v>
      </c>
      <c r="L64" s="2" t="s">
        <v>817</v>
      </c>
      <c r="M64" s="2" t="s">
        <v>818</v>
      </c>
      <c r="N64" s="2" t="s">
        <v>819</v>
      </c>
      <c r="O64" s="2" t="s">
        <v>805</v>
      </c>
      <c r="P64" s="2" t="s">
        <v>46</v>
      </c>
      <c r="Q64" s="2" t="s">
        <v>52</v>
      </c>
      <c r="R64" s="2" t="s">
        <v>159</v>
      </c>
      <c r="S64" s="4">
        <v>45306</v>
      </c>
      <c r="T64" s="2" t="s">
        <v>820</v>
      </c>
      <c r="U64" s="2" t="s">
        <v>530</v>
      </c>
      <c r="V64" s="2" t="s">
        <v>46</v>
      </c>
      <c r="W64" s="2" t="s">
        <v>269</v>
      </c>
      <c r="X64" s="2" t="s">
        <v>112</v>
      </c>
      <c r="Y64" s="2" t="s">
        <v>821</v>
      </c>
      <c r="Z64" s="2" t="s">
        <v>819</v>
      </c>
      <c r="AA64" s="2" t="s">
        <v>822</v>
      </c>
      <c r="AB64" s="2" t="s">
        <v>823</v>
      </c>
      <c r="AC64" s="2" t="s">
        <v>818</v>
      </c>
      <c r="AD64" s="2" t="s">
        <v>824</v>
      </c>
      <c r="AE64" s="2" t="s">
        <v>825</v>
      </c>
      <c r="AF64" s="2" t="s">
        <v>86</v>
      </c>
      <c r="AG64" s="2" t="s">
        <v>46</v>
      </c>
      <c r="AH64" s="2" t="s">
        <v>826</v>
      </c>
      <c r="AI64" s="2" t="s">
        <v>67</v>
      </c>
    </row>
    <row r="65" spans="1:35" ht="26.45">
      <c r="A65" s="2"/>
      <c r="B65" s="2">
        <v>99</v>
      </c>
      <c r="C65" s="2" t="s">
        <v>34</v>
      </c>
      <c r="D65" s="2" t="str">
        <f ca="1">IFERROR(__xludf.DUMMYFUNCTION("IF(REGEXMATCH(E65, ""^(Psílido|Mosca|Ácaro|Trips|Cochinilla|Escama|Polilla|Gusano|Hormiga|Nematodo|Minador|Pulgón|Chinche|Grillo|Escarabajo|Araña|Tijereta|Caracol|Barrenador|Moho|Gorgojo|Insecto|Molusco)\b""),
    REGEXEXTRACT(E65, ""^(Psílido|Mosca|Ácaro"&amp;"|Trips|Cochinilla|Escama|Polilla|Gusano|Hormiga|Nematodo|Minador|Pulgón|Chinche|Grillo|Escarabajo|Araña|Tijereta|Caracol|Barrenador|Moho|Gorgojo|Insecto|Molusco)""),
    IF(REGEXMATCH(E65, ""(Piojo blanco|Serpeta gruesa|Chanchito blanco|Diaspidiotus "&amp;"citri|Pseudococcus longispinus)""), ""Cochinilla"",
    IF(REGEXMATCH(E65, ""(Caracol|Caracoles)""), ""Molusco"",
    IF(REGEXMATCH(E65, ""(Termita|Chicharrita verde|Chupador del tallo|Tortuguita verde)""), ""Insecto"",
    IF(REGEXMATCH(E65, ""(Gorgojo n"&amp;"egro|Gorgojo de la raíz|Gorgojo del vivero|Gorgojo tropical)""), ""Gorgojo"",
    IF(REGEXMATCH(E65, ""Arañuela parda""), ""Ácaro"",
    IF(REGEXMATCH(E65, ""Picudo de los cítricos""), ""Escarabajo"",
    IF(REGEXMATCH(E65, ""Hormigas de fuego""), ""Hormi"&amp;"ga"",
    IF(REGEXMATCH(E65, ""Psílido africano""), ""Psílido"",
    IF(REGEXMATCH(E65, ""Nemátodo hidropónico""), ""Nematodo"",
    ""Sin Clasificación""))))))))))
"),"Sin Clasificación")</f>
        <v>Sin Clasificación</v>
      </c>
      <c r="E65" s="2" t="s">
        <v>827</v>
      </c>
      <c r="F65" s="2" t="s">
        <v>828</v>
      </c>
      <c r="G65" s="2" t="s">
        <v>829</v>
      </c>
      <c r="H65" s="2" t="s">
        <v>830</v>
      </c>
      <c r="I65" s="2" t="s">
        <v>46</v>
      </c>
      <c r="J65" s="2" t="s">
        <v>815</v>
      </c>
      <c r="K65" s="2" t="s">
        <v>831</v>
      </c>
      <c r="L65" s="2" t="s">
        <v>832</v>
      </c>
      <c r="M65" s="2" t="s">
        <v>818</v>
      </c>
      <c r="N65" s="2" t="s">
        <v>833</v>
      </c>
      <c r="O65" s="2" t="s">
        <v>805</v>
      </c>
      <c r="P65" s="2" t="s">
        <v>46</v>
      </c>
      <c r="Q65" s="2" t="s">
        <v>52</v>
      </c>
      <c r="R65" s="2" t="s">
        <v>159</v>
      </c>
      <c r="S65" s="4">
        <v>45306</v>
      </c>
      <c r="T65" s="2" t="s">
        <v>820</v>
      </c>
      <c r="U65" s="2" t="s">
        <v>834</v>
      </c>
      <c r="V65" s="2" t="s">
        <v>65</v>
      </c>
      <c r="W65" s="2" t="s">
        <v>835</v>
      </c>
      <c r="X65" s="2" t="s">
        <v>96</v>
      </c>
      <c r="Y65" s="2" t="s">
        <v>836</v>
      </c>
      <c r="Z65" s="2" t="s">
        <v>80</v>
      </c>
      <c r="AA65" s="2" t="s">
        <v>778</v>
      </c>
      <c r="AB65" s="2" t="s">
        <v>837</v>
      </c>
      <c r="AC65" s="2" t="s">
        <v>838</v>
      </c>
      <c r="AD65" s="2" t="s">
        <v>839</v>
      </c>
      <c r="AE65" s="2" t="s">
        <v>840</v>
      </c>
      <c r="AF65" s="2" t="s">
        <v>86</v>
      </c>
      <c r="AG65" s="2" t="s">
        <v>46</v>
      </c>
      <c r="AH65" s="2" t="s">
        <v>841</v>
      </c>
      <c r="AI65" s="2" t="s">
        <v>67</v>
      </c>
    </row>
    <row r="66" spans="1:35" ht="26.45">
      <c r="A66" s="2"/>
      <c r="B66" s="2">
        <v>105</v>
      </c>
      <c r="C66" s="2" t="s">
        <v>34</v>
      </c>
      <c r="D66" s="2" t="str">
        <f ca="1">IFERROR(__xludf.DUMMYFUNCTION("IF(REGEXMATCH(E66, ""^(Psílido|Mosca|Ácaro|Trips|Cochinilla|Escama|Polilla|Gusano|Hormiga|Nematodo|Minador|Pulgón|Chinche|Grillo|Escarabajo|Araña|Tijereta|Caracol|Barrenador|Moho|Gorgojo|Insecto|Molusco)\b""),
    REGEXEXTRACT(E66, ""^(Psílido|Mosca|Ácaro"&amp;"|Trips|Cochinilla|Escama|Polilla|Gusano|Hormiga|Nematodo|Minador|Pulgón|Chinche|Grillo|Escarabajo|Araña|Tijereta|Caracol|Barrenador|Moho|Gorgojo|Insecto|Molusco)""),
    IF(REGEXMATCH(E66, ""(Piojo blanco|Serpeta gruesa|Chanchito blanco|Diaspidiotus "&amp;"citri|Pseudococcus longispinus)""), ""Cochinilla"",
    IF(REGEXMATCH(E66, ""(Caracol|Caracoles)""), ""Molusco"",
    IF(REGEXMATCH(E66, ""(Termita|Chicharrita verde|Chupador del tallo|Tortuguita verde)""), ""Insecto"",
    IF(REGEXMATCH(E66, ""(Gorgojo n"&amp;"egro|Gorgojo de la raíz|Gorgojo del vivero|Gorgojo tropical)""), ""Gorgojo"",
    IF(REGEXMATCH(E66, ""Arañuela parda""), ""Ácaro"",
    IF(REGEXMATCH(E66, ""Picudo de los cítricos""), ""Escarabajo"",
    IF(REGEXMATCH(E66, ""Hormigas de fuego""), ""Hormi"&amp;"ga"",
    IF(REGEXMATCH(E66, ""Psílido africano""), ""Psílido"",
    IF(REGEXMATCH(E66, ""Nemátodo hidropónico""), ""Nematodo"",
    ""Sin Clasificación""))))))))))
"),"Chinche")</f>
        <v>Chinche</v>
      </c>
      <c r="E66" s="2" t="s">
        <v>842</v>
      </c>
      <c r="F66" s="2" t="s">
        <v>843</v>
      </c>
      <c r="G66" s="2" t="s">
        <v>844</v>
      </c>
      <c r="H66" s="2" t="s">
        <v>845</v>
      </c>
      <c r="I66" s="2" t="s">
        <v>46</v>
      </c>
      <c r="J66" s="2" t="s">
        <v>846</v>
      </c>
      <c r="K66" s="2" t="s">
        <v>364</v>
      </c>
      <c r="L66" s="2" t="s">
        <v>847</v>
      </c>
      <c r="M66" s="2" t="s">
        <v>710</v>
      </c>
      <c r="N66" s="2" t="s">
        <v>848</v>
      </c>
      <c r="O66" s="2" t="s">
        <v>849</v>
      </c>
      <c r="P66" s="2" t="s">
        <v>46</v>
      </c>
      <c r="Q66" s="2" t="s">
        <v>52</v>
      </c>
      <c r="R66" s="2" t="s">
        <v>159</v>
      </c>
      <c r="S66" s="4">
        <v>45306</v>
      </c>
      <c r="T66" s="2" t="s">
        <v>850</v>
      </c>
      <c r="U66" s="2" t="s">
        <v>55</v>
      </c>
      <c r="V66" s="2" t="s">
        <v>46</v>
      </c>
      <c r="W66" s="2" t="s">
        <v>851</v>
      </c>
      <c r="X66" s="2" t="s">
        <v>57</v>
      </c>
      <c r="Y66" s="2" t="s">
        <v>852</v>
      </c>
      <c r="Z66" s="2" t="s">
        <v>80</v>
      </c>
      <c r="AA66" s="2" t="s">
        <v>853</v>
      </c>
      <c r="AB66" s="2" t="s">
        <v>854</v>
      </c>
      <c r="AC66" s="2" t="s">
        <v>855</v>
      </c>
      <c r="AD66" s="2" t="s">
        <v>84</v>
      </c>
      <c r="AE66" s="2" t="s">
        <v>856</v>
      </c>
      <c r="AF66" s="2" t="s">
        <v>65</v>
      </c>
      <c r="AG66" s="2" t="s">
        <v>46</v>
      </c>
      <c r="AH66" s="2" t="s">
        <v>857</v>
      </c>
      <c r="AI66" s="2" t="s">
        <v>67</v>
      </c>
    </row>
    <row r="67" spans="1:35" ht="26.45">
      <c r="A67" s="2"/>
      <c r="B67" s="2">
        <v>107</v>
      </c>
      <c r="C67" s="2" t="s">
        <v>34</v>
      </c>
      <c r="D67" s="2" t="str">
        <f ca="1">IFERROR(__xludf.DUMMYFUNCTION("IF(REGEXMATCH(E67, ""^(Psílido|Mosca|Ácaro|Trips|Cochinilla|Escama|Polilla|Gusano|Hormiga|Nematodo|Minador|Pulgón|Chinche|Grillo|Escarabajo|Araña|Tijereta|Caracol|Barrenador|Moho|Gorgojo|Insecto|Molusco)\b""),
    REGEXEXTRACT(E67, ""^(Psílido|Mosca|Ácaro"&amp;"|Trips|Cochinilla|Escama|Polilla|Gusano|Hormiga|Nematodo|Minador|Pulgón|Chinche|Grillo|Escarabajo|Araña|Tijereta|Caracol|Barrenador|Moho|Gorgojo|Insecto|Molusco)""),
    IF(REGEXMATCH(E67, ""(Piojo blanco|Serpeta gruesa|Chanchito blanco|Diaspidiotus "&amp;"citri|Pseudococcus longispinus)""), ""Cochinilla"",
    IF(REGEXMATCH(E67, ""(Caracol|Caracoles)""), ""Molusco"",
    IF(REGEXMATCH(E67, ""(Termita|Chicharrita verde|Chupador del tallo|Tortuguita verde)""), ""Insecto"",
    IF(REGEXMATCH(E67, ""(Gorgojo n"&amp;"egro|Gorgojo de la raíz|Gorgojo del vivero|Gorgojo tropical)""), ""Gorgojo"",
    IF(REGEXMATCH(E67, ""Arañuela parda""), ""Ácaro"",
    IF(REGEXMATCH(E67, ""Picudo de los cítricos""), ""Escarabajo"",
    IF(REGEXMATCH(E67, ""Hormigas de fuego""), ""Hormi"&amp;"ga"",
    IF(REGEXMATCH(E67, ""Psílido africano""), ""Psílido"",
    IF(REGEXMATCH(E67, ""Nemátodo hidropónico""), ""Nematodo"",
    ""Sin Clasificación""))))))))))
"),"Escama")</f>
        <v>Escama</v>
      </c>
      <c r="E67" s="2" t="s">
        <v>858</v>
      </c>
      <c r="F67" s="2" t="s">
        <v>859</v>
      </c>
      <c r="G67" s="2" t="s">
        <v>860</v>
      </c>
      <c r="H67" s="2" t="s">
        <v>861</v>
      </c>
      <c r="I67" s="2" t="s">
        <v>46</v>
      </c>
      <c r="J67" s="2" t="s">
        <v>862</v>
      </c>
      <c r="K67" s="2" t="s">
        <v>364</v>
      </c>
      <c r="L67" s="2" t="s">
        <v>863</v>
      </c>
      <c r="M67" s="2" t="s">
        <v>864</v>
      </c>
      <c r="N67" s="2" t="s">
        <v>865</v>
      </c>
      <c r="O67" s="2" t="s">
        <v>849</v>
      </c>
      <c r="P67" s="2" t="s">
        <v>46</v>
      </c>
      <c r="Q67" s="2" t="s">
        <v>52</v>
      </c>
      <c r="R67" s="2" t="s">
        <v>159</v>
      </c>
      <c r="S67" s="4">
        <v>45306</v>
      </c>
      <c r="T67" s="2" t="s">
        <v>866</v>
      </c>
      <c r="U67" s="2" t="s">
        <v>55</v>
      </c>
      <c r="V67" s="2" t="s">
        <v>46</v>
      </c>
      <c r="W67" s="2" t="s">
        <v>867</v>
      </c>
      <c r="X67" s="2" t="s">
        <v>96</v>
      </c>
      <c r="Y67" s="2" t="s">
        <v>868</v>
      </c>
      <c r="Z67" s="2" t="s">
        <v>819</v>
      </c>
      <c r="AA67" s="2" t="s">
        <v>869</v>
      </c>
      <c r="AB67" s="2" t="s">
        <v>870</v>
      </c>
      <c r="AC67" s="2" t="s">
        <v>867</v>
      </c>
      <c r="AD67" s="2" t="s">
        <v>871</v>
      </c>
      <c r="AE67" s="2" t="s">
        <v>872</v>
      </c>
      <c r="AF67" s="2" t="s">
        <v>65</v>
      </c>
      <c r="AG67" s="2" t="s">
        <v>65</v>
      </c>
      <c r="AH67" s="2" t="s">
        <v>873</v>
      </c>
      <c r="AI67" s="2" t="s">
        <v>67</v>
      </c>
    </row>
    <row r="68" spans="1:35" ht="26.45">
      <c r="A68" s="2"/>
      <c r="B68" s="2">
        <v>109</v>
      </c>
      <c r="C68" s="2" t="s">
        <v>34</v>
      </c>
      <c r="D68" s="2" t="str">
        <f ca="1">IFERROR(__xludf.DUMMYFUNCTION("IF(REGEXMATCH(E68, ""^(Psílido|Mosca|Ácaro|Trips|Cochinilla|Escama|Polilla|Gusano|Hormiga|Nematodo|Minador|Pulgón|Chinche|Grillo|Escarabajo|Araña|Tijereta|Caracol|Barrenador|Moho|Gorgojo|Insecto|Molusco)\b""),
    REGEXEXTRACT(E68, ""^(Psílido|Mosca|Ácaro"&amp;"|Trips|Cochinilla|Escama|Polilla|Gusano|Hormiga|Nematodo|Minador|Pulgón|Chinche|Grillo|Escarabajo|Araña|Tijereta|Caracol|Barrenador|Moho|Gorgojo|Insecto|Molusco)""),
    IF(REGEXMATCH(E68, ""(Piojo blanco|Serpeta gruesa|Chanchito blanco|Diaspidiotus "&amp;"citri|Pseudococcus longispinus)""), ""Cochinilla"",
    IF(REGEXMATCH(E68, ""(Caracol|Caracoles)""), ""Molusco"",
    IF(REGEXMATCH(E68, ""(Termita|Chicharrita verde|Chupador del tallo|Tortuguita verde)""), ""Insecto"",
    IF(REGEXMATCH(E68, ""(Gorgojo n"&amp;"egro|Gorgojo de la raíz|Gorgojo del vivero|Gorgojo tropical)""), ""Gorgojo"",
    IF(REGEXMATCH(E68, ""Arañuela parda""), ""Ácaro"",
    IF(REGEXMATCH(E68, ""Picudo de los cítricos""), ""Escarabajo"",
    IF(REGEXMATCH(E68, ""Hormigas de fuego""), ""Hormi"&amp;"ga"",
    IF(REGEXMATCH(E68, ""Psílido africano""), ""Psílido"",
    IF(REGEXMATCH(E68, ""Nemátodo hidropónico""), ""Nematodo"",
    ""Sin Clasificación""))))))))))
"),"Minador")</f>
        <v>Minador</v>
      </c>
      <c r="E68" s="2" t="s">
        <v>874</v>
      </c>
      <c r="F68" s="2" t="s">
        <v>875</v>
      </c>
      <c r="G68" s="2" t="s">
        <v>876</v>
      </c>
      <c r="H68" s="2" t="s">
        <v>877</v>
      </c>
      <c r="I68" s="2" t="s">
        <v>46</v>
      </c>
      <c r="J68" s="2" t="s">
        <v>878</v>
      </c>
      <c r="K68" s="2" t="s">
        <v>879</v>
      </c>
      <c r="L68" s="2" t="s">
        <v>880</v>
      </c>
      <c r="M68" s="2" t="s">
        <v>881</v>
      </c>
      <c r="N68" s="2" t="s">
        <v>882</v>
      </c>
      <c r="O68" s="2" t="s">
        <v>849</v>
      </c>
      <c r="P68" s="2" t="s">
        <v>65</v>
      </c>
      <c r="Q68" s="2" t="s">
        <v>883</v>
      </c>
      <c r="R68" s="2" t="s">
        <v>53</v>
      </c>
      <c r="S68" s="4">
        <v>45306</v>
      </c>
      <c r="T68" s="2" t="s">
        <v>884</v>
      </c>
      <c r="U68" s="2" t="s">
        <v>143</v>
      </c>
      <c r="V68" s="2" t="s">
        <v>46</v>
      </c>
      <c r="W68" s="2" t="s">
        <v>885</v>
      </c>
      <c r="X68" s="2" t="s">
        <v>57</v>
      </c>
      <c r="Y68" s="2" t="s">
        <v>886</v>
      </c>
      <c r="Z68" s="2" t="s">
        <v>413</v>
      </c>
      <c r="AA68" s="2" t="s">
        <v>887</v>
      </c>
      <c r="AB68" s="2" t="s">
        <v>888</v>
      </c>
      <c r="AC68" s="2" t="s">
        <v>881</v>
      </c>
      <c r="AD68" s="2" t="s">
        <v>889</v>
      </c>
      <c r="AE68" s="2" t="s">
        <v>890</v>
      </c>
      <c r="AF68" s="2" t="s">
        <v>65</v>
      </c>
      <c r="AG68" s="2" t="s">
        <v>65</v>
      </c>
      <c r="AH68" s="2" t="s">
        <v>891</v>
      </c>
      <c r="AI68" s="2" t="s">
        <v>67</v>
      </c>
    </row>
    <row r="69" spans="1:35" ht="26.45">
      <c r="A69" s="2"/>
      <c r="B69" s="2">
        <v>111</v>
      </c>
      <c r="C69" s="2" t="s">
        <v>34</v>
      </c>
      <c r="D69" s="2" t="str">
        <f ca="1">IFERROR(__xludf.DUMMYFUNCTION("IF(REGEXMATCH(E69, ""^(Psílido|Mosca|Ácaro|Trips|Cochinilla|Escama|Polilla|Gusano|Hormiga|Nematodo|Minador|Pulgón|Chinche|Grillo|Escarabajo|Araña|Tijereta|Caracol|Barrenador|Moho|Gorgojo|Insecto|Molusco)\b""),
    REGEXEXTRACT(E69, ""^(Psílido|Mosca|Ácaro"&amp;"|Trips|Cochinilla|Escama|Polilla|Gusano|Hormiga|Nematodo|Minador|Pulgón|Chinche|Grillo|Escarabajo|Araña|Tijereta|Caracol|Barrenador|Moho|Gorgojo|Insecto|Molusco)""),
    IF(REGEXMATCH(E69, ""(Piojo blanco|Serpeta gruesa|Chanchito blanco|Diaspidiotus "&amp;"citri|Pseudococcus longispinus)""), ""Cochinilla"",
    IF(REGEXMATCH(E69, ""(Caracol|Caracoles)""), ""Molusco"",
    IF(REGEXMATCH(E69, ""(Termita|Chicharrita verde|Chupador del tallo|Tortuguita verde)""), ""Insecto"",
    IF(REGEXMATCH(E69, ""(Gorgojo n"&amp;"egro|Gorgojo de la raíz|Gorgojo del vivero|Gorgojo tropical)""), ""Gorgojo"",
    IF(REGEXMATCH(E69, ""Arañuela parda""), ""Ácaro"",
    IF(REGEXMATCH(E69, ""Picudo de los cítricos""), ""Escarabajo"",
    IF(REGEXMATCH(E69, ""Hormigas de fuego""), ""Hormi"&amp;"ga"",
    IF(REGEXMATCH(E69, ""Psílido africano""), ""Psílido"",
    IF(REGEXMATCH(E69, ""Nemátodo hidropónico""), ""Nematodo"",
    ""Sin Clasificación""))))))))))
"),"Ácaro")</f>
        <v>Ácaro</v>
      </c>
      <c r="E69" s="2" t="s">
        <v>892</v>
      </c>
      <c r="F69" s="2" t="s">
        <v>893</v>
      </c>
      <c r="G69" s="2" t="s">
        <v>894</v>
      </c>
      <c r="H69" s="2" t="s">
        <v>895</v>
      </c>
      <c r="I69" s="2" t="s">
        <v>46</v>
      </c>
      <c r="J69" s="2" t="s">
        <v>896</v>
      </c>
      <c r="K69" s="2" t="s">
        <v>897</v>
      </c>
      <c r="L69" s="2" t="s">
        <v>803</v>
      </c>
      <c r="M69" s="2" t="s">
        <v>56</v>
      </c>
      <c r="N69" s="2" t="s">
        <v>898</v>
      </c>
      <c r="O69" s="2" t="s">
        <v>899</v>
      </c>
      <c r="P69" s="2" t="s">
        <v>46</v>
      </c>
      <c r="Q69" s="2" t="s">
        <v>52</v>
      </c>
      <c r="R69" s="2" t="s">
        <v>159</v>
      </c>
      <c r="S69" s="4">
        <v>45306</v>
      </c>
      <c r="T69" s="2" t="s">
        <v>900</v>
      </c>
      <c r="U69" s="2" t="s">
        <v>143</v>
      </c>
      <c r="V69" s="2" t="s">
        <v>46</v>
      </c>
      <c r="W69" s="2" t="s">
        <v>901</v>
      </c>
      <c r="X69" s="2" t="s">
        <v>57</v>
      </c>
      <c r="Y69" s="2" t="s">
        <v>902</v>
      </c>
      <c r="Z69" s="2" t="s">
        <v>640</v>
      </c>
      <c r="AA69" s="2" t="s">
        <v>903</v>
      </c>
      <c r="AB69" s="2" t="s">
        <v>904</v>
      </c>
      <c r="AC69" s="2" t="s">
        <v>905</v>
      </c>
      <c r="AD69" s="2" t="s">
        <v>906</v>
      </c>
      <c r="AE69" s="2" t="s">
        <v>907</v>
      </c>
      <c r="AF69" s="2" t="s">
        <v>65</v>
      </c>
      <c r="AG69" s="2" t="s">
        <v>65</v>
      </c>
      <c r="AH69" s="2" t="s">
        <v>908</v>
      </c>
      <c r="AI69" s="2" t="s">
        <v>67</v>
      </c>
    </row>
    <row r="70" spans="1:35" ht="26.45">
      <c r="A70" s="2"/>
      <c r="B70" s="2">
        <v>112</v>
      </c>
      <c r="C70" s="2" t="s">
        <v>34</v>
      </c>
      <c r="D70" s="2" t="str">
        <f ca="1">IFERROR(__xludf.DUMMYFUNCTION("IF(REGEXMATCH(E70, ""^(Psílido|Mosca|Ácaro|Trips|Cochinilla|Escama|Polilla|Gusano|Hormiga|Nematodo|Minador|Pulgón|Chinche|Grillo|Escarabajo|Araña|Tijereta|Caracol|Barrenador|Moho|Gorgojo|Insecto|Molusco)\b""),
    REGEXEXTRACT(E70, ""^(Psílido|Mosca|Ácaro"&amp;"|Trips|Cochinilla|Escama|Polilla|Gusano|Hormiga|Nematodo|Minador|Pulgón|Chinche|Grillo|Escarabajo|Araña|Tijereta|Caracol|Barrenador|Moho|Gorgojo|Insecto|Molusco)""),
    IF(REGEXMATCH(E70, ""(Piojo blanco|Serpeta gruesa|Chanchito blanco|Diaspidiotus "&amp;"citri|Pseudococcus longispinus)""), ""Cochinilla"",
    IF(REGEXMATCH(E70, ""(Caracol|Caracoles)""), ""Molusco"",
    IF(REGEXMATCH(E70, ""(Termita|Chicharrita verde|Chupador del tallo|Tortuguita verde)""), ""Insecto"",
    IF(REGEXMATCH(E70, ""(Gorgojo n"&amp;"egro|Gorgojo de la raíz|Gorgojo del vivero|Gorgojo tropical)""), ""Gorgojo"",
    IF(REGEXMATCH(E70, ""Arañuela parda""), ""Ácaro"",
    IF(REGEXMATCH(E70, ""Picudo de los cítricos""), ""Escarabajo"",
    IF(REGEXMATCH(E70, ""Hormigas de fuego""), ""Hormi"&amp;"ga"",
    IF(REGEXMATCH(E70, ""Psílido africano""), ""Psílido"",
    IF(REGEXMATCH(E70, ""Nemátodo hidropónico""), ""Nematodo"",
    ""Sin Clasificación""))))))))))
"),"Mosca")</f>
        <v>Mosca</v>
      </c>
      <c r="E70" s="2" t="s">
        <v>909</v>
      </c>
      <c r="F70" s="2" t="s">
        <v>910</v>
      </c>
      <c r="G70" s="2" t="s">
        <v>911</v>
      </c>
      <c r="H70" s="2" t="s">
        <v>912</v>
      </c>
      <c r="I70" s="2" t="s">
        <v>46</v>
      </c>
      <c r="J70" s="2" t="s">
        <v>896</v>
      </c>
      <c r="K70" s="2" t="s">
        <v>913</v>
      </c>
      <c r="L70" s="2" t="s">
        <v>914</v>
      </c>
      <c r="M70" s="2" t="s">
        <v>915</v>
      </c>
      <c r="N70" s="2" t="s">
        <v>916</v>
      </c>
      <c r="O70" s="2" t="s">
        <v>899</v>
      </c>
      <c r="P70" s="2" t="s">
        <v>46</v>
      </c>
      <c r="Q70" s="2" t="s">
        <v>917</v>
      </c>
      <c r="R70" s="2" t="s">
        <v>53</v>
      </c>
      <c r="S70" s="4">
        <v>45306</v>
      </c>
      <c r="T70" s="2" t="s">
        <v>918</v>
      </c>
      <c r="U70" s="2" t="s">
        <v>402</v>
      </c>
      <c r="V70" s="2" t="s">
        <v>46</v>
      </c>
      <c r="W70" s="2" t="s">
        <v>177</v>
      </c>
      <c r="X70" s="2" t="s">
        <v>57</v>
      </c>
      <c r="Y70" s="2" t="s">
        <v>919</v>
      </c>
      <c r="Z70" s="2" t="s">
        <v>819</v>
      </c>
      <c r="AA70" s="2" t="s">
        <v>920</v>
      </c>
      <c r="AB70" s="2" t="s">
        <v>921</v>
      </c>
      <c r="AC70" s="2" t="s">
        <v>922</v>
      </c>
      <c r="AD70" s="2" t="s">
        <v>923</v>
      </c>
      <c r="AE70" s="2" t="s">
        <v>924</v>
      </c>
      <c r="AF70" s="2" t="s">
        <v>65</v>
      </c>
      <c r="AG70" s="2" t="s">
        <v>65</v>
      </c>
      <c r="AH70" s="2" t="s">
        <v>925</v>
      </c>
      <c r="AI70" s="2" t="s">
        <v>67</v>
      </c>
    </row>
    <row r="71" spans="1:35" ht="26.45">
      <c r="A71" s="2"/>
      <c r="B71" s="2">
        <v>113</v>
      </c>
      <c r="C71" s="2" t="s">
        <v>34</v>
      </c>
      <c r="D71" s="2" t="str">
        <f ca="1">IFERROR(__xludf.DUMMYFUNCTION("IF(REGEXMATCH(E71, ""^(Psílido|Mosca|Ácaro|Trips|Cochinilla|Escama|Polilla|Gusano|Hormiga|Nematodo|Minador|Pulgón|Chinche|Grillo|Escarabajo|Araña|Tijereta|Caracol|Barrenador|Moho|Gorgojo|Insecto|Molusco)\b""),
    REGEXEXTRACT(E71, ""^(Psílido|Mosca|Ácaro"&amp;"|Trips|Cochinilla|Escama|Polilla|Gusano|Hormiga|Nematodo|Minador|Pulgón|Chinche|Grillo|Escarabajo|Araña|Tijereta|Caracol|Barrenador|Moho|Gorgojo|Insecto|Molusco)""),
    IF(REGEXMATCH(E71, ""(Piojo blanco|Serpeta gruesa|Chanchito blanco|Diaspidiotus "&amp;"citri|Pseudococcus longispinus)""), ""Cochinilla"",
    IF(REGEXMATCH(E71, ""(Caracol|Caracoles)""), ""Molusco"",
    IF(REGEXMATCH(E71, ""(Termita|Chicharrita verde|Chupador del tallo|Tortuguita verde)""), ""Insecto"",
    IF(REGEXMATCH(E71, ""(Gorgojo n"&amp;"egro|Gorgojo de la raíz|Gorgojo del vivero|Gorgojo tropical)""), ""Gorgojo"",
    IF(REGEXMATCH(E71, ""Arañuela parda""), ""Ácaro"",
    IF(REGEXMATCH(E71, ""Picudo de los cítricos""), ""Escarabajo"",
    IF(REGEXMATCH(E71, ""Hormigas de fuego""), ""Hormi"&amp;"ga"",
    IF(REGEXMATCH(E71, ""Psílido africano""), ""Psílido"",
    IF(REGEXMATCH(E71, ""Nemátodo hidropónico""), ""Nematodo"",
    ""Sin Clasificación""))))))))))
"),"Trips")</f>
        <v>Trips</v>
      </c>
      <c r="E71" s="2" t="s">
        <v>664</v>
      </c>
      <c r="F71" s="2" t="s">
        <v>926</v>
      </c>
      <c r="G71" s="2" t="s">
        <v>747</v>
      </c>
      <c r="H71" s="2" t="s">
        <v>927</v>
      </c>
      <c r="I71" s="2" t="s">
        <v>46</v>
      </c>
      <c r="J71" s="2" t="s">
        <v>928</v>
      </c>
      <c r="K71" s="2" t="s">
        <v>929</v>
      </c>
      <c r="L71" s="2" t="s">
        <v>930</v>
      </c>
      <c r="M71" s="2" t="s">
        <v>931</v>
      </c>
      <c r="N71" s="2" t="s">
        <v>750</v>
      </c>
      <c r="O71" s="2" t="s">
        <v>899</v>
      </c>
      <c r="P71" s="2" t="s">
        <v>65</v>
      </c>
      <c r="Q71" s="2" t="s">
        <v>932</v>
      </c>
      <c r="R71" s="2" t="s">
        <v>159</v>
      </c>
      <c r="S71" s="4">
        <v>45306</v>
      </c>
      <c r="T71" s="2" t="s">
        <v>933</v>
      </c>
      <c r="U71" s="2" t="s">
        <v>143</v>
      </c>
      <c r="V71" s="2" t="s">
        <v>46</v>
      </c>
      <c r="W71" s="2" t="s">
        <v>934</v>
      </c>
      <c r="X71" s="2" t="s">
        <v>112</v>
      </c>
      <c r="Y71" s="2" t="s">
        <v>935</v>
      </c>
      <c r="Z71" s="2" t="s">
        <v>413</v>
      </c>
      <c r="AA71" s="2" t="s">
        <v>936</v>
      </c>
      <c r="AB71" s="2" t="s">
        <v>937</v>
      </c>
      <c r="AC71" s="2" t="s">
        <v>938</v>
      </c>
      <c r="AD71" s="2" t="s">
        <v>939</v>
      </c>
      <c r="AE71" s="2" t="s">
        <v>940</v>
      </c>
      <c r="AF71" s="2" t="s">
        <v>46</v>
      </c>
      <c r="AG71" s="2" t="s">
        <v>86</v>
      </c>
      <c r="AH71" s="2" t="s">
        <v>908</v>
      </c>
      <c r="AI71" s="2" t="s">
        <v>67</v>
      </c>
    </row>
    <row r="72" spans="1:35" ht="26.45">
      <c r="A72" s="2"/>
      <c r="B72" s="2">
        <v>116</v>
      </c>
      <c r="C72" s="2" t="s">
        <v>34</v>
      </c>
      <c r="D72" s="2" t="str">
        <f ca="1">IFERROR(__xludf.DUMMYFUNCTION("IF(REGEXMATCH(E72, ""^(Psílido|Mosca|Ácaro|Trips|Cochinilla|Escama|Polilla|Gusano|Hormiga|Nematodo|Minador|Pulgón|Chinche|Grillo|Escarabajo|Araña|Tijereta|Caracol|Barrenador|Moho|Gorgojo|Insecto|Molusco)\b""),
    REGEXEXTRACT(E72, ""^(Psílido|Mosca|Ácaro"&amp;"|Trips|Cochinilla|Escama|Polilla|Gusano|Hormiga|Nematodo|Minador|Pulgón|Chinche|Grillo|Escarabajo|Araña|Tijereta|Caracol|Barrenador|Moho|Gorgojo|Insecto|Molusco)""),
    IF(REGEXMATCH(E72, ""(Piojo blanco|Serpeta gruesa|Chanchito blanco|Diaspidiotus "&amp;"citri|Pseudococcus longispinus)""), ""Cochinilla"",
    IF(REGEXMATCH(E72, ""(Caracol|Caracoles)""), ""Molusco"",
    IF(REGEXMATCH(E72, ""(Termita|Chicharrita verde|Chupador del tallo|Tortuguita verde)""), ""Insecto"",
    IF(REGEXMATCH(E72, ""(Gorgojo n"&amp;"egro|Gorgojo de la raíz|Gorgojo del vivero|Gorgojo tropical)""), ""Gorgojo"",
    IF(REGEXMATCH(E72, ""Arañuela parda""), ""Ácaro"",
    IF(REGEXMATCH(E72, ""Picudo de los cítricos""), ""Escarabajo"",
    IF(REGEXMATCH(E72, ""Hormigas de fuego""), ""Hormi"&amp;"ga"",
    IF(REGEXMATCH(E72, ""Psílido africano""), ""Psílido"",
    IF(REGEXMATCH(E72, ""Nemátodo hidropónico""), ""Nematodo"",
    ""Sin Clasificación""))))))))))
"),"Mosca")</f>
        <v>Mosca</v>
      </c>
      <c r="E72" s="2" t="s">
        <v>692</v>
      </c>
      <c r="F72" s="2" t="s">
        <v>941</v>
      </c>
      <c r="G72" s="2" t="s">
        <v>942</v>
      </c>
      <c r="H72" s="2" t="s">
        <v>943</v>
      </c>
      <c r="I72" s="2" t="s">
        <v>46</v>
      </c>
      <c r="J72" s="2" t="s">
        <v>944</v>
      </c>
      <c r="K72" s="2" t="s">
        <v>945</v>
      </c>
      <c r="L72" s="2" t="s">
        <v>946</v>
      </c>
      <c r="M72" s="2" t="s">
        <v>947</v>
      </c>
      <c r="N72" s="2" t="s">
        <v>948</v>
      </c>
      <c r="O72" s="2" t="s">
        <v>945</v>
      </c>
      <c r="P72" s="2" t="s">
        <v>46</v>
      </c>
      <c r="Q72" s="2" t="s">
        <v>949</v>
      </c>
      <c r="R72" s="2" t="s">
        <v>159</v>
      </c>
      <c r="S72" s="4">
        <v>45306</v>
      </c>
      <c r="T72" s="2" t="s">
        <v>950</v>
      </c>
      <c r="U72" s="2" t="s">
        <v>55</v>
      </c>
      <c r="V72" s="2" t="s">
        <v>46</v>
      </c>
      <c r="W72" s="2" t="s">
        <v>951</v>
      </c>
      <c r="X72" s="2" t="s">
        <v>112</v>
      </c>
      <c r="Y72" s="2" t="s">
        <v>952</v>
      </c>
      <c r="Z72" s="2" t="s">
        <v>114</v>
      </c>
      <c r="AA72" s="2" t="s">
        <v>953</v>
      </c>
      <c r="AB72" s="2" t="s">
        <v>954</v>
      </c>
      <c r="AC72" s="2" t="s">
        <v>955</v>
      </c>
      <c r="AD72" s="2" t="s">
        <v>956</v>
      </c>
      <c r="AE72" s="2" t="s">
        <v>957</v>
      </c>
      <c r="AF72" s="2" t="s">
        <v>86</v>
      </c>
      <c r="AG72" s="2" t="s">
        <v>46</v>
      </c>
      <c r="AH72" s="2" t="s">
        <v>958</v>
      </c>
      <c r="AI72" s="2" t="s">
        <v>67</v>
      </c>
    </row>
    <row r="73" spans="1:35" ht="26.45">
      <c r="A73" s="2"/>
      <c r="B73" s="2">
        <v>117</v>
      </c>
      <c r="C73" s="2" t="s">
        <v>34</v>
      </c>
      <c r="D73" s="2" t="str">
        <f ca="1">IFERROR(__xludf.DUMMYFUNCTION("IF(REGEXMATCH(E73, ""^(Psílido|Mosca|Ácaro|Trips|Cochinilla|Escama|Polilla|Gusano|Hormiga|Nematodo|Minador|Pulgón|Chinche|Grillo|Escarabajo|Araña|Tijereta|Caracol|Barrenador|Moho|Gorgojo|Insecto|Molusco)\b""),
    REGEXEXTRACT(E73, ""^(Psílido|Mosca|Ácaro"&amp;"|Trips|Cochinilla|Escama|Polilla|Gusano|Hormiga|Nematodo|Minador|Pulgón|Chinche|Grillo|Escarabajo|Araña|Tijereta|Caracol|Barrenador|Moho|Gorgojo|Insecto|Molusco)""),
    IF(REGEXMATCH(E73, ""(Piojo blanco|Serpeta gruesa|Chanchito blanco|Diaspidiotus "&amp;"citri|Pseudococcus longispinus)""), ""Cochinilla"",
    IF(REGEXMATCH(E73, ""(Caracol|Caracoles)""), ""Molusco"",
    IF(REGEXMATCH(E73, ""(Termita|Chicharrita verde|Chupador del tallo|Tortuguita verde)""), ""Insecto"",
    IF(REGEXMATCH(E73, ""(Gorgojo n"&amp;"egro|Gorgojo de la raíz|Gorgojo del vivero|Gorgojo tropical)""), ""Gorgojo"",
    IF(REGEXMATCH(E73, ""Arañuela parda""), ""Ácaro"",
    IF(REGEXMATCH(E73, ""Picudo de los cítricos""), ""Escarabajo"",
    IF(REGEXMATCH(E73, ""Hormigas de fuego""), ""Hormi"&amp;"ga"",
    IF(REGEXMATCH(E73, ""Psílido africano""), ""Psílido"",
    IF(REGEXMATCH(E73, ""Nemátodo hidropónico""), ""Nematodo"",
    ""Sin Clasificación""))))))))))
"),"Sin Clasificación")</f>
        <v>Sin Clasificación</v>
      </c>
      <c r="E73" s="2" t="s">
        <v>959</v>
      </c>
      <c r="F73" s="2" t="s">
        <v>960</v>
      </c>
      <c r="G73" s="2" t="s">
        <v>813</v>
      </c>
      <c r="H73" s="2" t="s">
        <v>961</v>
      </c>
      <c r="I73" s="2" t="s">
        <v>46</v>
      </c>
      <c r="J73" s="2" t="s">
        <v>962</v>
      </c>
      <c r="K73" s="2" t="s">
        <v>963</v>
      </c>
      <c r="L73" s="2" t="s">
        <v>592</v>
      </c>
      <c r="M73" s="2" t="s">
        <v>964</v>
      </c>
      <c r="N73" s="2" t="s">
        <v>819</v>
      </c>
      <c r="O73" s="2" t="s">
        <v>945</v>
      </c>
      <c r="P73" s="2" t="s">
        <v>65</v>
      </c>
      <c r="Q73" s="2" t="s">
        <v>883</v>
      </c>
      <c r="R73" s="2" t="s">
        <v>53</v>
      </c>
      <c r="S73" s="4">
        <v>45306</v>
      </c>
      <c r="T73" s="2" t="s">
        <v>965</v>
      </c>
      <c r="U73" s="2" t="s">
        <v>143</v>
      </c>
      <c r="V73" s="2" t="s">
        <v>46</v>
      </c>
      <c r="W73" s="2" t="s">
        <v>966</v>
      </c>
      <c r="X73" s="2" t="s">
        <v>112</v>
      </c>
      <c r="Y73" s="2" t="s">
        <v>967</v>
      </c>
      <c r="Z73" s="2" t="s">
        <v>819</v>
      </c>
      <c r="AA73" s="2" t="s">
        <v>968</v>
      </c>
      <c r="AB73" s="2" t="s">
        <v>969</v>
      </c>
      <c r="AC73" s="2" t="s">
        <v>970</v>
      </c>
      <c r="AD73" s="2" t="s">
        <v>63</v>
      </c>
      <c r="AE73" s="2" t="s">
        <v>971</v>
      </c>
      <c r="AF73" s="2" t="s">
        <v>65</v>
      </c>
      <c r="AG73" s="2" t="s">
        <v>65</v>
      </c>
      <c r="AH73" s="2" t="s">
        <v>972</v>
      </c>
      <c r="AI73" s="2" t="s">
        <v>67</v>
      </c>
    </row>
    <row r="74" spans="1:35">
      <c r="A74" s="1" t="s">
        <v>67</v>
      </c>
      <c r="B74" s="1">
        <v>118</v>
      </c>
      <c r="C74" s="2" t="s">
        <v>34</v>
      </c>
      <c r="D74" s="2" t="str">
        <f ca="1">IFERROR(__xludf.DUMMYFUNCTION("IF(REGEXMATCH(E74, ""^(Psílido|Mosca|Ácaro|Trips|Cochinilla|Escama|Polilla|Gusano|Hormiga|Nematodo|Minador|Pulgón|Chinche|Grillo|Escarabajo|Araña|Tijereta|Caracol|Barrenador|Moho|Gorgojo|Insecto|Molusco)\b""),
    REGEXEXTRACT(E74, ""^(Psílido|Mosca|Ácaro"&amp;"|Trips|Cochinilla|Escama|Polilla|Gusano|Hormiga|Nematodo|Minador|Pulgón|Chinche|Grillo|Escarabajo|Araña|Tijereta|Caracol|Barrenador|Moho|Gorgojo|Insecto|Molusco)""),
    IF(REGEXMATCH(E74, ""(Piojo blanco|Serpeta gruesa|Chanchito blanco|Diaspidiotus "&amp;"citri|Pseudococcus longispinus)""), ""Cochinilla"",
    IF(REGEXMATCH(E74, ""(Caracol|Caracoles)""), ""Molusco"",
    IF(REGEXMATCH(E74, ""(Termita|Chicharrita verde|Chupador del tallo|Tortuguita verde)""), ""Insecto"",
    IF(REGEXMATCH(E74, ""(Gorgojo n"&amp;"egro|Gorgojo de la raíz|Gorgojo del vivero|Gorgojo tropical)""), ""Gorgojo"",
    IF(REGEXMATCH(E74, ""Arañuela parda""), ""Ácaro"",
    IF(REGEXMATCH(E74, ""Picudo de los cítricos""), ""Escarabajo"",
    IF(REGEXMATCH(E74, ""Hormigas de fuego""), ""Hormi"&amp;"ga"",
    IF(REGEXMATCH(E74, ""Psílido africano""), ""Psílido"",
    IF(REGEXMATCH(E74, ""Nemátodo hidropónico""), ""Nematodo"",
    ""Sin Clasificación""))))))))))
"),"Escama")</f>
        <v>Escama</v>
      </c>
      <c r="E74" s="1" t="s">
        <v>858</v>
      </c>
      <c r="F74" s="1" t="s">
        <v>973</v>
      </c>
      <c r="G74" s="1" t="s">
        <v>974</v>
      </c>
      <c r="H74" s="1" t="s">
        <v>975</v>
      </c>
      <c r="I74" s="1" t="s">
        <v>46</v>
      </c>
      <c r="J74" s="1" t="s">
        <v>976</v>
      </c>
      <c r="K74" s="1" t="s">
        <v>977</v>
      </c>
      <c r="L74" s="1" t="s">
        <v>978</v>
      </c>
      <c r="M74" s="1" t="s">
        <v>979</v>
      </c>
      <c r="N74" s="1" t="s">
        <v>980</v>
      </c>
      <c r="O74" s="1" t="s">
        <v>981</v>
      </c>
      <c r="P74" s="1" t="s">
        <v>46</v>
      </c>
      <c r="Q74" s="1" t="s">
        <v>52</v>
      </c>
      <c r="R74" s="1" t="s">
        <v>159</v>
      </c>
      <c r="S74" s="5">
        <v>45306</v>
      </c>
      <c r="T74" s="1" t="s">
        <v>975</v>
      </c>
      <c r="U74" s="1" t="s">
        <v>143</v>
      </c>
      <c r="V74" s="1" t="s">
        <v>46</v>
      </c>
      <c r="W74" s="1" t="s">
        <v>979</v>
      </c>
      <c r="X74" s="1" t="s">
        <v>96</v>
      </c>
      <c r="Y74" s="1" t="s">
        <v>982</v>
      </c>
      <c r="Z74" s="1" t="s">
        <v>716</v>
      </c>
      <c r="AA74" s="1" t="s">
        <v>983</v>
      </c>
      <c r="AB74" s="1" t="s">
        <v>984</v>
      </c>
      <c r="AC74" s="1" t="s">
        <v>979</v>
      </c>
      <c r="AD74" s="1" t="s">
        <v>985</v>
      </c>
      <c r="AE74" s="1" t="s">
        <v>986</v>
      </c>
      <c r="AF74" s="1" t="s">
        <v>46</v>
      </c>
      <c r="AG74" s="1" t="s">
        <v>65</v>
      </c>
      <c r="AH74" s="1" t="s">
        <v>987</v>
      </c>
      <c r="AI74" s="1" t="s">
        <v>67</v>
      </c>
    </row>
    <row r="75" spans="1:35">
      <c r="A75" s="1" t="s">
        <v>67</v>
      </c>
      <c r="B75" s="1">
        <v>1</v>
      </c>
      <c r="C75" s="1" t="s">
        <v>988</v>
      </c>
      <c r="D75" s="1" t="s">
        <v>989</v>
      </c>
      <c r="E75" s="1" t="s">
        <v>990</v>
      </c>
      <c r="F75" s="1" t="s">
        <v>991</v>
      </c>
      <c r="G75" s="1" t="s">
        <v>992</v>
      </c>
      <c r="H75" s="1" t="s">
        <v>993</v>
      </c>
      <c r="I75" s="1" t="s">
        <v>994</v>
      </c>
      <c r="J75" s="1" t="s">
        <v>47</v>
      </c>
      <c r="K75" s="1" t="s">
        <v>995</v>
      </c>
      <c r="L75" s="1" t="s">
        <v>996</v>
      </c>
      <c r="M75" s="1" t="s">
        <v>997</v>
      </c>
      <c r="N75" s="1" t="s">
        <v>992</v>
      </c>
      <c r="O75" s="1" t="s">
        <v>998</v>
      </c>
      <c r="P75" s="1" t="s">
        <v>46</v>
      </c>
      <c r="Q75" s="1" t="s">
        <v>52</v>
      </c>
      <c r="R75" s="1" t="s">
        <v>999</v>
      </c>
      <c r="S75" s="5">
        <v>45366</v>
      </c>
      <c r="T75" s="1" t="s">
        <v>1000</v>
      </c>
      <c r="U75" s="1" t="s">
        <v>1001</v>
      </c>
      <c r="V75" s="1" t="s">
        <v>46</v>
      </c>
      <c r="W75" s="1" t="s">
        <v>1002</v>
      </c>
      <c r="X75" s="1" t="s">
        <v>210</v>
      </c>
      <c r="Y75" s="1" t="s">
        <v>1003</v>
      </c>
      <c r="Z75" s="1" t="s">
        <v>475</v>
      </c>
      <c r="AA75" s="1" t="s">
        <v>1004</v>
      </c>
      <c r="AB75" s="1" t="s">
        <v>1005</v>
      </c>
      <c r="AC75" s="1" t="s">
        <v>1006</v>
      </c>
      <c r="AD75" s="1" t="s">
        <v>1007</v>
      </c>
      <c r="AE75" s="1" t="s">
        <v>1008</v>
      </c>
      <c r="AF75" s="1" t="s">
        <v>1009</v>
      </c>
      <c r="AG75" s="1" t="s">
        <v>46</v>
      </c>
      <c r="AH75" s="1" t="s">
        <v>1010</v>
      </c>
      <c r="AI75" s="1" t="s">
        <v>67</v>
      </c>
    </row>
    <row r="76" spans="1:35">
      <c r="A76" s="1" t="s">
        <v>67</v>
      </c>
      <c r="B76" s="1">
        <v>2</v>
      </c>
      <c r="C76" s="1" t="s">
        <v>988</v>
      </c>
      <c r="D76" s="1" t="s">
        <v>1011</v>
      </c>
      <c r="E76" s="1" t="s">
        <v>1012</v>
      </c>
      <c r="F76" s="1" t="s">
        <v>1013</v>
      </c>
      <c r="G76" s="1" t="s">
        <v>1014</v>
      </c>
      <c r="H76" s="1" t="s">
        <v>1015</v>
      </c>
      <c r="I76" s="1" t="s">
        <v>994</v>
      </c>
      <c r="J76" s="1" t="s">
        <v>47</v>
      </c>
      <c r="K76" s="1" t="s">
        <v>1016</v>
      </c>
      <c r="L76" s="1" t="s">
        <v>1017</v>
      </c>
      <c r="M76" s="1" t="s">
        <v>1018</v>
      </c>
      <c r="N76" s="1" t="s">
        <v>1019</v>
      </c>
      <c r="O76" s="1" t="s">
        <v>1020</v>
      </c>
      <c r="P76" s="1" t="s">
        <v>1021</v>
      </c>
      <c r="Q76" s="1" t="s">
        <v>740</v>
      </c>
      <c r="R76" s="1" t="s">
        <v>1022</v>
      </c>
      <c r="S76" s="5">
        <v>45361</v>
      </c>
      <c r="T76" s="1" t="s">
        <v>1023</v>
      </c>
      <c r="U76" s="1" t="s">
        <v>1024</v>
      </c>
      <c r="V76" s="1" t="s">
        <v>46</v>
      </c>
      <c r="W76" s="1" t="s">
        <v>1025</v>
      </c>
      <c r="X76" s="1" t="s">
        <v>1026</v>
      </c>
      <c r="Y76" s="1" t="s">
        <v>1027</v>
      </c>
      <c r="Z76" s="1" t="s">
        <v>1028</v>
      </c>
      <c r="AA76" s="1" t="s">
        <v>1029</v>
      </c>
      <c r="AB76" s="1" t="s">
        <v>1030</v>
      </c>
      <c r="AC76" s="1" t="s">
        <v>1031</v>
      </c>
      <c r="AD76" s="1" t="s">
        <v>1032</v>
      </c>
      <c r="AE76" s="1" t="s">
        <v>1033</v>
      </c>
      <c r="AF76" s="1" t="s">
        <v>1034</v>
      </c>
      <c r="AG76" s="1" t="s">
        <v>1035</v>
      </c>
      <c r="AH76" s="1" t="s">
        <v>1036</v>
      </c>
      <c r="AI76" s="1" t="s">
        <v>67</v>
      </c>
    </row>
    <row r="77" spans="1:35">
      <c r="A77" s="1" t="s">
        <v>67</v>
      </c>
      <c r="B77" s="1">
        <v>3</v>
      </c>
      <c r="C77" s="1" t="s">
        <v>988</v>
      </c>
      <c r="D77" s="1" t="s">
        <v>1037</v>
      </c>
      <c r="E77" s="1" t="s">
        <v>1038</v>
      </c>
      <c r="F77" s="1" t="s">
        <v>1039</v>
      </c>
      <c r="G77" s="1" t="s">
        <v>992</v>
      </c>
      <c r="H77" s="1" t="s">
        <v>1040</v>
      </c>
      <c r="I77" s="1" t="s">
        <v>1041</v>
      </c>
      <c r="J77" s="1" t="s">
        <v>1042</v>
      </c>
      <c r="K77" s="1" t="s">
        <v>1043</v>
      </c>
      <c r="L77" s="1" t="s">
        <v>1044</v>
      </c>
      <c r="M77" s="1" t="s">
        <v>1045</v>
      </c>
      <c r="N77" s="1" t="s">
        <v>210</v>
      </c>
      <c r="O77" s="1" t="s">
        <v>1046</v>
      </c>
      <c r="P77" s="1" t="s">
        <v>46</v>
      </c>
      <c r="Q77" s="1" t="s">
        <v>52</v>
      </c>
      <c r="R77" s="1" t="s">
        <v>159</v>
      </c>
      <c r="S77" s="5">
        <v>45371</v>
      </c>
      <c r="T77" s="1" t="s">
        <v>54</v>
      </c>
      <c r="U77" s="1" t="s">
        <v>1047</v>
      </c>
      <c r="V77" s="1" t="s">
        <v>65</v>
      </c>
      <c r="W77" s="1" t="s">
        <v>1048</v>
      </c>
      <c r="X77" s="1" t="s">
        <v>210</v>
      </c>
      <c r="Y77" s="1" t="s">
        <v>1049</v>
      </c>
      <c r="Z77" s="1" t="s">
        <v>1050</v>
      </c>
      <c r="AA77" s="1" t="s">
        <v>1051</v>
      </c>
      <c r="AB77" s="1" t="s">
        <v>1052</v>
      </c>
      <c r="AC77" s="1" t="s">
        <v>1053</v>
      </c>
      <c r="AD77" s="1" t="s">
        <v>1054</v>
      </c>
      <c r="AE77" s="1" t="s">
        <v>1055</v>
      </c>
      <c r="AF77" s="1" t="s">
        <v>1056</v>
      </c>
      <c r="AG77" s="1" t="s">
        <v>46</v>
      </c>
      <c r="AH77" s="1" t="s">
        <v>1057</v>
      </c>
      <c r="AI77" s="1" t="s">
        <v>67</v>
      </c>
    </row>
    <row r="78" spans="1:35">
      <c r="A78" s="1" t="s">
        <v>67</v>
      </c>
      <c r="B78" s="1">
        <v>4</v>
      </c>
      <c r="C78" s="1" t="s">
        <v>988</v>
      </c>
      <c r="D78" s="1" t="s">
        <v>1011</v>
      </c>
      <c r="E78" s="1" t="s">
        <v>1058</v>
      </c>
      <c r="F78" s="1" t="s">
        <v>1059</v>
      </c>
      <c r="G78" s="1" t="s">
        <v>98</v>
      </c>
      <c r="H78" s="1" t="s">
        <v>722</v>
      </c>
      <c r="I78" s="1" t="s">
        <v>994</v>
      </c>
      <c r="J78" s="1" t="s">
        <v>47</v>
      </c>
      <c r="K78" s="1" t="s">
        <v>1060</v>
      </c>
      <c r="L78" s="1" t="s">
        <v>1061</v>
      </c>
      <c r="M78" s="1" t="s">
        <v>1062</v>
      </c>
      <c r="N78" s="1" t="s">
        <v>80</v>
      </c>
      <c r="O78" s="1" t="s">
        <v>1063</v>
      </c>
      <c r="P78" s="1" t="s">
        <v>65</v>
      </c>
      <c r="Q78" s="1" t="s">
        <v>740</v>
      </c>
      <c r="R78" s="1" t="s">
        <v>1064</v>
      </c>
      <c r="S78" s="5">
        <v>45376</v>
      </c>
      <c r="T78" s="1" t="s">
        <v>1065</v>
      </c>
      <c r="U78" s="1" t="s">
        <v>1066</v>
      </c>
      <c r="V78" s="1" t="s">
        <v>46</v>
      </c>
      <c r="W78" s="1" t="s">
        <v>1067</v>
      </c>
      <c r="X78" s="1" t="s">
        <v>1014</v>
      </c>
      <c r="Y78" s="1" t="s">
        <v>1068</v>
      </c>
      <c r="Z78" s="1" t="s">
        <v>80</v>
      </c>
      <c r="AA78" s="1" t="s">
        <v>1069</v>
      </c>
      <c r="AB78" s="1" t="s">
        <v>1070</v>
      </c>
      <c r="AC78" s="1" t="s">
        <v>466</v>
      </c>
      <c r="AD78" s="1" t="s">
        <v>1071</v>
      </c>
      <c r="AE78" s="1" t="s">
        <v>1072</v>
      </c>
      <c r="AF78" s="1" t="s">
        <v>1035</v>
      </c>
      <c r="AG78" s="1" t="s">
        <v>1035</v>
      </c>
      <c r="AH78" s="1" t="s">
        <v>1073</v>
      </c>
      <c r="AI78" s="1" t="s">
        <v>67</v>
      </c>
    </row>
    <row r="79" spans="1:35">
      <c r="A79" s="1" t="s">
        <v>67</v>
      </c>
      <c r="B79" s="1">
        <v>5</v>
      </c>
      <c r="C79" s="1" t="s">
        <v>988</v>
      </c>
      <c r="D79" s="1" t="s">
        <v>989</v>
      </c>
      <c r="E79" s="1" t="s">
        <v>1074</v>
      </c>
      <c r="F79" s="1" t="s">
        <v>1075</v>
      </c>
      <c r="G79" s="1" t="s">
        <v>1019</v>
      </c>
      <c r="H79" s="1" t="s">
        <v>385</v>
      </c>
      <c r="I79" s="1" t="s">
        <v>994</v>
      </c>
      <c r="J79" s="1" t="s">
        <v>47</v>
      </c>
      <c r="K79" s="1" t="s">
        <v>1076</v>
      </c>
      <c r="L79" s="1" t="s">
        <v>1077</v>
      </c>
      <c r="M79" s="1" t="s">
        <v>1078</v>
      </c>
      <c r="N79" s="1" t="s">
        <v>1019</v>
      </c>
      <c r="O79" s="1" t="s">
        <v>1079</v>
      </c>
      <c r="P79" s="1" t="s">
        <v>46</v>
      </c>
      <c r="Q79" s="1" t="s">
        <v>740</v>
      </c>
      <c r="R79" s="1" t="s">
        <v>999</v>
      </c>
      <c r="S79" s="5">
        <v>45381</v>
      </c>
      <c r="T79" s="1" t="s">
        <v>1080</v>
      </c>
      <c r="U79" s="1" t="s">
        <v>1081</v>
      </c>
      <c r="V79" s="1" t="s">
        <v>46</v>
      </c>
      <c r="W79" s="1" t="s">
        <v>1082</v>
      </c>
      <c r="X79" s="1" t="s">
        <v>1083</v>
      </c>
      <c r="Y79" s="1" t="s">
        <v>335</v>
      </c>
      <c r="Z79" s="1" t="s">
        <v>1019</v>
      </c>
      <c r="AA79" s="1" t="s">
        <v>1084</v>
      </c>
      <c r="AB79" s="1" t="s">
        <v>1085</v>
      </c>
      <c r="AC79" s="1" t="s">
        <v>1086</v>
      </c>
      <c r="AD79" s="1" t="s">
        <v>1087</v>
      </c>
      <c r="AE79" s="1" t="s">
        <v>1088</v>
      </c>
      <c r="AF79" s="1" t="s">
        <v>86</v>
      </c>
      <c r="AG79" s="1" t="s">
        <v>46</v>
      </c>
      <c r="AH79" s="1" t="s">
        <v>1073</v>
      </c>
      <c r="AI79" s="1" t="s">
        <v>67</v>
      </c>
    </row>
    <row r="80" spans="1:35">
      <c r="A80" s="1" t="s">
        <v>67</v>
      </c>
      <c r="B80" s="1">
        <v>6</v>
      </c>
      <c r="C80" s="1" t="s">
        <v>988</v>
      </c>
      <c r="D80" s="1" t="s">
        <v>1011</v>
      </c>
      <c r="E80" s="1" t="s">
        <v>1089</v>
      </c>
      <c r="F80" s="1" t="s">
        <v>1090</v>
      </c>
      <c r="G80" s="1" t="s">
        <v>1091</v>
      </c>
      <c r="H80" s="1" t="s">
        <v>173</v>
      </c>
      <c r="I80" s="1" t="s">
        <v>994</v>
      </c>
      <c r="J80" s="1" t="s">
        <v>47</v>
      </c>
      <c r="K80" s="1" t="s">
        <v>1092</v>
      </c>
      <c r="L80" s="1" t="s">
        <v>1093</v>
      </c>
      <c r="M80" s="1" t="s">
        <v>1062</v>
      </c>
      <c r="N80" s="1" t="s">
        <v>1094</v>
      </c>
      <c r="O80" s="1" t="s">
        <v>1095</v>
      </c>
      <c r="P80" s="1" t="s">
        <v>65</v>
      </c>
      <c r="Q80" s="1" t="s">
        <v>740</v>
      </c>
      <c r="R80" s="1" t="s">
        <v>1064</v>
      </c>
      <c r="S80" s="5">
        <v>45383</v>
      </c>
      <c r="T80" s="1" t="s">
        <v>1096</v>
      </c>
      <c r="U80" s="1" t="s">
        <v>1097</v>
      </c>
      <c r="V80" s="1" t="s">
        <v>65</v>
      </c>
      <c r="W80" s="1" t="s">
        <v>1098</v>
      </c>
      <c r="X80" s="1" t="s">
        <v>1099</v>
      </c>
      <c r="Y80" s="1" t="s">
        <v>1100</v>
      </c>
      <c r="Z80" s="1" t="s">
        <v>1094</v>
      </c>
      <c r="AA80" s="1" t="s">
        <v>1101</v>
      </c>
      <c r="AB80" s="1" t="s">
        <v>1102</v>
      </c>
      <c r="AC80" s="1" t="s">
        <v>1103</v>
      </c>
      <c r="AD80" s="1" t="s">
        <v>1104</v>
      </c>
      <c r="AE80" s="1" t="s">
        <v>1105</v>
      </c>
      <c r="AF80" s="1" t="s">
        <v>1035</v>
      </c>
      <c r="AG80" s="1" t="s">
        <v>1106</v>
      </c>
      <c r="AH80" s="1" t="s">
        <v>1107</v>
      </c>
      <c r="AI80" s="1" t="s">
        <v>67</v>
      </c>
    </row>
    <row r="81" spans="1:35">
      <c r="A81" s="6" t="s">
        <v>67</v>
      </c>
      <c r="B81" s="6">
        <v>7</v>
      </c>
      <c r="C81" s="6" t="s">
        <v>988</v>
      </c>
      <c r="D81" s="6" t="s">
        <v>1037</v>
      </c>
      <c r="E81" s="6" t="s">
        <v>1108</v>
      </c>
      <c r="F81" s="6" t="s">
        <v>1109</v>
      </c>
      <c r="G81" s="6" t="s">
        <v>992</v>
      </c>
      <c r="H81" s="6" t="s">
        <v>1110</v>
      </c>
      <c r="I81" s="6" t="s">
        <v>1041</v>
      </c>
      <c r="J81" s="6" t="s">
        <v>1111</v>
      </c>
      <c r="K81" s="6" t="s">
        <v>1112</v>
      </c>
      <c r="L81" s="6" t="s">
        <v>1113</v>
      </c>
      <c r="M81" s="6" t="s">
        <v>1114</v>
      </c>
      <c r="N81" s="6" t="s">
        <v>210</v>
      </c>
      <c r="O81" s="6" t="s">
        <v>1115</v>
      </c>
      <c r="P81" s="6" t="s">
        <v>1021</v>
      </c>
      <c r="Q81" s="6" t="s">
        <v>52</v>
      </c>
      <c r="R81" s="6" t="s">
        <v>159</v>
      </c>
      <c r="S81" s="7">
        <v>45387</v>
      </c>
      <c r="T81" s="6" t="s">
        <v>1023</v>
      </c>
      <c r="U81" s="6" t="s">
        <v>1047</v>
      </c>
      <c r="V81" s="6" t="s">
        <v>86</v>
      </c>
      <c r="W81" s="6" t="s">
        <v>1048</v>
      </c>
      <c r="X81" s="6" t="s">
        <v>210</v>
      </c>
      <c r="Y81" s="6" t="s">
        <v>1116</v>
      </c>
      <c r="Z81" s="6" t="s">
        <v>1117</v>
      </c>
      <c r="AA81" s="6" t="s">
        <v>1118</v>
      </c>
      <c r="AB81" s="6" t="s">
        <v>1119</v>
      </c>
      <c r="AC81" s="6" t="s">
        <v>1006</v>
      </c>
      <c r="AD81" s="6" t="s">
        <v>1120</v>
      </c>
      <c r="AE81" s="6" t="s">
        <v>1121</v>
      </c>
      <c r="AF81" s="6" t="s">
        <v>86</v>
      </c>
      <c r="AG81" s="6" t="s">
        <v>86</v>
      </c>
      <c r="AH81" s="6" t="s">
        <v>1122</v>
      </c>
      <c r="AI81" s="6" t="s">
        <v>67</v>
      </c>
    </row>
    <row r="82" spans="1:35">
      <c r="A82" s="1" t="s">
        <v>67</v>
      </c>
      <c r="B82" s="1">
        <v>8</v>
      </c>
      <c r="C82" s="1" t="s">
        <v>988</v>
      </c>
      <c r="D82" s="1" t="s">
        <v>1011</v>
      </c>
      <c r="E82" s="1" t="s">
        <v>1123</v>
      </c>
      <c r="F82" s="1" t="s">
        <v>1124</v>
      </c>
      <c r="G82" s="1" t="s">
        <v>1094</v>
      </c>
      <c r="H82" s="1" t="s">
        <v>250</v>
      </c>
      <c r="I82" s="1" t="s">
        <v>994</v>
      </c>
      <c r="J82" s="1" t="s">
        <v>47</v>
      </c>
      <c r="K82" s="1" t="s">
        <v>1125</v>
      </c>
      <c r="L82" s="1" t="s">
        <v>1126</v>
      </c>
      <c r="M82" s="1" t="s">
        <v>1127</v>
      </c>
      <c r="N82" s="1" t="s">
        <v>98</v>
      </c>
      <c r="O82" s="1" t="s">
        <v>1128</v>
      </c>
      <c r="P82" s="1" t="s">
        <v>1106</v>
      </c>
      <c r="Q82" s="1" t="s">
        <v>76</v>
      </c>
      <c r="R82" s="1" t="s">
        <v>1064</v>
      </c>
      <c r="S82" s="5">
        <v>45392</v>
      </c>
      <c r="T82" s="1" t="s">
        <v>1065</v>
      </c>
      <c r="U82" s="1" t="s">
        <v>1129</v>
      </c>
      <c r="V82" s="1" t="s">
        <v>46</v>
      </c>
      <c r="W82" s="1" t="s">
        <v>1130</v>
      </c>
      <c r="X82" s="1" t="s">
        <v>112</v>
      </c>
      <c r="Y82" s="1" t="s">
        <v>1131</v>
      </c>
      <c r="Z82" s="1" t="s">
        <v>1132</v>
      </c>
      <c r="AA82" s="1" t="s">
        <v>1133</v>
      </c>
      <c r="AB82" s="1" t="s">
        <v>1134</v>
      </c>
      <c r="AC82" s="1" t="s">
        <v>466</v>
      </c>
      <c r="AD82" s="1" t="s">
        <v>1071</v>
      </c>
      <c r="AE82" s="1" t="s">
        <v>1135</v>
      </c>
      <c r="AF82" s="1" t="s">
        <v>1035</v>
      </c>
      <c r="AG82" s="1" t="s">
        <v>1035</v>
      </c>
      <c r="AH82" s="1" t="s">
        <v>1136</v>
      </c>
      <c r="AI82" s="1" t="s">
        <v>67</v>
      </c>
    </row>
    <row r="83" spans="1:35" ht="26.45">
      <c r="A83" s="8"/>
      <c r="B83" s="8">
        <v>62</v>
      </c>
      <c r="C83" s="8" t="s">
        <v>34</v>
      </c>
      <c r="D83" s="8" t="str">
        <f ca="1">IFERROR(__xludf.DUMMYFUNCTION("IF(REGEXMATCH(E83, ""^(Psílido|Mosca|Ácaro|Trips|Cochinilla|Escama|Polilla|Gusano|Hormiga|Nematodo|Minador|Pulgón|Chinche|Grillo|Escarabajo|Araña|Tijereta|Caracol|Barrenador|Moho|Gorgojo|Insecto|Molusco)\b""),
    REGEXEXTRACT(E83, ""^(Psílido|Mosca|Ácaro"&amp;"|Trips|Cochinilla|Escama|Polilla|Gusano|Hormiga|Nematodo|Minador|Pulgón|Chinche|Grillo|Escarabajo|Araña|Tijereta|Caracol|Barrenador|Moho|Gorgojo|Insecto|Molusco)""),
    IF(REGEXMATCH(E83, ""(Piojo blanco|Serpeta gruesa|Chanchito blanco|Diaspidiotus "&amp;"citri|Pseudococcus longispinus)""), ""Cochinilla"",
    IF(REGEXMATCH(E83, ""(Caracol|Caracoles)""), ""Molusco"",
    IF(REGEXMATCH(E83, ""(Termita|Chicharrita verde|Chupador del tallo|Tortuguita verde)""), ""Insecto"",
    IF(REGEXMATCH(E83, ""(Gorgojo n"&amp;"egro|Gorgojo de la raíz|Gorgojo del vivero|Gorgojo tropical)""), ""Gorgojo"",
    IF(REGEXMATCH(E83, ""Arañuela parda""), ""Ácaro"",
    IF(REGEXMATCH(E83, ""Picudo de los cítricos""), ""Escarabajo"",
    IF(REGEXMATCH(E83, ""Hormigas de fuego""), ""Hormi"&amp;"ga"",
    IF(REGEXMATCH(E83, ""Psílido africano""), ""Psílido"",
    IF(REGEXMATCH(E83, ""Nemátodo hidropónico""), ""Nematodo"",
    ""Sin Clasificación""))))))))))
"),"Moho")</f>
        <v>Moho</v>
      </c>
      <c r="E83" s="8" t="s">
        <v>1137</v>
      </c>
      <c r="F83" s="8" t="s">
        <v>1138</v>
      </c>
      <c r="G83" s="8" t="s">
        <v>1139</v>
      </c>
      <c r="H83" s="8" t="s">
        <v>1140</v>
      </c>
      <c r="I83" s="8" t="s">
        <v>46</v>
      </c>
      <c r="J83" s="8" t="s">
        <v>1141</v>
      </c>
      <c r="K83" s="8" t="s">
        <v>1142</v>
      </c>
      <c r="L83" s="8" t="s">
        <v>561</v>
      </c>
      <c r="M83" s="8" t="s">
        <v>1143</v>
      </c>
      <c r="N83" s="8" t="s">
        <v>1144</v>
      </c>
      <c r="O83" s="8" t="s">
        <v>1145</v>
      </c>
      <c r="P83" s="8" t="s">
        <v>46</v>
      </c>
      <c r="Q83" s="8" t="s">
        <v>52</v>
      </c>
      <c r="R83" s="8" t="s">
        <v>159</v>
      </c>
      <c r="S83" s="9">
        <v>45306</v>
      </c>
      <c r="T83" s="8" t="s">
        <v>54</v>
      </c>
      <c r="U83" s="8" t="s">
        <v>1146</v>
      </c>
      <c r="V83" s="8" t="s">
        <v>46</v>
      </c>
      <c r="W83" s="8" t="s">
        <v>1147</v>
      </c>
      <c r="X83" s="8" t="s">
        <v>1028</v>
      </c>
      <c r="Y83" s="8" t="s">
        <v>1148</v>
      </c>
      <c r="Z83" s="8" t="s">
        <v>1149</v>
      </c>
      <c r="AA83" s="8" t="s">
        <v>1150</v>
      </c>
      <c r="AB83" s="8" t="s">
        <v>1151</v>
      </c>
      <c r="AC83" s="8" t="s">
        <v>1152</v>
      </c>
      <c r="AD83" s="8" t="s">
        <v>167</v>
      </c>
      <c r="AE83" s="8" t="s">
        <v>1153</v>
      </c>
      <c r="AF83" s="8" t="s">
        <v>194</v>
      </c>
      <c r="AG83" s="8" t="s">
        <v>46</v>
      </c>
      <c r="AH83" s="8" t="s">
        <v>1154</v>
      </c>
      <c r="AI83" s="8" t="s">
        <v>67</v>
      </c>
    </row>
    <row r="84" spans="1:35">
      <c r="A84" s="1" t="s">
        <v>67</v>
      </c>
      <c r="B84" s="1">
        <v>9</v>
      </c>
      <c r="C84" s="1" t="s">
        <v>988</v>
      </c>
      <c r="D84" s="1" t="s">
        <v>989</v>
      </c>
      <c r="E84" s="1" t="s">
        <v>1155</v>
      </c>
      <c r="F84" s="1" t="s">
        <v>1156</v>
      </c>
      <c r="G84" s="1" t="s">
        <v>992</v>
      </c>
      <c r="H84" s="1" t="s">
        <v>1040</v>
      </c>
      <c r="I84" s="1" t="s">
        <v>994</v>
      </c>
      <c r="J84" s="1" t="s">
        <v>1157</v>
      </c>
      <c r="K84" s="1" t="s">
        <v>1158</v>
      </c>
      <c r="L84" s="1" t="s">
        <v>1159</v>
      </c>
      <c r="M84" s="1" t="s">
        <v>1160</v>
      </c>
      <c r="N84" s="1" t="s">
        <v>992</v>
      </c>
      <c r="O84" s="1" t="s">
        <v>1161</v>
      </c>
      <c r="P84" s="1" t="s">
        <v>46</v>
      </c>
      <c r="Q84" s="1" t="s">
        <v>52</v>
      </c>
      <c r="R84" s="1" t="s">
        <v>999</v>
      </c>
      <c r="S84" s="5">
        <v>45397</v>
      </c>
      <c r="T84" s="1" t="s">
        <v>563</v>
      </c>
      <c r="U84" s="1" t="s">
        <v>1162</v>
      </c>
      <c r="V84" s="1" t="s">
        <v>65</v>
      </c>
      <c r="W84" s="1" t="s">
        <v>1048</v>
      </c>
      <c r="X84" s="1" t="s">
        <v>210</v>
      </c>
      <c r="Y84" s="1" t="s">
        <v>1163</v>
      </c>
      <c r="Z84" s="1" t="s">
        <v>1164</v>
      </c>
      <c r="AA84" s="1" t="s">
        <v>1165</v>
      </c>
      <c r="AB84" s="1" t="s">
        <v>1166</v>
      </c>
      <c r="AC84" s="1" t="s">
        <v>1006</v>
      </c>
      <c r="AD84" s="1" t="s">
        <v>1167</v>
      </c>
      <c r="AE84" s="1" t="s">
        <v>1168</v>
      </c>
      <c r="AF84" s="1" t="s">
        <v>86</v>
      </c>
      <c r="AG84" s="1" t="s">
        <v>46</v>
      </c>
      <c r="AH84" s="1" t="s">
        <v>1169</v>
      </c>
      <c r="AI84" s="1" t="s">
        <v>67</v>
      </c>
    </row>
    <row r="85" spans="1:35" ht="26.45">
      <c r="A85" s="8"/>
      <c r="B85" s="8">
        <v>61</v>
      </c>
      <c r="C85" s="8" t="s">
        <v>34</v>
      </c>
      <c r="D85" s="8" t="str">
        <f ca="1">IFERROR(__xludf.DUMMYFUNCTION("IF(REGEXMATCH(E85, ""^(Psílido|Mosca|Ácaro|Trips|Cochinilla|Escama|Polilla|Gusano|Hormiga|Nematodo|Minador|Pulgón|Chinche|Grillo|Escarabajo|Araña|Tijereta|Caracol|Barrenador|Moho|Gorgojo|Insecto|Molusco)\b""),
    REGEXEXTRACT(E85, ""^(Psílido|Mosca|Ácaro"&amp;"|Trips|Cochinilla|Escama|Polilla|Gusano|Hormiga|Nematodo|Minador|Pulgón|Chinche|Grillo|Escarabajo|Araña|Tijereta|Caracol|Barrenador|Moho|Gorgojo|Insecto|Molusco)""),
    IF(REGEXMATCH(E85, ""(Piojo blanco|Serpeta gruesa|Chanchito blanco|Diaspidiotus "&amp;"citri|Pseudococcus longispinus)""), ""Cochinilla"",
    IF(REGEXMATCH(E85, ""(Caracol|Caracoles)""), ""Molusco"",
    IF(REGEXMATCH(E85, ""(Termita|Chicharrita verde|Chupador del tallo|Tortuguita verde)""), ""Insecto"",
    IF(REGEXMATCH(E85, ""(Gorgojo n"&amp;"egro|Gorgojo de la raíz|Gorgojo del vivero|Gorgojo tropical)""), ""Gorgojo"",
    IF(REGEXMATCH(E85, ""Arañuela parda""), ""Ácaro"",
    IF(REGEXMATCH(E85, ""Picudo de los cítricos""), ""Escarabajo"",
    IF(REGEXMATCH(E85, ""Hormigas de fuego""), ""Hormi"&amp;"ga"",
    IF(REGEXMATCH(E85, ""Psílido africano""), ""Psílido"",
    IF(REGEXMATCH(E85, ""Nemátodo hidropónico""), ""Nematodo"",
    ""Sin Clasificación""))))))))))
"),"Moho")</f>
        <v>Moho</v>
      </c>
      <c r="E85" s="8" t="s">
        <v>1170</v>
      </c>
      <c r="F85" s="8" t="s">
        <v>1171</v>
      </c>
      <c r="G85" s="8" t="s">
        <v>1172</v>
      </c>
      <c r="H85" s="8" t="s">
        <v>1140</v>
      </c>
      <c r="I85" s="8" t="s">
        <v>46</v>
      </c>
      <c r="J85" s="8" t="s">
        <v>1141</v>
      </c>
      <c r="K85" s="8" t="s">
        <v>1142</v>
      </c>
      <c r="L85" s="8" t="s">
        <v>561</v>
      </c>
      <c r="M85" s="8" t="s">
        <v>1143</v>
      </c>
      <c r="N85" s="8" t="s">
        <v>1132</v>
      </c>
      <c r="O85" s="8" t="s">
        <v>1145</v>
      </c>
      <c r="P85" s="8" t="s">
        <v>46</v>
      </c>
      <c r="Q85" s="8" t="s">
        <v>52</v>
      </c>
      <c r="R85" s="8" t="s">
        <v>159</v>
      </c>
      <c r="S85" s="9">
        <v>45306</v>
      </c>
      <c r="T85" s="8" t="s">
        <v>54</v>
      </c>
      <c r="U85" s="8" t="s">
        <v>1173</v>
      </c>
      <c r="V85" s="8" t="s">
        <v>46</v>
      </c>
      <c r="W85" s="8" t="s">
        <v>1174</v>
      </c>
      <c r="X85" s="8" t="s">
        <v>1028</v>
      </c>
      <c r="Y85" s="8" t="s">
        <v>1148</v>
      </c>
      <c r="Z85" s="8" t="s">
        <v>1175</v>
      </c>
      <c r="AA85" s="8" t="s">
        <v>1176</v>
      </c>
      <c r="AB85" s="8" t="s">
        <v>1177</v>
      </c>
      <c r="AC85" s="8" t="s">
        <v>1178</v>
      </c>
      <c r="AD85" s="8" t="s">
        <v>167</v>
      </c>
      <c r="AE85" s="8" t="s">
        <v>1179</v>
      </c>
      <c r="AF85" s="8" t="s">
        <v>194</v>
      </c>
      <c r="AG85" s="8" t="s">
        <v>46</v>
      </c>
      <c r="AH85" s="8" t="s">
        <v>1154</v>
      </c>
      <c r="AI85" s="8" t="s">
        <v>67</v>
      </c>
    </row>
    <row r="86" spans="1:35">
      <c r="A86" s="1" t="s">
        <v>67</v>
      </c>
      <c r="B86" s="1">
        <v>10</v>
      </c>
      <c r="C86" s="1" t="s">
        <v>988</v>
      </c>
      <c r="D86" s="1" t="s">
        <v>1037</v>
      </c>
      <c r="E86" s="1" t="s">
        <v>1180</v>
      </c>
      <c r="F86" s="1" t="s">
        <v>1181</v>
      </c>
      <c r="G86" s="1" t="s">
        <v>644</v>
      </c>
      <c r="H86" s="1" t="s">
        <v>250</v>
      </c>
      <c r="I86" s="1" t="s">
        <v>1041</v>
      </c>
      <c r="J86" s="1" t="s">
        <v>1182</v>
      </c>
      <c r="K86" s="1" t="s">
        <v>1183</v>
      </c>
      <c r="L86" s="1" t="s">
        <v>1184</v>
      </c>
      <c r="M86" s="1" t="s">
        <v>1185</v>
      </c>
      <c r="N86" s="1" t="s">
        <v>644</v>
      </c>
      <c r="O86" s="1" t="s">
        <v>1186</v>
      </c>
      <c r="P86" s="1" t="s">
        <v>65</v>
      </c>
      <c r="Q86" s="1" t="s">
        <v>52</v>
      </c>
      <c r="R86" s="1" t="s">
        <v>1064</v>
      </c>
      <c r="S86" s="5">
        <v>45402</v>
      </c>
      <c r="T86" s="1" t="s">
        <v>376</v>
      </c>
      <c r="U86" s="1" t="s">
        <v>1187</v>
      </c>
      <c r="V86" s="1" t="s">
        <v>46</v>
      </c>
      <c r="W86" s="1" t="s">
        <v>1188</v>
      </c>
      <c r="X86" s="1" t="s">
        <v>57</v>
      </c>
      <c r="Y86" s="1" t="s">
        <v>1189</v>
      </c>
      <c r="Z86" s="1" t="s">
        <v>1190</v>
      </c>
      <c r="AA86" s="1" t="s">
        <v>1191</v>
      </c>
      <c r="AB86" s="1" t="s">
        <v>1192</v>
      </c>
      <c r="AC86" s="1" t="s">
        <v>1193</v>
      </c>
      <c r="AD86" s="1" t="s">
        <v>63</v>
      </c>
      <c r="AE86" s="1" t="s">
        <v>1194</v>
      </c>
      <c r="AF86" s="1" t="s">
        <v>86</v>
      </c>
      <c r="AG86" s="1" t="s">
        <v>1035</v>
      </c>
      <c r="AH86" s="1" t="s">
        <v>1195</v>
      </c>
      <c r="AI86" s="1" t="s">
        <v>67</v>
      </c>
    </row>
    <row r="87" spans="1:35">
      <c r="A87" s="1" t="s">
        <v>67</v>
      </c>
      <c r="B87" s="1">
        <v>11</v>
      </c>
      <c r="C87" s="1" t="s">
        <v>988</v>
      </c>
      <c r="D87" s="1" t="s">
        <v>1011</v>
      </c>
      <c r="E87" s="1" t="s">
        <v>1196</v>
      </c>
      <c r="F87" s="1" t="s">
        <v>1197</v>
      </c>
      <c r="G87" s="1" t="s">
        <v>604</v>
      </c>
      <c r="H87" s="1" t="s">
        <v>385</v>
      </c>
      <c r="I87" s="1" t="s">
        <v>994</v>
      </c>
      <c r="J87" s="1" t="s">
        <v>47</v>
      </c>
      <c r="K87" s="1" t="s">
        <v>1198</v>
      </c>
      <c r="L87" s="1" t="s">
        <v>175</v>
      </c>
      <c r="M87" s="1" t="s">
        <v>1199</v>
      </c>
      <c r="N87" s="1" t="s">
        <v>1019</v>
      </c>
      <c r="O87" s="1" t="s">
        <v>1200</v>
      </c>
      <c r="P87" s="1" t="s">
        <v>86</v>
      </c>
      <c r="Q87" s="1" t="s">
        <v>52</v>
      </c>
      <c r="R87" s="1" t="s">
        <v>999</v>
      </c>
      <c r="S87" s="5">
        <v>45407</v>
      </c>
      <c r="T87" s="1" t="s">
        <v>1023</v>
      </c>
      <c r="U87" s="1" t="s">
        <v>1201</v>
      </c>
      <c r="V87" s="1" t="s">
        <v>46</v>
      </c>
      <c r="W87" s="1" t="s">
        <v>1202</v>
      </c>
      <c r="X87" s="1" t="s">
        <v>112</v>
      </c>
      <c r="Y87" s="1" t="s">
        <v>1203</v>
      </c>
      <c r="Z87" s="1" t="s">
        <v>1019</v>
      </c>
      <c r="AA87" s="1" t="s">
        <v>1204</v>
      </c>
      <c r="AB87" s="1" t="s">
        <v>1205</v>
      </c>
      <c r="AC87" s="1" t="s">
        <v>1206</v>
      </c>
      <c r="AD87" s="1" t="s">
        <v>1207</v>
      </c>
      <c r="AE87" s="1" t="s">
        <v>1208</v>
      </c>
      <c r="AF87" s="1" t="s">
        <v>46</v>
      </c>
      <c r="AG87" s="1" t="s">
        <v>65</v>
      </c>
      <c r="AH87" s="1" t="s">
        <v>1209</v>
      </c>
      <c r="AI87" s="1" t="s">
        <v>67</v>
      </c>
    </row>
    <row r="88" spans="1:35">
      <c r="A88" s="1" t="s">
        <v>67</v>
      </c>
      <c r="B88" s="1">
        <v>12</v>
      </c>
      <c r="C88" s="1" t="s">
        <v>988</v>
      </c>
      <c r="D88" s="1" t="s">
        <v>1011</v>
      </c>
      <c r="E88" s="1" t="s">
        <v>1210</v>
      </c>
      <c r="F88" s="1" t="s">
        <v>1211</v>
      </c>
      <c r="G88" s="1" t="s">
        <v>604</v>
      </c>
      <c r="H88" s="1" t="s">
        <v>1212</v>
      </c>
      <c r="I88" s="1" t="s">
        <v>994</v>
      </c>
      <c r="J88" s="1" t="s">
        <v>47</v>
      </c>
      <c r="K88" s="1" t="s">
        <v>1213</v>
      </c>
      <c r="L88" s="1" t="s">
        <v>1214</v>
      </c>
      <c r="M88" s="1" t="s">
        <v>1215</v>
      </c>
      <c r="N88" s="1" t="s">
        <v>59</v>
      </c>
      <c r="O88" s="1" t="s">
        <v>1216</v>
      </c>
      <c r="P88" s="1" t="s">
        <v>46</v>
      </c>
      <c r="Q88" s="1" t="s">
        <v>740</v>
      </c>
      <c r="R88" s="1" t="s">
        <v>1022</v>
      </c>
      <c r="S88" s="5">
        <v>45413</v>
      </c>
      <c r="T88" s="1" t="s">
        <v>1023</v>
      </c>
      <c r="U88" s="1" t="s">
        <v>780</v>
      </c>
      <c r="V88" s="1" t="s">
        <v>65</v>
      </c>
      <c r="W88" s="1" t="s">
        <v>1217</v>
      </c>
      <c r="X88" s="1" t="s">
        <v>210</v>
      </c>
      <c r="Y88" s="1" t="s">
        <v>1218</v>
      </c>
      <c r="Z88" s="1" t="s">
        <v>604</v>
      </c>
      <c r="AA88" s="1" t="s">
        <v>1219</v>
      </c>
      <c r="AB88" s="1" t="s">
        <v>1220</v>
      </c>
      <c r="AC88" s="1" t="s">
        <v>1221</v>
      </c>
      <c r="AD88" s="1" t="s">
        <v>1032</v>
      </c>
      <c r="AE88" s="1" t="s">
        <v>1222</v>
      </c>
      <c r="AF88" s="1" t="s">
        <v>644</v>
      </c>
      <c r="AG88" s="1" t="s">
        <v>65</v>
      </c>
      <c r="AH88" s="1" t="s">
        <v>1036</v>
      </c>
      <c r="AI88" s="1" t="s">
        <v>67</v>
      </c>
    </row>
    <row r="89" spans="1:35">
      <c r="A89" s="1" t="s">
        <v>67</v>
      </c>
      <c r="B89" s="1">
        <v>13</v>
      </c>
      <c r="C89" s="1" t="s">
        <v>988</v>
      </c>
      <c r="D89" s="1" t="s">
        <v>1037</v>
      </c>
      <c r="E89" s="1" t="s">
        <v>1223</v>
      </c>
      <c r="F89" s="1" t="s">
        <v>1224</v>
      </c>
      <c r="G89" s="1" t="s">
        <v>992</v>
      </c>
      <c r="H89" s="1" t="s">
        <v>1225</v>
      </c>
      <c r="I89" s="1" t="s">
        <v>1041</v>
      </c>
      <c r="J89" s="1" t="s">
        <v>1226</v>
      </c>
      <c r="K89" s="1" t="s">
        <v>1227</v>
      </c>
      <c r="L89" s="1" t="s">
        <v>1228</v>
      </c>
      <c r="M89" s="1" t="s">
        <v>1006</v>
      </c>
      <c r="N89" s="1" t="s">
        <v>992</v>
      </c>
      <c r="O89" s="1" t="s">
        <v>1229</v>
      </c>
      <c r="P89" s="1" t="s">
        <v>65</v>
      </c>
      <c r="Q89" s="1" t="s">
        <v>52</v>
      </c>
      <c r="R89" s="1" t="s">
        <v>159</v>
      </c>
      <c r="S89" s="5">
        <v>45417</v>
      </c>
      <c r="T89" s="1" t="s">
        <v>1023</v>
      </c>
      <c r="U89" s="1" t="s">
        <v>1047</v>
      </c>
      <c r="V89" s="1" t="s">
        <v>65</v>
      </c>
      <c r="W89" s="1" t="s">
        <v>1048</v>
      </c>
      <c r="X89" s="1" t="s">
        <v>210</v>
      </c>
      <c r="Y89" s="1" t="s">
        <v>1049</v>
      </c>
      <c r="Z89" s="1" t="s">
        <v>602</v>
      </c>
      <c r="AA89" s="1" t="s">
        <v>1230</v>
      </c>
      <c r="AB89" s="1" t="s">
        <v>1231</v>
      </c>
      <c r="AC89" s="1" t="s">
        <v>1232</v>
      </c>
      <c r="AD89" s="1" t="s">
        <v>63</v>
      </c>
      <c r="AE89" s="1" t="s">
        <v>1233</v>
      </c>
      <c r="AF89" s="1" t="s">
        <v>86</v>
      </c>
      <c r="AG89" s="1" t="s">
        <v>86</v>
      </c>
      <c r="AH89" s="1" t="s">
        <v>1234</v>
      </c>
      <c r="AI89" s="1" t="s">
        <v>67</v>
      </c>
    </row>
    <row r="90" spans="1:35">
      <c r="A90" s="1" t="s">
        <v>67</v>
      </c>
      <c r="B90" s="1">
        <v>14</v>
      </c>
      <c r="C90" s="1" t="s">
        <v>988</v>
      </c>
      <c r="D90" s="1" t="s">
        <v>1011</v>
      </c>
      <c r="E90" s="1" t="s">
        <v>1235</v>
      </c>
      <c r="F90" s="1" t="s">
        <v>1236</v>
      </c>
      <c r="G90" s="1" t="s">
        <v>80</v>
      </c>
      <c r="H90" s="1" t="s">
        <v>250</v>
      </c>
      <c r="I90" s="1" t="s">
        <v>994</v>
      </c>
      <c r="J90" s="1" t="s">
        <v>47</v>
      </c>
      <c r="K90" s="1" t="s">
        <v>1237</v>
      </c>
      <c r="L90" s="1" t="s">
        <v>930</v>
      </c>
      <c r="M90" s="1" t="s">
        <v>1062</v>
      </c>
      <c r="N90" s="1" t="s">
        <v>80</v>
      </c>
      <c r="O90" s="1" t="s">
        <v>1238</v>
      </c>
      <c r="P90" s="1" t="s">
        <v>65</v>
      </c>
      <c r="Q90" s="1" t="s">
        <v>127</v>
      </c>
      <c r="R90" s="1" t="s">
        <v>1064</v>
      </c>
      <c r="S90" s="5">
        <v>45422</v>
      </c>
      <c r="T90" s="1" t="s">
        <v>1065</v>
      </c>
      <c r="U90" s="1" t="s">
        <v>1239</v>
      </c>
      <c r="V90" s="1" t="s">
        <v>46</v>
      </c>
      <c r="W90" s="1" t="s">
        <v>1067</v>
      </c>
      <c r="X90" s="1" t="s">
        <v>57</v>
      </c>
      <c r="Y90" s="1" t="s">
        <v>1240</v>
      </c>
      <c r="Z90" s="1" t="s">
        <v>80</v>
      </c>
      <c r="AA90" s="1" t="s">
        <v>1241</v>
      </c>
      <c r="AB90" s="1" t="s">
        <v>1242</v>
      </c>
      <c r="AC90" s="1" t="s">
        <v>1243</v>
      </c>
      <c r="AD90" s="1" t="s">
        <v>1071</v>
      </c>
      <c r="AE90" s="1" t="s">
        <v>1244</v>
      </c>
      <c r="AF90" s="1" t="s">
        <v>1035</v>
      </c>
      <c r="AG90" s="1" t="s">
        <v>65</v>
      </c>
      <c r="AH90" s="1" t="s">
        <v>1073</v>
      </c>
      <c r="AI90" s="1" t="s">
        <v>67</v>
      </c>
    </row>
    <row r="91" spans="1:35">
      <c r="A91" s="1" t="s">
        <v>67</v>
      </c>
      <c r="B91" s="1">
        <v>15</v>
      </c>
      <c r="C91" s="1" t="s">
        <v>988</v>
      </c>
      <c r="D91" s="1" t="s">
        <v>1037</v>
      </c>
      <c r="E91" s="1" t="s">
        <v>1245</v>
      </c>
      <c r="F91" s="1" t="s">
        <v>1246</v>
      </c>
      <c r="G91" s="1" t="s">
        <v>992</v>
      </c>
      <c r="H91" s="1" t="s">
        <v>1040</v>
      </c>
      <c r="I91" s="1" t="s">
        <v>1041</v>
      </c>
      <c r="J91" s="1" t="s">
        <v>1247</v>
      </c>
      <c r="K91" s="1" t="s">
        <v>1248</v>
      </c>
      <c r="L91" s="1" t="s">
        <v>1249</v>
      </c>
      <c r="M91" s="1" t="s">
        <v>1250</v>
      </c>
      <c r="N91" s="1" t="s">
        <v>992</v>
      </c>
      <c r="O91" s="1" t="s">
        <v>1251</v>
      </c>
      <c r="P91" s="1" t="s">
        <v>46</v>
      </c>
      <c r="Q91" s="1" t="s">
        <v>52</v>
      </c>
      <c r="R91" s="1" t="s">
        <v>159</v>
      </c>
      <c r="S91" s="5">
        <v>45427</v>
      </c>
      <c r="T91" s="1" t="s">
        <v>1023</v>
      </c>
      <c r="U91" s="1" t="s">
        <v>1047</v>
      </c>
      <c r="V91" s="1" t="s">
        <v>86</v>
      </c>
      <c r="W91" s="1" t="s">
        <v>1048</v>
      </c>
      <c r="X91" s="1" t="s">
        <v>210</v>
      </c>
      <c r="Y91" s="1" t="s">
        <v>1163</v>
      </c>
      <c r="Z91" s="1" t="s">
        <v>1252</v>
      </c>
      <c r="AA91" s="1" t="s">
        <v>1253</v>
      </c>
      <c r="AB91" s="1" t="s">
        <v>1254</v>
      </c>
      <c r="AC91" s="1" t="s">
        <v>1006</v>
      </c>
      <c r="AD91" s="1" t="s">
        <v>63</v>
      </c>
      <c r="AE91" s="1" t="s">
        <v>1255</v>
      </c>
      <c r="AF91" s="1" t="s">
        <v>86</v>
      </c>
      <c r="AG91" s="1" t="s">
        <v>86</v>
      </c>
      <c r="AH91" s="1" t="s">
        <v>1122</v>
      </c>
      <c r="AI91" s="1" t="s">
        <v>67</v>
      </c>
    </row>
    <row r="92" spans="1:35">
      <c r="A92" s="1" t="s">
        <v>67</v>
      </c>
      <c r="B92" s="1">
        <v>16</v>
      </c>
      <c r="C92" s="1" t="s">
        <v>988</v>
      </c>
      <c r="D92" s="1" t="s">
        <v>1011</v>
      </c>
      <c r="E92" s="1" t="s">
        <v>1256</v>
      </c>
      <c r="F92" s="1" t="s">
        <v>1257</v>
      </c>
      <c r="G92" s="1" t="s">
        <v>1019</v>
      </c>
      <c r="H92" s="1" t="s">
        <v>250</v>
      </c>
      <c r="I92" s="1" t="s">
        <v>994</v>
      </c>
      <c r="J92" s="1" t="s">
        <v>1247</v>
      </c>
      <c r="K92" s="1" t="s">
        <v>1258</v>
      </c>
      <c r="L92" s="1" t="s">
        <v>1259</v>
      </c>
      <c r="M92" s="1" t="s">
        <v>1062</v>
      </c>
      <c r="N92" s="1" t="s">
        <v>1260</v>
      </c>
      <c r="O92" s="1" t="s">
        <v>1261</v>
      </c>
      <c r="P92" s="1" t="s">
        <v>1021</v>
      </c>
      <c r="Q92" s="1" t="s">
        <v>76</v>
      </c>
      <c r="R92" s="1" t="s">
        <v>1064</v>
      </c>
      <c r="S92" s="5">
        <v>45432</v>
      </c>
      <c r="T92" s="1" t="s">
        <v>1023</v>
      </c>
      <c r="U92" s="1" t="s">
        <v>1097</v>
      </c>
      <c r="V92" s="1" t="s">
        <v>46</v>
      </c>
      <c r="W92" s="1" t="s">
        <v>1262</v>
      </c>
      <c r="X92" s="1" t="s">
        <v>112</v>
      </c>
      <c r="Y92" s="1" t="s">
        <v>1131</v>
      </c>
      <c r="Z92" s="1" t="s">
        <v>1019</v>
      </c>
      <c r="AA92" s="1" t="s">
        <v>1069</v>
      </c>
      <c r="AB92" s="1" t="s">
        <v>1263</v>
      </c>
      <c r="AC92" s="1" t="s">
        <v>810</v>
      </c>
      <c r="AD92" s="1" t="s">
        <v>1071</v>
      </c>
      <c r="AE92" s="1" t="s">
        <v>1264</v>
      </c>
      <c r="AF92" s="1" t="s">
        <v>644</v>
      </c>
      <c r="AG92" s="1" t="s">
        <v>46</v>
      </c>
      <c r="AH92" s="1" t="s">
        <v>1265</v>
      </c>
      <c r="AI92" s="1" t="s">
        <v>67</v>
      </c>
    </row>
    <row r="93" spans="1:35">
      <c r="A93" s="1" t="s">
        <v>67</v>
      </c>
      <c r="B93" s="1">
        <v>18</v>
      </c>
      <c r="C93" s="1" t="s">
        <v>988</v>
      </c>
      <c r="D93" s="1" t="s">
        <v>1037</v>
      </c>
      <c r="E93" s="1" t="s">
        <v>1266</v>
      </c>
      <c r="F93" s="1" t="s">
        <v>1267</v>
      </c>
      <c r="G93" s="1" t="s">
        <v>992</v>
      </c>
      <c r="H93" s="1" t="s">
        <v>610</v>
      </c>
      <c r="I93" s="1" t="s">
        <v>1041</v>
      </c>
      <c r="J93" s="1" t="s">
        <v>1182</v>
      </c>
      <c r="K93" s="1" t="s">
        <v>1268</v>
      </c>
      <c r="L93" s="1" t="s">
        <v>1269</v>
      </c>
      <c r="M93" s="1" t="s">
        <v>1006</v>
      </c>
      <c r="N93" s="1" t="s">
        <v>992</v>
      </c>
      <c r="O93" s="1" t="s">
        <v>1270</v>
      </c>
      <c r="P93" s="1" t="s">
        <v>65</v>
      </c>
      <c r="Q93" s="1" t="s">
        <v>52</v>
      </c>
      <c r="R93" s="1" t="s">
        <v>159</v>
      </c>
      <c r="S93" s="5">
        <v>45442</v>
      </c>
      <c r="T93" s="1" t="s">
        <v>728</v>
      </c>
      <c r="U93" s="1" t="s">
        <v>1047</v>
      </c>
      <c r="V93" s="1" t="s">
        <v>86</v>
      </c>
      <c r="W93" s="1" t="s">
        <v>1048</v>
      </c>
      <c r="X93" s="1" t="s">
        <v>210</v>
      </c>
      <c r="Y93" s="1" t="s">
        <v>1116</v>
      </c>
      <c r="Z93" s="1" t="s">
        <v>1271</v>
      </c>
      <c r="AA93" s="1" t="s">
        <v>1272</v>
      </c>
      <c r="AB93" s="1" t="s">
        <v>1273</v>
      </c>
      <c r="AC93" s="1" t="s">
        <v>1250</v>
      </c>
      <c r="AD93" s="1" t="s">
        <v>63</v>
      </c>
      <c r="AE93" s="1" t="s">
        <v>1121</v>
      </c>
      <c r="AF93" s="1" t="s">
        <v>86</v>
      </c>
      <c r="AG93" s="1" t="s">
        <v>86</v>
      </c>
      <c r="AH93" s="1" t="s">
        <v>1274</v>
      </c>
      <c r="AI93" s="1" t="s">
        <v>67</v>
      </c>
    </row>
    <row r="94" spans="1:35">
      <c r="A94" s="1" t="s">
        <v>67</v>
      </c>
      <c r="B94" s="1">
        <v>19</v>
      </c>
      <c r="C94" s="1" t="s">
        <v>988</v>
      </c>
      <c r="D94" s="1" t="s">
        <v>1011</v>
      </c>
      <c r="E94" s="1" t="s">
        <v>1275</v>
      </c>
      <c r="F94" s="1" t="s">
        <v>1276</v>
      </c>
      <c r="G94" s="1" t="s">
        <v>1277</v>
      </c>
      <c r="H94" s="1" t="s">
        <v>399</v>
      </c>
      <c r="I94" s="1" t="s">
        <v>994</v>
      </c>
      <c r="J94" s="1" t="s">
        <v>47</v>
      </c>
      <c r="K94" s="1" t="s">
        <v>1278</v>
      </c>
      <c r="L94" s="1" t="s">
        <v>1279</v>
      </c>
      <c r="M94" s="1" t="s">
        <v>1280</v>
      </c>
      <c r="N94" s="1" t="s">
        <v>520</v>
      </c>
      <c r="O94" s="1" t="s">
        <v>1281</v>
      </c>
      <c r="P94" s="1" t="s">
        <v>65</v>
      </c>
      <c r="Q94" s="1" t="s">
        <v>158</v>
      </c>
      <c r="R94" s="1" t="s">
        <v>1064</v>
      </c>
      <c r="S94" s="5">
        <v>45448</v>
      </c>
      <c r="T94" s="1" t="s">
        <v>1023</v>
      </c>
      <c r="U94" s="1" t="s">
        <v>1282</v>
      </c>
      <c r="V94" s="1" t="s">
        <v>46</v>
      </c>
      <c r="W94" s="1" t="s">
        <v>1283</v>
      </c>
      <c r="X94" s="1" t="s">
        <v>1014</v>
      </c>
      <c r="Y94" s="1" t="s">
        <v>1284</v>
      </c>
      <c r="Z94" s="1" t="s">
        <v>1277</v>
      </c>
      <c r="AA94" s="1" t="s">
        <v>1285</v>
      </c>
      <c r="AB94" s="1" t="s">
        <v>1286</v>
      </c>
      <c r="AC94" s="1" t="s">
        <v>810</v>
      </c>
      <c r="AD94" s="1" t="s">
        <v>1071</v>
      </c>
      <c r="AE94" s="1" t="s">
        <v>1287</v>
      </c>
      <c r="AF94" s="1" t="s">
        <v>1035</v>
      </c>
      <c r="AG94" s="1" t="s">
        <v>46</v>
      </c>
      <c r="AH94" s="1" t="s">
        <v>1288</v>
      </c>
      <c r="AI94" s="1" t="s">
        <v>67</v>
      </c>
    </row>
    <row r="95" spans="1:35">
      <c r="A95" s="1" t="s">
        <v>67</v>
      </c>
      <c r="B95" s="1">
        <v>20</v>
      </c>
      <c r="C95" s="1" t="s">
        <v>988</v>
      </c>
      <c r="D95" s="1" t="s">
        <v>1037</v>
      </c>
      <c r="E95" s="1" t="s">
        <v>1289</v>
      </c>
      <c r="F95" s="1" t="s">
        <v>1290</v>
      </c>
      <c r="G95" s="1" t="s">
        <v>992</v>
      </c>
      <c r="H95" s="1" t="s">
        <v>342</v>
      </c>
      <c r="I95" s="1" t="s">
        <v>1041</v>
      </c>
      <c r="J95" s="1" t="s">
        <v>1291</v>
      </c>
      <c r="K95" s="1" t="s">
        <v>1292</v>
      </c>
      <c r="L95" s="1" t="s">
        <v>1293</v>
      </c>
      <c r="M95" s="1" t="s">
        <v>1006</v>
      </c>
      <c r="N95" s="1" t="s">
        <v>992</v>
      </c>
      <c r="O95" s="1" t="s">
        <v>1294</v>
      </c>
      <c r="P95" s="1" t="s">
        <v>1106</v>
      </c>
      <c r="Q95" s="1" t="s">
        <v>52</v>
      </c>
      <c r="R95" s="1" t="s">
        <v>159</v>
      </c>
      <c r="S95" s="5">
        <v>45453</v>
      </c>
      <c r="T95" s="1" t="s">
        <v>728</v>
      </c>
      <c r="U95" s="1" t="s">
        <v>1047</v>
      </c>
      <c r="V95" s="1" t="s">
        <v>65</v>
      </c>
      <c r="W95" s="1" t="s">
        <v>1048</v>
      </c>
      <c r="X95" s="1" t="s">
        <v>210</v>
      </c>
      <c r="Y95" s="1" t="s">
        <v>335</v>
      </c>
      <c r="Z95" s="1" t="s">
        <v>57</v>
      </c>
      <c r="AA95" s="1" t="s">
        <v>1295</v>
      </c>
      <c r="AB95" s="1" t="s">
        <v>1296</v>
      </c>
      <c r="AC95" s="1" t="s">
        <v>1250</v>
      </c>
      <c r="AD95" s="1" t="s">
        <v>63</v>
      </c>
      <c r="AE95" s="1" t="s">
        <v>1297</v>
      </c>
      <c r="AF95" s="1" t="s">
        <v>86</v>
      </c>
      <c r="AG95" s="1" t="s">
        <v>86</v>
      </c>
      <c r="AH95" s="1" t="s">
        <v>1274</v>
      </c>
      <c r="AI95" s="1" t="s">
        <v>67</v>
      </c>
    </row>
    <row r="96" spans="1:35">
      <c r="A96" s="1" t="s">
        <v>67</v>
      </c>
      <c r="B96" s="1">
        <v>21</v>
      </c>
      <c r="C96" s="1" t="s">
        <v>988</v>
      </c>
      <c r="D96" s="1" t="s">
        <v>1011</v>
      </c>
      <c r="E96" s="1" t="s">
        <v>1298</v>
      </c>
      <c r="F96" s="1" t="s">
        <v>1299</v>
      </c>
      <c r="G96" s="1" t="s">
        <v>520</v>
      </c>
      <c r="H96" s="1" t="s">
        <v>342</v>
      </c>
      <c r="I96" s="1" t="s">
        <v>994</v>
      </c>
      <c r="J96" s="1" t="s">
        <v>47</v>
      </c>
      <c r="K96" s="1" t="s">
        <v>1300</v>
      </c>
      <c r="L96" s="1" t="s">
        <v>1301</v>
      </c>
      <c r="M96" s="1" t="s">
        <v>1302</v>
      </c>
      <c r="N96" s="1" t="s">
        <v>179</v>
      </c>
      <c r="O96" s="1" t="s">
        <v>1303</v>
      </c>
      <c r="P96" s="1" t="s">
        <v>46</v>
      </c>
      <c r="Q96" s="1" t="s">
        <v>1304</v>
      </c>
      <c r="R96" s="1" t="s">
        <v>1064</v>
      </c>
      <c r="S96" s="5">
        <v>45458</v>
      </c>
      <c r="T96" s="1" t="s">
        <v>1023</v>
      </c>
      <c r="U96" s="1" t="s">
        <v>1305</v>
      </c>
      <c r="V96" s="1" t="s">
        <v>46</v>
      </c>
      <c r="W96" s="1" t="s">
        <v>1306</v>
      </c>
      <c r="X96" s="1" t="s">
        <v>1260</v>
      </c>
      <c r="Y96" s="1" t="s">
        <v>1307</v>
      </c>
      <c r="Z96" s="1" t="s">
        <v>179</v>
      </c>
      <c r="AA96" s="1" t="s">
        <v>1308</v>
      </c>
      <c r="AB96" s="1" t="s">
        <v>1309</v>
      </c>
      <c r="AC96" s="1" t="s">
        <v>1310</v>
      </c>
      <c r="AD96" s="1" t="s">
        <v>1311</v>
      </c>
      <c r="AE96" s="1" t="s">
        <v>1312</v>
      </c>
      <c r="AF96" s="1" t="s">
        <v>86</v>
      </c>
      <c r="AG96" s="1" t="s">
        <v>46</v>
      </c>
      <c r="AH96" s="1" t="s">
        <v>1313</v>
      </c>
      <c r="AI96" s="1" t="s">
        <v>67</v>
      </c>
    </row>
    <row r="97" spans="1:35">
      <c r="A97" s="1" t="s">
        <v>67</v>
      </c>
      <c r="B97" s="1">
        <v>22</v>
      </c>
      <c r="C97" s="1" t="s">
        <v>988</v>
      </c>
      <c r="D97" s="1" t="s">
        <v>989</v>
      </c>
      <c r="E97" s="1" t="s">
        <v>1314</v>
      </c>
      <c r="F97" s="1" t="s">
        <v>1315</v>
      </c>
      <c r="G97" s="1" t="s">
        <v>1260</v>
      </c>
      <c r="H97" s="1" t="s">
        <v>250</v>
      </c>
      <c r="I97" s="1" t="s">
        <v>994</v>
      </c>
      <c r="J97" s="1" t="s">
        <v>47</v>
      </c>
      <c r="K97" s="1" t="s">
        <v>1316</v>
      </c>
      <c r="L97" s="1" t="s">
        <v>1263</v>
      </c>
      <c r="M97" s="1" t="s">
        <v>1078</v>
      </c>
      <c r="N97" s="1" t="s">
        <v>520</v>
      </c>
      <c r="O97" s="1" t="s">
        <v>1317</v>
      </c>
      <c r="P97" s="1" t="s">
        <v>65</v>
      </c>
      <c r="Q97" s="1" t="s">
        <v>1318</v>
      </c>
      <c r="R97" s="1" t="s">
        <v>999</v>
      </c>
      <c r="S97" s="5">
        <v>45463</v>
      </c>
      <c r="T97" s="1" t="s">
        <v>1319</v>
      </c>
      <c r="U97" s="1" t="s">
        <v>1320</v>
      </c>
      <c r="V97" s="1" t="s">
        <v>65</v>
      </c>
      <c r="W97" s="1" t="s">
        <v>1321</v>
      </c>
      <c r="X97" s="1" t="s">
        <v>112</v>
      </c>
      <c r="Y97" s="1" t="s">
        <v>1322</v>
      </c>
      <c r="Z97" s="1" t="s">
        <v>1260</v>
      </c>
      <c r="AA97" s="1" t="s">
        <v>1133</v>
      </c>
      <c r="AB97" s="1" t="s">
        <v>1323</v>
      </c>
      <c r="AC97" s="1" t="s">
        <v>1324</v>
      </c>
      <c r="AD97" s="1" t="s">
        <v>1087</v>
      </c>
      <c r="AE97" s="1" t="s">
        <v>1325</v>
      </c>
      <c r="AF97" s="1" t="s">
        <v>1035</v>
      </c>
      <c r="AG97" s="1" t="s">
        <v>65</v>
      </c>
      <c r="AH97" s="1" t="s">
        <v>1073</v>
      </c>
      <c r="AI97" s="1" t="s">
        <v>67</v>
      </c>
    </row>
    <row r="98" spans="1:35">
      <c r="A98" s="1" t="s">
        <v>67</v>
      </c>
      <c r="B98" s="1">
        <v>24</v>
      </c>
      <c r="C98" s="1" t="s">
        <v>988</v>
      </c>
      <c r="D98" s="1" t="s">
        <v>989</v>
      </c>
      <c r="E98" s="1" t="s">
        <v>1326</v>
      </c>
      <c r="F98" s="1" t="s">
        <v>1327</v>
      </c>
      <c r="G98" s="1" t="s">
        <v>1019</v>
      </c>
      <c r="H98" s="1" t="s">
        <v>1328</v>
      </c>
      <c r="I98" s="1" t="s">
        <v>994</v>
      </c>
      <c r="J98" s="1" t="s">
        <v>1329</v>
      </c>
      <c r="K98" s="1" t="s">
        <v>1330</v>
      </c>
      <c r="L98" s="1" t="s">
        <v>1331</v>
      </c>
      <c r="M98" s="1" t="s">
        <v>1332</v>
      </c>
      <c r="N98" s="1" t="s">
        <v>80</v>
      </c>
      <c r="O98" s="1" t="s">
        <v>1333</v>
      </c>
      <c r="P98" s="1" t="s">
        <v>1021</v>
      </c>
      <c r="Q98" s="1" t="s">
        <v>1334</v>
      </c>
      <c r="R98" s="1" t="s">
        <v>999</v>
      </c>
      <c r="S98" s="5">
        <v>45474</v>
      </c>
      <c r="T98" s="1" t="s">
        <v>1319</v>
      </c>
      <c r="U98" s="1" t="s">
        <v>1335</v>
      </c>
      <c r="V98" s="1" t="s">
        <v>46</v>
      </c>
      <c r="W98" s="1" t="s">
        <v>1336</v>
      </c>
      <c r="X98" s="1" t="s">
        <v>112</v>
      </c>
      <c r="Y98" s="1" t="s">
        <v>130</v>
      </c>
      <c r="Z98" s="1" t="s">
        <v>1019</v>
      </c>
      <c r="AA98" s="1" t="s">
        <v>1337</v>
      </c>
      <c r="AB98" s="1" t="s">
        <v>1338</v>
      </c>
      <c r="AC98" s="1" t="s">
        <v>1339</v>
      </c>
      <c r="AD98" s="1" t="s">
        <v>1087</v>
      </c>
      <c r="AE98" s="1" t="s">
        <v>1340</v>
      </c>
      <c r="AF98" s="1" t="s">
        <v>86</v>
      </c>
      <c r="AG98" s="1" t="s">
        <v>65</v>
      </c>
      <c r="AH98" s="1" t="s">
        <v>1265</v>
      </c>
      <c r="AI98" s="1" t="s">
        <v>67</v>
      </c>
    </row>
    <row r="99" spans="1:35">
      <c r="A99" s="1" t="s">
        <v>67</v>
      </c>
      <c r="B99" s="1">
        <v>26</v>
      </c>
      <c r="C99" s="1" t="s">
        <v>988</v>
      </c>
      <c r="D99" s="1" t="s">
        <v>1037</v>
      </c>
      <c r="E99" s="1" t="s">
        <v>1341</v>
      </c>
      <c r="F99" s="1" t="s">
        <v>1342</v>
      </c>
      <c r="G99" s="1" t="s">
        <v>992</v>
      </c>
      <c r="H99" s="1" t="s">
        <v>610</v>
      </c>
      <c r="I99" s="1" t="s">
        <v>1041</v>
      </c>
      <c r="J99" s="1" t="s">
        <v>1343</v>
      </c>
      <c r="K99" s="1" t="s">
        <v>1344</v>
      </c>
      <c r="L99" s="1" t="s">
        <v>1345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>
      <c r="A100" s="1" t="s">
        <v>67</v>
      </c>
      <c r="B100" s="1">
        <v>27</v>
      </c>
      <c r="C100" s="1" t="s">
        <v>988</v>
      </c>
      <c r="D100" s="1" t="s">
        <v>1011</v>
      </c>
      <c r="E100" s="1" t="s">
        <v>1346</v>
      </c>
      <c r="F100" s="1" t="s">
        <v>1347</v>
      </c>
      <c r="G100" s="1" t="s">
        <v>59</v>
      </c>
      <c r="H100" s="1" t="s">
        <v>279</v>
      </c>
      <c r="I100" s="1" t="s">
        <v>994</v>
      </c>
      <c r="J100" s="1" t="s">
        <v>47</v>
      </c>
      <c r="K100" s="1" t="s">
        <v>1348</v>
      </c>
      <c r="L100" s="1" t="s">
        <v>459</v>
      </c>
      <c r="M100" s="1" t="s">
        <v>1349</v>
      </c>
      <c r="N100" s="1" t="s">
        <v>98</v>
      </c>
      <c r="O100" s="1" t="s">
        <v>1350</v>
      </c>
      <c r="P100" s="1" t="s">
        <v>1021</v>
      </c>
      <c r="Q100" s="1" t="s">
        <v>52</v>
      </c>
      <c r="R100" s="1" t="s">
        <v>999</v>
      </c>
      <c r="S100" s="5">
        <v>45483</v>
      </c>
      <c r="T100" s="1" t="s">
        <v>1080</v>
      </c>
      <c r="U100" s="1" t="s">
        <v>1351</v>
      </c>
      <c r="V100" s="1" t="s">
        <v>65</v>
      </c>
      <c r="W100" s="1" t="s">
        <v>1352</v>
      </c>
      <c r="X100" s="1" t="s">
        <v>57</v>
      </c>
      <c r="Y100" s="1" t="s">
        <v>463</v>
      </c>
      <c r="Z100" s="1" t="s">
        <v>59</v>
      </c>
      <c r="AA100" s="1" t="s">
        <v>1337</v>
      </c>
      <c r="AB100" s="1" t="s">
        <v>1353</v>
      </c>
      <c r="AC100" s="1" t="s">
        <v>1354</v>
      </c>
      <c r="AD100" s="1" t="s">
        <v>1120</v>
      </c>
      <c r="AE100" s="1" t="s">
        <v>1355</v>
      </c>
      <c r="AF100" s="1" t="s">
        <v>86</v>
      </c>
      <c r="AG100" s="1" t="s">
        <v>65</v>
      </c>
      <c r="AH100" s="1" t="s">
        <v>1356</v>
      </c>
      <c r="AI100" s="1" t="s">
        <v>67</v>
      </c>
    </row>
    <row r="101" spans="1:35">
      <c r="A101" s="1" t="s">
        <v>67</v>
      </c>
      <c r="B101" s="1">
        <v>28</v>
      </c>
      <c r="C101" s="1" t="s">
        <v>988</v>
      </c>
      <c r="D101" s="1" t="s">
        <v>1011</v>
      </c>
      <c r="E101" s="1" t="s">
        <v>1357</v>
      </c>
      <c r="F101" s="1" t="s">
        <v>1358</v>
      </c>
      <c r="G101" s="1" t="s">
        <v>80</v>
      </c>
      <c r="H101" s="1" t="s">
        <v>1359</v>
      </c>
      <c r="I101" s="1" t="s">
        <v>994</v>
      </c>
      <c r="J101" s="1" t="s">
        <v>47</v>
      </c>
      <c r="K101" s="1" t="s">
        <v>1300</v>
      </c>
      <c r="L101" s="1" t="s">
        <v>1360</v>
      </c>
      <c r="M101" s="1" t="s">
        <v>1127</v>
      </c>
      <c r="N101" s="1" t="s">
        <v>520</v>
      </c>
      <c r="O101" s="1" t="s">
        <v>1361</v>
      </c>
      <c r="P101" s="1" t="s">
        <v>46</v>
      </c>
      <c r="Q101" s="1" t="s">
        <v>740</v>
      </c>
      <c r="R101" s="1" t="s">
        <v>1064</v>
      </c>
      <c r="S101" s="5">
        <v>45488</v>
      </c>
      <c r="T101" s="1" t="s">
        <v>1023</v>
      </c>
      <c r="U101" s="1" t="s">
        <v>1362</v>
      </c>
      <c r="V101" s="1" t="s">
        <v>46</v>
      </c>
      <c r="W101" s="1" t="s">
        <v>1025</v>
      </c>
      <c r="X101" s="1" t="s">
        <v>1028</v>
      </c>
      <c r="Y101" s="1" t="s">
        <v>335</v>
      </c>
      <c r="Z101" s="1" t="s">
        <v>80</v>
      </c>
      <c r="AA101" s="1" t="s">
        <v>1363</v>
      </c>
      <c r="AB101" s="1" t="s">
        <v>1364</v>
      </c>
      <c r="AC101" s="1" t="s">
        <v>1365</v>
      </c>
      <c r="AD101" s="1" t="s">
        <v>1071</v>
      </c>
      <c r="AE101" s="1" t="s">
        <v>1244</v>
      </c>
      <c r="AF101" s="1" t="s">
        <v>1035</v>
      </c>
      <c r="AG101" s="1" t="s">
        <v>46</v>
      </c>
      <c r="AH101" s="1" t="s">
        <v>1366</v>
      </c>
      <c r="AI101" s="1" t="s">
        <v>67</v>
      </c>
    </row>
    <row r="102" spans="1:35">
      <c r="A102" s="1" t="s">
        <v>67</v>
      </c>
      <c r="B102" s="1">
        <v>29</v>
      </c>
      <c r="C102" s="1" t="s">
        <v>988</v>
      </c>
      <c r="D102" s="1" t="s">
        <v>1037</v>
      </c>
      <c r="E102" s="1" t="s">
        <v>1367</v>
      </c>
      <c r="F102" s="1" t="s">
        <v>1368</v>
      </c>
      <c r="G102" s="1" t="s">
        <v>992</v>
      </c>
      <c r="H102" s="1" t="s">
        <v>1369</v>
      </c>
      <c r="I102" s="1" t="s">
        <v>1041</v>
      </c>
      <c r="J102" s="1" t="s">
        <v>1370</v>
      </c>
      <c r="K102" s="1" t="s">
        <v>1371</v>
      </c>
      <c r="L102" s="1" t="s">
        <v>1372</v>
      </c>
      <c r="M102" s="1" t="s">
        <v>1160</v>
      </c>
      <c r="N102" s="1" t="s">
        <v>992</v>
      </c>
      <c r="O102" s="1" t="s">
        <v>1373</v>
      </c>
      <c r="P102" s="1" t="s">
        <v>86</v>
      </c>
      <c r="Q102" s="1" t="s">
        <v>52</v>
      </c>
      <c r="R102" s="1" t="s">
        <v>159</v>
      </c>
      <c r="S102" s="5">
        <v>45493</v>
      </c>
      <c r="T102" s="1" t="s">
        <v>1023</v>
      </c>
      <c r="U102" s="1" t="s">
        <v>1047</v>
      </c>
      <c r="V102" s="1" t="s">
        <v>65</v>
      </c>
      <c r="W102" s="1" t="s">
        <v>1048</v>
      </c>
      <c r="X102" s="1" t="s">
        <v>210</v>
      </c>
      <c r="Y102" s="1" t="s">
        <v>1374</v>
      </c>
      <c r="Z102" s="1" t="s">
        <v>57</v>
      </c>
      <c r="AA102" s="1" t="s">
        <v>1375</v>
      </c>
      <c r="AB102" s="1" t="s">
        <v>1376</v>
      </c>
      <c r="AC102" s="1" t="s">
        <v>1006</v>
      </c>
      <c r="AD102" s="1" t="s">
        <v>63</v>
      </c>
      <c r="AE102" s="1" t="s">
        <v>1377</v>
      </c>
      <c r="AF102" s="1" t="s">
        <v>86</v>
      </c>
      <c r="AG102" s="1" t="s">
        <v>86</v>
      </c>
      <c r="AH102" s="1" t="s">
        <v>1378</v>
      </c>
      <c r="AI102" s="1" t="s">
        <v>67</v>
      </c>
    </row>
    <row r="103" spans="1:35">
      <c r="A103" s="1" t="s">
        <v>67</v>
      </c>
      <c r="B103" s="1">
        <v>30</v>
      </c>
      <c r="C103" s="1" t="s">
        <v>988</v>
      </c>
      <c r="D103" s="1" t="s">
        <v>1011</v>
      </c>
      <c r="E103" s="1" t="s">
        <v>1379</v>
      </c>
      <c r="F103" s="1" t="s">
        <v>1380</v>
      </c>
      <c r="G103" s="1" t="s">
        <v>1019</v>
      </c>
      <c r="H103" s="1" t="s">
        <v>385</v>
      </c>
      <c r="I103" s="1" t="s">
        <v>994</v>
      </c>
      <c r="J103" s="1" t="s">
        <v>47</v>
      </c>
      <c r="K103" s="1" t="s">
        <v>1258</v>
      </c>
      <c r="L103" s="1" t="s">
        <v>1263</v>
      </c>
      <c r="M103" s="1" t="s">
        <v>1062</v>
      </c>
      <c r="N103" s="1" t="s">
        <v>80</v>
      </c>
      <c r="O103" s="1" t="s">
        <v>1381</v>
      </c>
      <c r="P103" s="1" t="s">
        <v>65</v>
      </c>
      <c r="Q103" s="1" t="s">
        <v>740</v>
      </c>
      <c r="R103" s="1" t="s">
        <v>1064</v>
      </c>
      <c r="S103" s="5">
        <v>45498</v>
      </c>
      <c r="T103" s="1" t="s">
        <v>1065</v>
      </c>
      <c r="U103" s="1" t="s">
        <v>1097</v>
      </c>
      <c r="V103" s="1" t="s">
        <v>46</v>
      </c>
      <c r="W103" s="1" t="s">
        <v>1382</v>
      </c>
      <c r="X103" s="1" t="s">
        <v>112</v>
      </c>
      <c r="Y103" s="1" t="s">
        <v>1383</v>
      </c>
      <c r="Z103" s="1" t="s">
        <v>1019</v>
      </c>
      <c r="AA103" s="1" t="s">
        <v>1384</v>
      </c>
      <c r="AB103" s="1" t="s">
        <v>1385</v>
      </c>
      <c r="AC103" s="1" t="s">
        <v>810</v>
      </c>
      <c r="AD103" s="1" t="s">
        <v>1104</v>
      </c>
      <c r="AE103" s="1" t="s">
        <v>1264</v>
      </c>
      <c r="AF103" s="1" t="s">
        <v>1035</v>
      </c>
      <c r="AG103" s="1" t="s">
        <v>65</v>
      </c>
      <c r="AH103" s="1" t="s">
        <v>1073</v>
      </c>
      <c r="AI103" s="1" t="s">
        <v>67</v>
      </c>
    </row>
    <row r="104" spans="1:35">
      <c r="A104" s="1" t="s">
        <v>67</v>
      </c>
      <c r="B104" s="1">
        <v>31</v>
      </c>
      <c r="C104" s="1" t="s">
        <v>988</v>
      </c>
      <c r="D104" s="1" t="s">
        <v>989</v>
      </c>
      <c r="E104" s="1" t="s">
        <v>1386</v>
      </c>
      <c r="F104" s="1" t="s">
        <v>1387</v>
      </c>
      <c r="G104" s="1" t="s">
        <v>992</v>
      </c>
      <c r="H104" s="1" t="s">
        <v>993</v>
      </c>
      <c r="I104" s="1" t="s">
        <v>994</v>
      </c>
      <c r="J104" s="1" t="s">
        <v>1291</v>
      </c>
      <c r="K104" s="1" t="s">
        <v>1388</v>
      </c>
      <c r="L104" s="1" t="s">
        <v>1389</v>
      </c>
      <c r="M104" s="1" t="s">
        <v>1160</v>
      </c>
      <c r="N104" s="1" t="s">
        <v>992</v>
      </c>
      <c r="O104" s="1" t="s">
        <v>1390</v>
      </c>
      <c r="P104" s="1" t="s">
        <v>1021</v>
      </c>
      <c r="Q104" s="1" t="s">
        <v>268</v>
      </c>
      <c r="R104" s="1" t="s">
        <v>159</v>
      </c>
      <c r="S104" s="5">
        <v>45503</v>
      </c>
      <c r="T104" s="1" t="s">
        <v>672</v>
      </c>
      <c r="U104" s="1" t="s">
        <v>1391</v>
      </c>
      <c r="V104" s="1" t="s">
        <v>86</v>
      </c>
      <c r="W104" s="1" t="s">
        <v>1048</v>
      </c>
      <c r="X104" s="1" t="s">
        <v>210</v>
      </c>
      <c r="Y104" s="1" t="s">
        <v>1049</v>
      </c>
      <c r="Z104" s="1" t="s">
        <v>1164</v>
      </c>
      <c r="AA104" s="1" t="s">
        <v>1392</v>
      </c>
      <c r="AB104" s="1" t="s">
        <v>1393</v>
      </c>
      <c r="AC104" s="1" t="s">
        <v>1250</v>
      </c>
      <c r="AD104" s="1" t="s">
        <v>1394</v>
      </c>
      <c r="AE104" s="1" t="s">
        <v>1395</v>
      </c>
      <c r="AF104" s="1" t="s">
        <v>86</v>
      </c>
      <c r="AG104" s="1" t="s">
        <v>65</v>
      </c>
      <c r="AH104" s="1" t="s">
        <v>1169</v>
      </c>
      <c r="AI104" s="1" t="s">
        <v>67</v>
      </c>
    </row>
    <row r="105" spans="1:35">
      <c r="A105" s="10" t="s">
        <v>67</v>
      </c>
      <c r="B105" s="10">
        <v>1</v>
      </c>
      <c r="C105" s="10" t="s">
        <v>1396</v>
      </c>
      <c r="D105" s="10" t="s">
        <v>1397</v>
      </c>
      <c r="E105" s="10" t="s">
        <v>1398</v>
      </c>
      <c r="F105" s="10" t="s">
        <v>1399</v>
      </c>
      <c r="G105" s="10" t="s">
        <v>1400</v>
      </c>
      <c r="H105" s="10" t="s">
        <v>1401</v>
      </c>
      <c r="I105" s="10" t="s">
        <v>994</v>
      </c>
      <c r="J105" s="10" t="s">
        <v>47</v>
      </c>
      <c r="K105" s="10" t="s">
        <v>1402</v>
      </c>
      <c r="L105" s="10" t="s">
        <v>1403</v>
      </c>
      <c r="M105" s="10" t="s">
        <v>1404</v>
      </c>
      <c r="N105" s="10" t="s">
        <v>1405</v>
      </c>
      <c r="O105" s="10" t="s">
        <v>1406</v>
      </c>
      <c r="P105" s="10" t="s">
        <v>46</v>
      </c>
      <c r="Q105" s="10" t="s">
        <v>76</v>
      </c>
      <c r="R105" s="10" t="s">
        <v>999</v>
      </c>
      <c r="S105" s="11">
        <v>45366</v>
      </c>
      <c r="T105" s="10" t="s">
        <v>1023</v>
      </c>
      <c r="U105" s="10" t="s">
        <v>1001</v>
      </c>
      <c r="V105" s="10" t="s">
        <v>46</v>
      </c>
      <c r="W105" s="10" t="s">
        <v>1407</v>
      </c>
      <c r="X105" s="10" t="s">
        <v>917</v>
      </c>
      <c r="Y105" s="10" t="s">
        <v>1408</v>
      </c>
      <c r="Z105" s="10" t="s">
        <v>98</v>
      </c>
      <c r="AA105" s="10" t="s">
        <v>1409</v>
      </c>
      <c r="AB105" s="10" t="s">
        <v>1410</v>
      </c>
      <c r="AC105" s="10" t="s">
        <v>1411</v>
      </c>
      <c r="AD105" s="10" t="s">
        <v>1412</v>
      </c>
      <c r="AE105" s="10" t="s">
        <v>1413</v>
      </c>
      <c r="AF105" s="10" t="s">
        <v>194</v>
      </c>
      <c r="AG105" s="10" t="s">
        <v>46</v>
      </c>
      <c r="AH105" s="10" t="s">
        <v>1414</v>
      </c>
      <c r="AI105" s="10" t="s">
        <v>67</v>
      </c>
    </row>
    <row r="106" spans="1:35">
      <c r="A106" s="10" t="s">
        <v>67</v>
      </c>
      <c r="B106" s="10">
        <v>2</v>
      </c>
      <c r="C106" s="10" t="s">
        <v>1396</v>
      </c>
      <c r="D106" s="10" t="s">
        <v>1415</v>
      </c>
      <c r="E106" s="10" t="s">
        <v>1416</v>
      </c>
      <c r="F106" s="10" t="s">
        <v>1417</v>
      </c>
      <c r="G106" s="10" t="s">
        <v>1418</v>
      </c>
      <c r="H106" s="10" t="s">
        <v>1036</v>
      </c>
      <c r="I106" s="10" t="s">
        <v>994</v>
      </c>
      <c r="J106" s="10" t="s">
        <v>47</v>
      </c>
      <c r="K106" s="10" t="s">
        <v>1419</v>
      </c>
      <c r="L106" s="10" t="s">
        <v>1420</v>
      </c>
      <c r="M106" s="10" t="s">
        <v>1421</v>
      </c>
      <c r="N106" s="10" t="s">
        <v>1422</v>
      </c>
      <c r="O106" s="10" t="s">
        <v>1423</v>
      </c>
      <c r="P106" s="10" t="s">
        <v>46</v>
      </c>
      <c r="Q106" s="10" t="s">
        <v>52</v>
      </c>
      <c r="R106" s="10" t="s">
        <v>1022</v>
      </c>
      <c r="S106" s="11">
        <v>45371</v>
      </c>
      <c r="T106" s="10" t="s">
        <v>1023</v>
      </c>
      <c r="U106" s="10" t="s">
        <v>1424</v>
      </c>
      <c r="V106" s="10" t="s">
        <v>46</v>
      </c>
      <c r="W106" s="10" t="s">
        <v>1425</v>
      </c>
      <c r="X106" s="10" t="s">
        <v>210</v>
      </c>
      <c r="Y106" s="10" t="s">
        <v>1426</v>
      </c>
      <c r="Z106" s="10" t="s">
        <v>604</v>
      </c>
      <c r="AA106" s="10" t="s">
        <v>1230</v>
      </c>
      <c r="AB106" s="10" t="s">
        <v>1427</v>
      </c>
      <c r="AC106" s="10" t="s">
        <v>133</v>
      </c>
      <c r="AD106" s="10" t="s">
        <v>84</v>
      </c>
      <c r="AE106" s="10" t="s">
        <v>1428</v>
      </c>
      <c r="AF106" s="10" t="s">
        <v>194</v>
      </c>
      <c r="AG106" s="10" t="s">
        <v>46</v>
      </c>
      <c r="AH106" s="10" t="s">
        <v>1429</v>
      </c>
      <c r="AI106" s="10" t="s">
        <v>67</v>
      </c>
    </row>
    <row r="107" spans="1:35">
      <c r="A107" s="10" t="s">
        <v>67</v>
      </c>
      <c r="B107" s="10">
        <v>3</v>
      </c>
      <c r="C107" s="10" t="s">
        <v>1396</v>
      </c>
      <c r="D107" s="10" t="s">
        <v>1397</v>
      </c>
      <c r="E107" s="10" t="s">
        <v>1430</v>
      </c>
      <c r="F107" s="10" t="s">
        <v>1431</v>
      </c>
      <c r="G107" s="10" t="s">
        <v>1400</v>
      </c>
      <c r="H107" s="10" t="s">
        <v>1432</v>
      </c>
      <c r="I107" s="10" t="s">
        <v>994</v>
      </c>
      <c r="J107" s="10" t="s">
        <v>47</v>
      </c>
      <c r="K107" s="10" t="s">
        <v>1433</v>
      </c>
      <c r="L107" s="10" t="s">
        <v>1420</v>
      </c>
      <c r="M107" s="10" t="s">
        <v>1434</v>
      </c>
      <c r="N107" s="10" t="s">
        <v>1190</v>
      </c>
      <c r="O107" s="10" t="s">
        <v>1435</v>
      </c>
      <c r="P107" s="10" t="s">
        <v>65</v>
      </c>
      <c r="Q107" s="10" t="s">
        <v>76</v>
      </c>
      <c r="R107" s="10" t="s">
        <v>999</v>
      </c>
      <c r="S107" s="11">
        <v>45376</v>
      </c>
      <c r="T107" s="10" t="s">
        <v>1023</v>
      </c>
      <c r="U107" s="10" t="s">
        <v>1436</v>
      </c>
      <c r="V107" s="10" t="s">
        <v>46</v>
      </c>
      <c r="W107" s="10" t="s">
        <v>1437</v>
      </c>
      <c r="X107" s="10" t="s">
        <v>917</v>
      </c>
      <c r="Y107" s="10" t="s">
        <v>1438</v>
      </c>
      <c r="Z107" s="10" t="s">
        <v>80</v>
      </c>
      <c r="AA107" s="10" t="s">
        <v>1439</v>
      </c>
      <c r="AB107" s="10" t="s">
        <v>1440</v>
      </c>
      <c r="AC107" s="10" t="s">
        <v>1441</v>
      </c>
      <c r="AD107" s="10" t="s">
        <v>63</v>
      </c>
      <c r="AE107" s="10" t="s">
        <v>1442</v>
      </c>
      <c r="AF107" s="10" t="s">
        <v>194</v>
      </c>
      <c r="AG107" s="10" t="s">
        <v>46</v>
      </c>
      <c r="AH107" s="10" t="s">
        <v>1443</v>
      </c>
      <c r="AI107" s="10" t="s">
        <v>67</v>
      </c>
    </row>
    <row r="108" spans="1:35">
      <c r="A108" s="10" t="s">
        <v>67</v>
      </c>
      <c r="B108" s="10">
        <v>4</v>
      </c>
      <c r="C108" s="10" t="s">
        <v>1396</v>
      </c>
      <c r="D108" s="10" t="s">
        <v>1415</v>
      </c>
      <c r="E108" s="10" t="s">
        <v>1444</v>
      </c>
      <c r="F108" s="10" t="s">
        <v>1445</v>
      </c>
      <c r="G108" s="10" t="s">
        <v>1418</v>
      </c>
      <c r="H108" s="10" t="s">
        <v>1401</v>
      </c>
      <c r="I108" s="10" t="s">
        <v>994</v>
      </c>
      <c r="J108" s="10" t="s">
        <v>47</v>
      </c>
      <c r="K108" s="10" t="s">
        <v>1446</v>
      </c>
      <c r="L108" s="10" t="s">
        <v>1447</v>
      </c>
      <c r="M108" s="10" t="s">
        <v>1448</v>
      </c>
      <c r="N108" s="10" t="s">
        <v>1405</v>
      </c>
      <c r="O108" s="10" t="s">
        <v>1449</v>
      </c>
      <c r="P108" s="10" t="s">
        <v>46</v>
      </c>
      <c r="Q108" s="10" t="s">
        <v>52</v>
      </c>
      <c r="R108" s="10" t="s">
        <v>1064</v>
      </c>
      <c r="S108" s="11">
        <v>45381</v>
      </c>
      <c r="T108" s="10" t="s">
        <v>1023</v>
      </c>
      <c r="U108" s="10" t="s">
        <v>1450</v>
      </c>
      <c r="V108" s="10" t="s">
        <v>46</v>
      </c>
      <c r="W108" s="10" t="s">
        <v>1451</v>
      </c>
      <c r="X108" s="10" t="s">
        <v>210</v>
      </c>
      <c r="Y108" s="10" t="s">
        <v>1408</v>
      </c>
      <c r="Z108" s="10" t="s">
        <v>59</v>
      </c>
      <c r="AA108" s="10" t="s">
        <v>1452</v>
      </c>
      <c r="AB108" s="10" t="s">
        <v>1453</v>
      </c>
      <c r="AC108" s="10" t="s">
        <v>1454</v>
      </c>
      <c r="AD108" s="10" t="s">
        <v>1120</v>
      </c>
      <c r="AE108" s="10" t="s">
        <v>1455</v>
      </c>
      <c r="AF108" s="10" t="s">
        <v>194</v>
      </c>
      <c r="AG108" s="10" t="s">
        <v>46</v>
      </c>
      <c r="AH108" s="10" t="s">
        <v>1453</v>
      </c>
      <c r="AI108" s="10" t="s">
        <v>67</v>
      </c>
    </row>
    <row r="109" spans="1:35">
      <c r="A109" s="10" t="s">
        <v>67</v>
      </c>
      <c r="B109" s="10">
        <v>5</v>
      </c>
      <c r="C109" s="10" t="s">
        <v>1396</v>
      </c>
      <c r="D109" s="10" t="s">
        <v>1397</v>
      </c>
      <c r="E109" s="10" t="s">
        <v>1456</v>
      </c>
      <c r="F109" s="10" t="s">
        <v>1457</v>
      </c>
      <c r="G109" s="10" t="s">
        <v>1400</v>
      </c>
      <c r="H109" s="10" t="s">
        <v>1458</v>
      </c>
      <c r="I109" s="10" t="s">
        <v>994</v>
      </c>
      <c r="J109" s="10" t="s">
        <v>47</v>
      </c>
      <c r="K109" s="10" t="s">
        <v>1459</v>
      </c>
      <c r="L109" s="10" t="s">
        <v>1460</v>
      </c>
      <c r="M109" s="10" t="s">
        <v>1404</v>
      </c>
      <c r="N109" s="10" t="s">
        <v>1461</v>
      </c>
      <c r="O109" s="10" t="s">
        <v>1462</v>
      </c>
      <c r="P109" s="10" t="s">
        <v>1021</v>
      </c>
      <c r="Q109" s="10" t="s">
        <v>76</v>
      </c>
      <c r="R109" s="10" t="s">
        <v>999</v>
      </c>
      <c r="S109" s="11">
        <v>45387</v>
      </c>
      <c r="T109" s="10" t="s">
        <v>376</v>
      </c>
      <c r="U109" s="10" t="s">
        <v>1463</v>
      </c>
      <c r="V109" s="10" t="s">
        <v>46</v>
      </c>
      <c r="W109" s="10" t="s">
        <v>1464</v>
      </c>
      <c r="X109" s="10" t="s">
        <v>917</v>
      </c>
      <c r="Y109" s="10" t="s">
        <v>1426</v>
      </c>
      <c r="Z109" s="10" t="s">
        <v>604</v>
      </c>
      <c r="AA109" s="10" t="s">
        <v>1465</v>
      </c>
      <c r="AB109" s="10" t="s">
        <v>1466</v>
      </c>
      <c r="AC109" s="10" t="s">
        <v>1467</v>
      </c>
      <c r="AD109" s="10" t="s">
        <v>63</v>
      </c>
      <c r="AE109" s="10" t="s">
        <v>1244</v>
      </c>
      <c r="AF109" s="10" t="s">
        <v>194</v>
      </c>
      <c r="AG109" s="10" t="s">
        <v>65</v>
      </c>
      <c r="AH109" s="10" t="s">
        <v>1414</v>
      </c>
      <c r="AI109" s="10" t="s">
        <v>67</v>
      </c>
    </row>
    <row r="110" spans="1:35">
      <c r="A110" s="10" t="s">
        <v>67</v>
      </c>
      <c r="B110" s="10">
        <v>6</v>
      </c>
      <c r="C110" s="10" t="s">
        <v>1396</v>
      </c>
      <c r="D110" s="10" t="s">
        <v>1415</v>
      </c>
      <c r="E110" s="10" t="s">
        <v>1468</v>
      </c>
      <c r="F110" s="10" t="s">
        <v>1469</v>
      </c>
      <c r="G110" s="10" t="s">
        <v>1400</v>
      </c>
      <c r="H110" s="10" t="s">
        <v>1401</v>
      </c>
      <c r="I110" s="10" t="s">
        <v>994</v>
      </c>
      <c r="J110" s="10" t="s">
        <v>47</v>
      </c>
      <c r="K110" s="10" t="s">
        <v>1470</v>
      </c>
      <c r="L110" s="10" t="s">
        <v>1471</v>
      </c>
      <c r="M110" s="10" t="s">
        <v>1472</v>
      </c>
      <c r="N110" s="10" t="s">
        <v>1405</v>
      </c>
      <c r="O110" s="10" t="s">
        <v>1473</v>
      </c>
      <c r="P110" s="10" t="s">
        <v>65</v>
      </c>
      <c r="Q110" s="10" t="s">
        <v>76</v>
      </c>
      <c r="R110" s="10" t="s">
        <v>1064</v>
      </c>
      <c r="S110" s="11">
        <v>45392</v>
      </c>
      <c r="T110" s="10" t="s">
        <v>1023</v>
      </c>
      <c r="U110" s="10" t="s">
        <v>1001</v>
      </c>
      <c r="V110" s="10" t="s">
        <v>46</v>
      </c>
      <c r="W110" s="10" t="s">
        <v>1474</v>
      </c>
      <c r="X110" s="10" t="s">
        <v>917</v>
      </c>
      <c r="Y110" s="10" t="s">
        <v>1475</v>
      </c>
      <c r="Z110" s="10" t="s">
        <v>1019</v>
      </c>
      <c r="AA110" s="10" t="s">
        <v>1476</v>
      </c>
      <c r="AB110" s="10" t="s">
        <v>1477</v>
      </c>
      <c r="AC110" s="10" t="s">
        <v>1411</v>
      </c>
      <c r="AD110" s="10" t="s">
        <v>63</v>
      </c>
      <c r="AE110" s="10" t="s">
        <v>1478</v>
      </c>
      <c r="AF110" s="10" t="s">
        <v>194</v>
      </c>
      <c r="AG110" s="10" t="s">
        <v>46</v>
      </c>
      <c r="AH110" s="10" t="s">
        <v>1443</v>
      </c>
      <c r="AI110" s="10" t="s">
        <v>67</v>
      </c>
    </row>
    <row r="111" spans="1:35">
      <c r="A111" s="10" t="s">
        <v>67</v>
      </c>
      <c r="B111" s="10">
        <v>7</v>
      </c>
      <c r="C111" s="10" t="s">
        <v>1396</v>
      </c>
      <c r="D111" s="10" t="s">
        <v>1397</v>
      </c>
      <c r="E111" s="10" t="s">
        <v>1479</v>
      </c>
      <c r="F111" s="10" t="s">
        <v>1480</v>
      </c>
      <c r="G111" s="10" t="s">
        <v>1400</v>
      </c>
      <c r="H111" s="10" t="s">
        <v>1401</v>
      </c>
      <c r="I111" s="10" t="s">
        <v>994</v>
      </c>
      <c r="J111" s="10" t="s">
        <v>47</v>
      </c>
      <c r="K111" s="10" t="s">
        <v>1481</v>
      </c>
      <c r="L111" s="10" t="s">
        <v>1447</v>
      </c>
      <c r="M111" s="10" t="s">
        <v>1434</v>
      </c>
      <c r="N111" s="10" t="s">
        <v>1482</v>
      </c>
      <c r="O111" s="10" t="s">
        <v>1483</v>
      </c>
      <c r="P111" s="10" t="s">
        <v>46</v>
      </c>
      <c r="Q111" s="10" t="s">
        <v>76</v>
      </c>
      <c r="R111" s="10" t="s">
        <v>999</v>
      </c>
      <c r="S111" s="11">
        <v>45397</v>
      </c>
      <c r="T111" s="10" t="s">
        <v>1023</v>
      </c>
      <c r="U111" s="10" t="s">
        <v>1484</v>
      </c>
      <c r="V111" s="10" t="s">
        <v>46</v>
      </c>
      <c r="W111" s="10" t="s">
        <v>1485</v>
      </c>
      <c r="X111" s="10" t="s">
        <v>917</v>
      </c>
      <c r="Y111" s="10" t="s">
        <v>1486</v>
      </c>
      <c r="Z111" s="10" t="s">
        <v>59</v>
      </c>
      <c r="AA111" s="10" t="s">
        <v>1487</v>
      </c>
      <c r="AB111" s="10" t="s">
        <v>1440</v>
      </c>
      <c r="AC111" s="10" t="s">
        <v>1467</v>
      </c>
      <c r="AD111" s="10" t="s">
        <v>84</v>
      </c>
      <c r="AE111" s="10" t="s">
        <v>1488</v>
      </c>
      <c r="AF111" s="10" t="s">
        <v>194</v>
      </c>
      <c r="AG111" s="10" t="s">
        <v>46</v>
      </c>
      <c r="AH111" s="10" t="s">
        <v>1443</v>
      </c>
      <c r="AI111" s="10" t="s">
        <v>67</v>
      </c>
    </row>
    <row r="112" spans="1:35">
      <c r="A112" s="10" t="s">
        <v>67</v>
      </c>
      <c r="B112" s="10">
        <v>8</v>
      </c>
      <c r="C112" s="10" t="s">
        <v>1396</v>
      </c>
      <c r="D112" s="10" t="s">
        <v>1415</v>
      </c>
      <c r="E112" s="10" t="s">
        <v>1489</v>
      </c>
      <c r="F112" s="10" t="s">
        <v>1490</v>
      </c>
      <c r="G112" s="10" t="s">
        <v>1418</v>
      </c>
      <c r="H112" s="10" t="s">
        <v>1036</v>
      </c>
      <c r="I112" s="10" t="s">
        <v>994</v>
      </c>
      <c r="J112" s="10" t="s">
        <v>47</v>
      </c>
      <c r="K112" s="10" t="s">
        <v>1491</v>
      </c>
      <c r="L112" s="10" t="s">
        <v>1420</v>
      </c>
      <c r="M112" s="10" t="s">
        <v>1421</v>
      </c>
      <c r="N112" s="10" t="s">
        <v>1422</v>
      </c>
      <c r="O112" s="10" t="s">
        <v>1492</v>
      </c>
      <c r="P112" s="10" t="s">
        <v>46</v>
      </c>
      <c r="Q112" s="10" t="s">
        <v>52</v>
      </c>
      <c r="R112" s="10" t="s">
        <v>1022</v>
      </c>
      <c r="S112" s="11">
        <v>45402</v>
      </c>
      <c r="T112" s="10" t="s">
        <v>713</v>
      </c>
      <c r="U112" s="10" t="s">
        <v>1001</v>
      </c>
      <c r="V112" s="10" t="s">
        <v>46</v>
      </c>
      <c r="W112" s="10" t="s">
        <v>1493</v>
      </c>
      <c r="X112" s="10" t="s">
        <v>210</v>
      </c>
      <c r="Y112" s="10" t="s">
        <v>1494</v>
      </c>
      <c r="Z112" s="10" t="s">
        <v>604</v>
      </c>
      <c r="AA112" s="10" t="s">
        <v>1495</v>
      </c>
      <c r="AB112" s="10" t="s">
        <v>1496</v>
      </c>
      <c r="AC112" s="10" t="s">
        <v>1454</v>
      </c>
      <c r="AD112" s="10" t="s">
        <v>63</v>
      </c>
      <c r="AE112" s="10" t="s">
        <v>1244</v>
      </c>
      <c r="AF112" s="10" t="s">
        <v>194</v>
      </c>
      <c r="AG112" s="10" t="s">
        <v>46</v>
      </c>
      <c r="AH112" s="10" t="s">
        <v>1497</v>
      </c>
      <c r="AI112" s="10" t="s">
        <v>67</v>
      </c>
    </row>
    <row r="113" spans="1:35">
      <c r="A113" s="10" t="s">
        <v>67</v>
      </c>
      <c r="B113" s="10">
        <v>9</v>
      </c>
      <c r="C113" s="10" t="s">
        <v>1396</v>
      </c>
      <c r="D113" s="10" t="s">
        <v>1397</v>
      </c>
      <c r="E113" s="10" t="s">
        <v>1498</v>
      </c>
      <c r="F113" s="10" t="s">
        <v>1499</v>
      </c>
      <c r="G113" s="10" t="s">
        <v>1418</v>
      </c>
      <c r="H113" s="10" t="s">
        <v>1500</v>
      </c>
      <c r="I113" s="10" t="s">
        <v>994</v>
      </c>
      <c r="J113" s="10" t="s">
        <v>47</v>
      </c>
      <c r="K113" s="10" t="s">
        <v>1501</v>
      </c>
      <c r="L113" s="10" t="s">
        <v>1502</v>
      </c>
      <c r="M113" s="10" t="s">
        <v>1421</v>
      </c>
      <c r="N113" s="10" t="s">
        <v>1461</v>
      </c>
      <c r="O113" s="10" t="s">
        <v>1503</v>
      </c>
      <c r="P113" s="10" t="s">
        <v>46</v>
      </c>
      <c r="Q113" s="10" t="s">
        <v>52</v>
      </c>
      <c r="R113" s="10" t="s">
        <v>1064</v>
      </c>
      <c r="S113" s="11">
        <v>45407</v>
      </c>
      <c r="T113" s="10" t="s">
        <v>1023</v>
      </c>
      <c r="U113" s="10" t="s">
        <v>1424</v>
      </c>
      <c r="V113" s="10" t="s">
        <v>46</v>
      </c>
      <c r="W113" s="10" t="s">
        <v>1504</v>
      </c>
      <c r="X113" s="10" t="s">
        <v>210</v>
      </c>
      <c r="Y113" s="10" t="s">
        <v>1426</v>
      </c>
      <c r="Z113" s="10" t="s">
        <v>604</v>
      </c>
      <c r="AA113" s="10" t="s">
        <v>1505</v>
      </c>
      <c r="AB113" s="10" t="s">
        <v>1506</v>
      </c>
      <c r="AC113" s="10" t="s">
        <v>1507</v>
      </c>
      <c r="AD113" s="10" t="s">
        <v>63</v>
      </c>
      <c r="AE113" s="10" t="s">
        <v>1508</v>
      </c>
      <c r="AF113" s="10" t="s">
        <v>194</v>
      </c>
      <c r="AG113" s="10" t="s">
        <v>46</v>
      </c>
      <c r="AH113" s="10" t="s">
        <v>1497</v>
      </c>
      <c r="AI113" s="10" t="s">
        <v>67</v>
      </c>
    </row>
    <row r="114" spans="1:35">
      <c r="A114" s="10" t="s">
        <v>67</v>
      </c>
      <c r="B114" s="10">
        <v>10</v>
      </c>
      <c r="C114" s="10" t="s">
        <v>1396</v>
      </c>
      <c r="D114" s="10" t="s">
        <v>1415</v>
      </c>
      <c r="E114" s="10" t="s">
        <v>1509</v>
      </c>
      <c r="F114" s="10" t="s">
        <v>1510</v>
      </c>
      <c r="G114" s="10" t="s">
        <v>1400</v>
      </c>
      <c r="H114" s="10" t="s">
        <v>1401</v>
      </c>
      <c r="I114" s="10" t="s">
        <v>994</v>
      </c>
      <c r="J114" s="10" t="s">
        <v>47</v>
      </c>
      <c r="K114" s="10" t="s">
        <v>1419</v>
      </c>
      <c r="L114" s="10" t="s">
        <v>1471</v>
      </c>
      <c r="M114" s="10" t="s">
        <v>1472</v>
      </c>
      <c r="N114" s="10" t="s">
        <v>1405</v>
      </c>
      <c r="O114" s="10" t="s">
        <v>1511</v>
      </c>
      <c r="P114" s="10" t="s">
        <v>1021</v>
      </c>
      <c r="Q114" s="10" t="s">
        <v>76</v>
      </c>
      <c r="R114" s="10" t="s">
        <v>1064</v>
      </c>
      <c r="S114" s="11">
        <v>45412</v>
      </c>
      <c r="T114" s="10" t="s">
        <v>1023</v>
      </c>
      <c r="U114" s="10" t="s">
        <v>1463</v>
      </c>
      <c r="V114" s="10" t="s">
        <v>46</v>
      </c>
      <c r="W114" s="10" t="s">
        <v>1512</v>
      </c>
      <c r="X114" s="10" t="s">
        <v>917</v>
      </c>
      <c r="Y114" s="10" t="s">
        <v>1513</v>
      </c>
      <c r="Z114" s="10" t="s">
        <v>1019</v>
      </c>
      <c r="AA114" s="10" t="s">
        <v>1514</v>
      </c>
      <c r="AB114" s="10" t="s">
        <v>1515</v>
      </c>
      <c r="AC114" s="10" t="s">
        <v>1411</v>
      </c>
      <c r="AD114" s="10" t="s">
        <v>63</v>
      </c>
      <c r="AE114" s="10" t="s">
        <v>1516</v>
      </c>
      <c r="AF114" s="10" t="s">
        <v>194</v>
      </c>
      <c r="AG114" s="10" t="s">
        <v>46</v>
      </c>
      <c r="AH114" s="10" t="s">
        <v>1517</v>
      </c>
      <c r="AI114" s="10" t="s">
        <v>67</v>
      </c>
    </row>
    <row r="115" spans="1:35">
      <c r="A115" s="10" t="s">
        <v>67</v>
      </c>
      <c r="B115" s="10">
        <v>11</v>
      </c>
      <c r="C115" s="10" t="s">
        <v>1396</v>
      </c>
      <c r="D115" s="10" t="s">
        <v>1397</v>
      </c>
      <c r="E115" s="10" t="s">
        <v>1518</v>
      </c>
      <c r="F115" s="10" t="s">
        <v>1519</v>
      </c>
      <c r="G115" s="10" t="s">
        <v>1400</v>
      </c>
      <c r="H115" s="10" t="s">
        <v>1401</v>
      </c>
      <c r="I115" s="10" t="s">
        <v>994</v>
      </c>
      <c r="J115" s="10" t="s">
        <v>47</v>
      </c>
      <c r="K115" s="10" t="s">
        <v>1520</v>
      </c>
      <c r="L115" s="10" t="s">
        <v>1403</v>
      </c>
      <c r="M115" s="10" t="s">
        <v>1404</v>
      </c>
      <c r="N115" s="10" t="s">
        <v>1521</v>
      </c>
      <c r="O115" s="10" t="s">
        <v>1522</v>
      </c>
      <c r="P115" s="10" t="s">
        <v>65</v>
      </c>
      <c r="Q115" s="10" t="s">
        <v>76</v>
      </c>
      <c r="R115" s="10" t="s">
        <v>999</v>
      </c>
      <c r="S115" s="11">
        <v>45417</v>
      </c>
      <c r="T115" s="10" t="s">
        <v>1023</v>
      </c>
      <c r="U115" s="10" t="s">
        <v>1484</v>
      </c>
      <c r="V115" s="10" t="s">
        <v>46</v>
      </c>
      <c r="W115" s="10" t="s">
        <v>1437</v>
      </c>
      <c r="X115" s="10" t="s">
        <v>917</v>
      </c>
      <c r="Y115" s="10" t="s">
        <v>1408</v>
      </c>
      <c r="Z115" s="10" t="s">
        <v>59</v>
      </c>
      <c r="AA115" s="10" t="s">
        <v>1523</v>
      </c>
      <c r="AB115" s="10" t="s">
        <v>1524</v>
      </c>
      <c r="AC115" s="10" t="s">
        <v>1467</v>
      </c>
      <c r="AD115" s="10" t="s">
        <v>63</v>
      </c>
      <c r="AE115" s="10" t="s">
        <v>1488</v>
      </c>
      <c r="AF115" s="10" t="s">
        <v>194</v>
      </c>
      <c r="AG115" s="10" t="s">
        <v>65</v>
      </c>
      <c r="AH115" s="10" t="s">
        <v>1443</v>
      </c>
      <c r="AI115" s="10" t="s">
        <v>67</v>
      </c>
    </row>
    <row r="116" spans="1:35">
      <c r="A116" s="10" t="s">
        <v>67</v>
      </c>
      <c r="B116" s="10">
        <v>12</v>
      </c>
      <c r="C116" s="10" t="s">
        <v>1396</v>
      </c>
      <c r="D116" s="10" t="s">
        <v>1415</v>
      </c>
      <c r="E116" s="10" t="s">
        <v>1525</v>
      </c>
      <c r="F116" s="10" t="s">
        <v>1526</v>
      </c>
      <c r="G116" s="10" t="s">
        <v>1418</v>
      </c>
      <c r="H116" s="10" t="s">
        <v>1036</v>
      </c>
      <c r="I116" s="10" t="s">
        <v>994</v>
      </c>
      <c r="J116" s="10" t="s">
        <v>47</v>
      </c>
      <c r="K116" s="10" t="s">
        <v>1527</v>
      </c>
      <c r="L116" s="10" t="s">
        <v>1447</v>
      </c>
      <c r="M116" s="10" t="s">
        <v>1448</v>
      </c>
      <c r="N116" s="10" t="s">
        <v>1405</v>
      </c>
      <c r="O116" s="10" t="s">
        <v>1528</v>
      </c>
      <c r="P116" s="10" t="s">
        <v>46</v>
      </c>
      <c r="Q116" s="10" t="s">
        <v>52</v>
      </c>
      <c r="R116" s="10" t="s">
        <v>1022</v>
      </c>
      <c r="S116" s="11">
        <v>45422</v>
      </c>
      <c r="T116" s="10" t="s">
        <v>1023</v>
      </c>
      <c r="U116" s="10" t="s">
        <v>1001</v>
      </c>
      <c r="V116" s="10" t="s">
        <v>46</v>
      </c>
      <c r="W116" s="10" t="s">
        <v>1529</v>
      </c>
      <c r="X116" s="10" t="s">
        <v>210</v>
      </c>
      <c r="Y116" s="10" t="s">
        <v>1486</v>
      </c>
      <c r="Z116" s="10" t="s">
        <v>604</v>
      </c>
      <c r="AA116" s="10" t="s">
        <v>1530</v>
      </c>
      <c r="AB116" s="10" t="s">
        <v>1531</v>
      </c>
      <c r="AC116" s="10" t="s">
        <v>214</v>
      </c>
      <c r="AD116" s="10" t="s">
        <v>84</v>
      </c>
      <c r="AE116" s="10" t="s">
        <v>1532</v>
      </c>
      <c r="AF116" s="10" t="s">
        <v>194</v>
      </c>
      <c r="AG116" s="10" t="s">
        <v>46</v>
      </c>
      <c r="AH116" s="10" t="s">
        <v>1533</v>
      </c>
      <c r="AI116" s="10" t="s">
        <v>67</v>
      </c>
    </row>
    <row r="117" spans="1:35">
      <c r="A117" s="10" t="s">
        <v>67</v>
      </c>
      <c r="B117" s="10">
        <v>13</v>
      </c>
      <c r="C117" s="10" t="s">
        <v>1396</v>
      </c>
      <c r="D117" s="10" t="s">
        <v>1397</v>
      </c>
      <c r="E117" s="10" t="s">
        <v>1534</v>
      </c>
      <c r="F117" s="10" t="s">
        <v>1535</v>
      </c>
      <c r="G117" s="10" t="s">
        <v>1418</v>
      </c>
      <c r="H117" s="10" t="s">
        <v>1401</v>
      </c>
      <c r="I117" s="10" t="s">
        <v>994</v>
      </c>
      <c r="J117" s="10" t="s">
        <v>47</v>
      </c>
      <c r="K117" s="10" t="s">
        <v>1536</v>
      </c>
      <c r="L117" s="10" t="s">
        <v>1420</v>
      </c>
      <c r="M117" s="10" t="s">
        <v>1421</v>
      </c>
      <c r="N117" s="10" t="s">
        <v>1422</v>
      </c>
      <c r="O117" s="10" t="s">
        <v>1537</v>
      </c>
      <c r="P117" s="10" t="s">
        <v>1021</v>
      </c>
      <c r="Q117" s="10" t="s">
        <v>52</v>
      </c>
      <c r="R117" s="10" t="s">
        <v>1064</v>
      </c>
      <c r="S117" s="11">
        <v>45427</v>
      </c>
      <c r="T117" s="10" t="s">
        <v>1023</v>
      </c>
      <c r="U117" s="10" t="s">
        <v>1538</v>
      </c>
      <c r="V117" s="10" t="s">
        <v>46</v>
      </c>
      <c r="W117" s="10" t="s">
        <v>1464</v>
      </c>
      <c r="X117" s="10" t="s">
        <v>210</v>
      </c>
      <c r="Y117" s="10" t="s">
        <v>1426</v>
      </c>
      <c r="Z117" s="10" t="s">
        <v>604</v>
      </c>
      <c r="AA117" s="10" t="s">
        <v>1539</v>
      </c>
      <c r="AB117" s="10" t="s">
        <v>1540</v>
      </c>
      <c r="AC117" s="10" t="s">
        <v>1541</v>
      </c>
      <c r="AD117" s="10" t="s">
        <v>63</v>
      </c>
      <c r="AE117" s="10" t="s">
        <v>1516</v>
      </c>
      <c r="AF117" s="10" t="s">
        <v>194</v>
      </c>
      <c r="AG117" s="10" t="s">
        <v>65</v>
      </c>
      <c r="AH117" s="10" t="s">
        <v>1443</v>
      </c>
      <c r="AI117" s="10" t="s">
        <v>67</v>
      </c>
    </row>
    <row r="118" spans="1:35">
      <c r="A118" s="10" t="s">
        <v>67</v>
      </c>
      <c r="B118" s="10">
        <v>14</v>
      </c>
      <c r="C118" s="10" t="s">
        <v>1396</v>
      </c>
      <c r="D118" s="10" t="s">
        <v>1415</v>
      </c>
      <c r="E118" s="10" t="s">
        <v>1542</v>
      </c>
      <c r="F118" s="10" t="s">
        <v>1543</v>
      </c>
      <c r="G118" s="10" t="s">
        <v>1400</v>
      </c>
      <c r="H118" s="10" t="s">
        <v>1401</v>
      </c>
      <c r="I118" s="10" t="s">
        <v>994</v>
      </c>
      <c r="J118" s="10" t="s">
        <v>47</v>
      </c>
      <c r="K118" s="10" t="s">
        <v>1544</v>
      </c>
      <c r="L118" s="10" t="s">
        <v>1471</v>
      </c>
      <c r="M118" s="10" t="s">
        <v>1472</v>
      </c>
      <c r="N118" s="10" t="s">
        <v>1405</v>
      </c>
      <c r="O118" s="10" t="s">
        <v>1545</v>
      </c>
      <c r="P118" s="10" t="s">
        <v>65</v>
      </c>
      <c r="Q118" s="10" t="s">
        <v>76</v>
      </c>
      <c r="R118" s="10" t="s">
        <v>1064</v>
      </c>
      <c r="S118" s="11">
        <v>45432</v>
      </c>
      <c r="T118" s="10" t="s">
        <v>1023</v>
      </c>
      <c r="U118" s="10" t="s">
        <v>1424</v>
      </c>
      <c r="V118" s="10" t="s">
        <v>46</v>
      </c>
      <c r="W118" s="10" t="s">
        <v>1474</v>
      </c>
      <c r="X118" s="10" t="s">
        <v>917</v>
      </c>
      <c r="Y118" s="10" t="s">
        <v>1546</v>
      </c>
      <c r="Z118" s="10" t="s">
        <v>1019</v>
      </c>
      <c r="AA118" s="10" t="s">
        <v>1476</v>
      </c>
      <c r="AB118" s="10" t="s">
        <v>1477</v>
      </c>
      <c r="AC118" s="10" t="s">
        <v>1411</v>
      </c>
      <c r="AD118" s="10" t="s">
        <v>63</v>
      </c>
      <c r="AE118" s="10" t="s">
        <v>1244</v>
      </c>
      <c r="AF118" s="10" t="s">
        <v>194</v>
      </c>
      <c r="AG118" s="10" t="s">
        <v>46</v>
      </c>
      <c r="AH118" s="10" t="s">
        <v>1443</v>
      </c>
      <c r="AI118" s="10" t="s">
        <v>67</v>
      </c>
    </row>
    <row r="119" spans="1:35">
      <c r="A119" s="10" t="s">
        <v>67</v>
      </c>
      <c r="B119" s="10">
        <v>15</v>
      </c>
      <c r="C119" s="10" t="s">
        <v>1396</v>
      </c>
      <c r="D119" s="10" t="s">
        <v>1397</v>
      </c>
      <c r="E119" s="10" t="s">
        <v>1547</v>
      </c>
      <c r="F119" s="10" t="s">
        <v>1548</v>
      </c>
      <c r="G119" s="10" t="s">
        <v>1400</v>
      </c>
      <c r="H119" s="10" t="s">
        <v>1401</v>
      </c>
      <c r="I119" s="10" t="s">
        <v>994</v>
      </c>
      <c r="J119" s="10" t="s">
        <v>47</v>
      </c>
      <c r="K119" s="10" t="s">
        <v>1549</v>
      </c>
      <c r="L119" s="10" t="s">
        <v>1550</v>
      </c>
      <c r="M119" s="10" t="s">
        <v>1434</v>
      </c>
      <c r="N119" s="10" t="s">
        <v>1482</v>
      </c>
      <c r="O119" s="10" t="s">
        <v>1551</v>
      </c>
      <c r="P119" s="10" t="s">
        <v>65</v>
      </c>
      <c r="Q119" s="10" t="s">
        <v>1318</v>
      </c>
      <c r="R119" s="10" t="s">
        <v>999</v>
      </c>
      <c r="S119" s="11">
        <v>45437</v>
      </c>
      <c r="T119" s="10" t="s">
        <v>1023</v>
      </c>
      <c r="U119" s="10" t="s">
        <v>1552</v>
      </c>
      <c r="V119" s="10" t="s">
        <v>46</v>
      </c>
      <c r="W119" s="10" t="s">
        <v>1485</v>
      </c>
      <c r="X119" s="10" t="s">
        <v>917</v>
      </c>
      <c r="Y119" s="10" t="s">
        <v>1486</v>
      </c>
      <c r="Z119" s="10" t="s">
        <v>59</v>
      </c>
      <c r="AA119" s="10" t="s">
        <v>1553</v>
      </c>
      <c r="AB119" s="10" t="s">
        <v>1554</v>
      </c>
      <c r="AC119" s="10" t="s">
        <v>1467</v>
      </c>
      <c r="AD119" s="10" t="s">
        <v>63</v>
      </c>
      <c r="AE119" s="10" t="s">
        <v>1325</v>
      </c>
      <c r="AF119" s="10" t="s">
        <v>194</v>
      </c>
      <c r="AG119" s="10" t="s">
        <v>46</v>
      </c>
      <c r="AH119" s="10" t="s">
        <v>1443</v>
      </c>
      <c r="AI119" s="10" t="s">
        <v>67</v>
      </c>
    </row>
    <row r="120" spans="1:35">
      <c r="A120" s="10" t="s">
        <v>67</v>
      </c>
      <c r="B120" s="10">
        <v>16</v>
      </c>
      <c r="C120" s="10" t="s">
        <v>1396</v>
      </c>
      <c r="D120" s="10" t="s">
        <v>1415</v>
      </c>
      <c r="E120" s="10" t="s">
        <v>1555</v>
      </c>
      <c r="F120" s="10" t="s">
        <v>1556</v>
      </c>
      <c r="G120" s="10" t="s">
        <v>1418</v>
      </c>
      <c r="H120" s="10" t="s">
        <v>1036</v>
      </c>
      <c r="I120" s="10" t="s">
        <v>994</v>
      </c>
      <c r="J120" s="10" t="s">
        <v>47</v>
      </c>
      <c r="K120" s="10" t="s">
        <v>1470</v>
      </c>
      <c r="L120" s="10" t="s">
        <v>1420</v>
      </c>
      <c r="M120" s="10" t="s">
        <v>1421</v>
      </c>
      <c r="N120" s="10" t="s">
        <v>1422</v>
      </c>
      <c r="O120" s="10" t="s">
        <v>1557</v>
      </c>
      <c r="P120" s="10" t="s">
        <v>46</v>
      </c>
      <c r="Q120" s="10" t="s">
        <v>52</v>
      </c>
      <c r="R120" s="10" t="s">
        <v>1064</v>
      </c>
      <c r="S120" s="11">
        <v>45442</v>
      </c>
      <c r="T120" s="10" t="s">
        <v>1558</v>
      </c>
      <c r="U120" s="10" t="s">
        <v>1001</v>
      </c>
      <c r="V120" s="10" t="s">
        <v>46</v>
      </c>
      <c r="W120" s="10" t="s">
        <v>1529</v>
      </c>
      <c r="X120" s="10" t="s">
        <v>210</v>
      </c>
      <c r="Y120" s="10" t="s">
        <v>1426</v>
      </c>
      <c r="Z120" s="10" t="s">
        <v>604</v>
      </c>
      <c r="AA120" s="10" t="s">
        <v>1559</v>
      </c>
      <c r="AB120" s="10" t="s">
        <v>1560</v>
      </c>
      <c r="AC120" s="10" t="s">
        <v>1454</v>
      </c>
      <c r="AD120" s="10" t="s">
        <v>63</v>
      </c>
      <c r="AE120" s="10" t="s">
        <v>1478</v>
      </c>
      <c r="AF120" s="10" t="s">
        <v>194</v>
      </c>
      <c r="AG120" s="10" t="s">
        <v>46</v>
      </c>
      <c r="AH120" s="10" t="s">
        <v>1429</v>
      </c>
      <c r="AI120" s="10" t="s">
        <v>67</v>
      </c>
    </row>
    <row r="121" spans="1:35">
      <c r="A121" s="10" t="s">
        <v>67</v>
      </c>
      <c r="B121" s="10">
        <v>17</v>
      </c>
      <c r="C121" s="10" t="s">
        <v>1396</v>
      </c>
      <c r="D121" s="10" t="s">
        <v>1397</v>
      </c>
      <c r="E121" s="10" t="s">
        <v>1561</v>
      </c>
      <c r="F121" s="10" t="s">
        <v>1562</v>
      </c>
      <c r="G121" s="10" t="s">
        <v>1400</v>
      </c>
      <c r="H121" s="10" t="s">
        <v>1401</v>
      </c>
      <c r="I121" s="10" t="s">
        <v>994</v>
      </c>
      <c r="J121" s="10" t="s">
        <v>47</v>
      </c>
      <c r="K121" s="10" t="s">
        <v>1563</v>
      </c>
      <c r="L121" s="10" t="s">
        <v>1447</v>
      </c>
      <c r="M121" s="10" t="s">
        <v>1404</v>
      </c>
      <c r="N121" s="10" t="s">
        <v>1405</v>
      </c>
      <c r="O121" s="10" t="s">
        <v>1564</v>
      </c>
      <c r="P121" s="10" t="s">
        <v>46</v>
      </c>
      <c r="Q121" s="10" t="s">
        <v>76</v>
      </c>
      <c r="R121" s="10" t="s">
        <v>999</v>
      </c>
      <c r="S121" s="11">
        <v>45448</v>
      </c>
      <c r="T121" s="10" t="s">
        <v>1023</v>
      </c>
      <c r="U121" s="10" t="s">
        <v>1484</v>
      </c>
      <c r="V121" s="10" t="s">
        <v>46</v>
      </c>
      <c r="W121" s="10" t="s">
        <v>1565</v>
      </c>
      <c r="X121" s="10" t="s">
        <v>917</v>
      </c>
      <c r="Y121" s="10" t="s">
        <v>1426</v>
      </c>
      <c r="Z121" s="10" t="s">
        <v>1566</v>
      </c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>
      <c r="A122" s="10" t="s">
        <v>67</v>
      </c>
      <c r="B122" s="10">
        <v>18</v>
      </c>
      <c r="C122" s="10" t="s">
        <v>1396</v>
      </c>
      <c r="D122" s="10" t="s">
        <v>1397</v>
      </c>
      <c r="E122" s="10" t="s">
        <v>1567</v>
      </c>
      <c r="F122" s="10" t="s">
        <v>1568</v>
      </c>
      <c r="G122" s="10" t="s">
        <v>1400</v>
      </c>
      <c r="H122" s="10" t="s">
        <v>1401</v>
      </c>
      <c r="I122" s="10" t="s">
        <v>994</v>
      </c>
      <c r="J122" s="10" t="s">
        <v>47</v>
      </c>
      <c r="K122" s="10" t="s">
        <v>1569</v>
      </c>
      <c r="L122" s="10" t="s">
        <v>1403</v>
      </c>
      <c r="M122" s="10" t="s">
        <v>1434</v>
      </c>
      <c r="N122" s="10" t="s">
        <v>1405</v>
      </c>
      <c r="O122" s="10" t="s">
        <v>1570</v>
      </c>
      <c r="P122" s="10" t="s">
        <v>1021</v>
      </c>
      <c r="Q122" s="10" t="s">
        <v>76</v>
      </c>
      <c r="R122" s="10" t="s">
        <v>999</v>
      </c>
      <c r="S122" s="11">
        <v>45453</v>
      </c>
      <c r="T122" s="10" t="s">
        <v>1023</v>
      </c>
      <c r="U122" s="10" t="s">
        <v>1424</v>
      </c>
      <c r="V122" s="10" t="s">
        <v>46</v>
      </c>
      <c r="W122" s="10" t="s">
        <v>1464</v>
      </c>
      <c r="X122" s="10" t="s">
        <v>917</v>
      </c>
      <c r="Y122" s="10" t="s">
        <v>1408</v>
      </c>
      <c r="Z122" s="10" t="s">
        <v>1019</v>
      </c>
      <c r="AA122" s="10" t="s">
        <v>1523</v>
      </c>
      <c r="AB122" s="10" t="s">
        <v>1410</v>
      </c>
      <c r="AC122" s="10" t="s">
        <v>1467</v>
      </c>
      <c r="AD122" s="10" t="s">
        <v>63</v>
      </c>
      <c r="AE122" s="10" t="s">
        <v>1244</v>
      </c>
      <c r="AF122" s="10" t="s">
        <v>194</v>
      </c>
      <c r="AG122" s="10" t="s">
        <v>46</v>
      </c>
      <c r="AH122" s="10" t="s">
        <v>1571</v>
      </c>
      <c r="AI122" s="10" t="s">
        <v>67</v>
      </c>
    </row>
    <row r="123" spans="1:35">
      <c r="A123" s="10" t="s">
        <v>67</v>
      </c>
      <c r="B123" s="10">
        <v>19</v>
      </c>
      <c r="C123" s="10" t="s">
        <v>1396</v>
      </c>
      <c r="D123" s="10" t="s">
        <v>1415</v>
      </c>
      <c r="E123" s="10" t="s">
        <v>1572</v>
      </c>
      <c r="F123" s="10" t="s">
        <v>1573</v>
      </c>
      <c r="G123" s="10" t="s">
        <v>1418</v>
      </c>
      <c r="H123" s="10" t="s">
        <v>1036</v>
      </c>
      <c r="I123" s="10" t="s">
        <v>994</v>
      </c>
      <c r="J123" s="10" t="s">
        <v>47</v>
      </c>
      <c r="K123" s="10" t="s">
        <v>1574</v>
      </c>
      <c r="L123" s="10" t="s">
        <v>1420</v>
      </c>
      <c r="M123" s="10" t="s">
        <v>1421</v>
      </c>
      <c r="N123" s="10" t="s">
        <v>1461</v>
      </c>
      <c r="O123" s="10" t="s">
        <v>1575</v>
      </c>
      <c r="P123" s="10" t="s">
        <v>46</v>
      </c>
      <c r="Q123" s="10" t="s">
        <v>52</v>
      </c>
      <c r="R123" s="10" t="s">
        <v>1022</v>
      </c>
      <c r="S123" s="11">
        <v>45458</v>
      </c>
      <c r="T123" s="10" t="s">
        <v>713</v>
      </c>
      <c r="U123" s="10" t="s">
        <v>1001</v>
      </c>
      <c r="V123" s="10" t="s">
        <v>46</v>
      </c>
      <c r="W123" s="10" t="s">
        <v>1425</v>
      </c>
      <c r="X123" s="10" t="s">
        <v>210</v>
      </c>
      <c r="Y123" s="10" t="s">
        <v>1426</v>
      </c>
      <c r="Z123" s="10" t="s">
        <v>604</v>
      </c>
      <c r="AA123" s="10" t="s">
        <v>1495</v>
      </c>
      <c r="AB123" s="10" t="s">
        <v>1576</v>
      </c>
      <c r="AC123" s="10" t="s">
        <v>1454</v>
      </c>
      <c r="AD123" s="10" t="s">
        <v>84</v>
      </c>
      <c r="AE123" s="10" t="s">
        <v>1516</v>
      </c>
      <c r="AF123" s="10" t="s">
        <v>194</v>
      </c>
      <c r="AG123" s="10" t="s">
        <v>46</v>
      </c>
      <c r="AH123" s="10" t="s">
        <v>1517</v>
      </c>
      <c r="AI123" s="10" t="s">
        <v>67</v>
      </c>
    </row>
    <row r="124" spans="1:35">
      <c r="A124" s="10" t="s">
        <v>67</v>
      </c>
      <c r="B124" s="10">
        <v>20</v>
      </c>
      <c r="C124" s="10" t="s">
        <v>1396</v>
      </c>
      <c r="D124" s="10" t="s">
        <v>1397</v>
      </c>
      <c r="E124" s="10" t="s">
        <v>1577</v>
      </c>
      <c r="F124" s="10" t="s">
        <v>1578</v>
      </c>
      <c r="G124" s="10" t="s">
        <v>1418</v>
      </c>
      <c r="H124" s="10" t="s">
        <v>1401</v>
      </c>
      <c r="I124" s="10" t="s">
        <v>994</v>
      </c>
      <c r="J124" s="10" t="s">
        <v>47</v>
      </c>
      <c r="K124" s="10" t="s">
        <v>1579</v>
      </c>
      <c r="L124" s="10" t="s">
        <v>1471</v>
      </c>
      <c r="M124" s="10" t="s">
        <v>1421</v>
      </c>
      <c r="N124" s="10" t="s">
        <v>1422</v>
      </c>
      <c r="O124" s="10" t="s">
        <v>1580</v>
      </c>
      <c r="P124" s="10" t="s">
        <v>65</v>
      </c>
      <c r="Q124" s="10" t="s">
        <v>52</v>
      </c>
      <c r="R124" s="10" t="s">
        <v>1064</v>
      </c>
      <c r="S124" s="11">
        <v>45463</v>
      </c>
      <c r="T124" s="10" t="s">
        <v>1023</v>
      </c>
      <c r="U124" s="10" t="s">
        <v>1538</v>
      </c>
      <c r="V124" s="10" t="s">
        <v>46</v>
      </c>
      <c r="W124" s="10" t="s">
        <v>1437</v>
      </c>
      <c r="X124" s="10" t="s">
        <v>210</v>
      </c>
      <c r="Y124" s="10" t="s">
        <v>1486</v>
      </c>
      <c r="Z124" s="10" t="s">
        <v>604</v>
      </c>
      <c r="AA124" s="10" t="s">
        <v>1581</v>
      </c>
      <c r="AB124" s="10" t="s">
        <v>1524</v>
      </c>
      <c r="AC124" s="10" t="s">
        <v>1582</v>
      </c>
      <c r="AD124" s="10" t="s">
        <v>63</v>
      </c>
      <c r="AE124" s="10" t="s">
        <v>1488</v>
      </c>
      <c r="AF124" s="10" t="s">
        <v>194</v>
      </c>
      <c r="AG124" s="10" t="s">
        <v>46</v>
      </c>
      <c r="AH124" s="10" t="s">
        <v>1583</v>
      </c>
      <c r="AI124" s="10" t="s">
        <v>67</v>
      </c>
    </row>
    <row r="125" spans="1:35">
      <c r="A125" s="10" t="s">
        <v>67</v>
      </c>
      <c r="B125" s="10">
        <v>21</v>
      </c>
      <c r="C125" s="10" t="s">
        <v>1396</v>
      </c>
      <c r="D125" s="10" t="s">
        <v>1415</v>
      </c>
      <c r="E125" s="10" t="s">
        <v>1584</v>
      </c>
      <c r="F125" s="10" t="s">
        <v>1585</v>
      </c>
      <c r="G125" s="10" t="s">
        <v>1400</v>
      </c>
      <c r="H125" s="10" t="s">
        <v>1401</v>
      </c>
      <c r="I125" s="10" t="s">
        <v>994</v>
      </c>
      <c r="J125" s="10" t="s">
        <v>47</v>
      </c>
      <c r="K125" s="10" t="s">
        <v>1586</v>
      </c>
      <c r="L125" s="10" t="s">
        <v>1471</v>
      </c>
      <c r="M125" s="10" t="s">
        <v>1472</v>
      </c>
      <c r="N125" s="10" t="s">
        <v>1405</v>
      </c>
      <c r="O125" s="10" t="s">
        <v>1587</v>
      </c>
      <c r="P125" s="10" t="s">
        <v>65</v>
      </c>
      <c r="Q125" s="10" t="s">
        <v>76</v>
      </c>
      <c r="R125" s="10" t="s">
        <v>1064</v>
      </c>
      <c r="S125" s="11">
        <v>45468</v>
      </c>
      <c r="T125" s="10" t="s">
        <v>1023</v>
      </c>
      <c r="U125" s="10" t="s">
        <v>1001</v>
      </c>
      <c r="V125" s="10" t="s">
        <v>46</v>
      </c>
      <c r="W125" s="10" t="s">
        <v>1474</v>
      </c>
      <c r="X125" s="10" t="s">
        <v>917</v>
      </c>
      <c r="Y125" s="10" t="s">
        <v>1513</v>
      </c>
      <c r="Z125" s="10" t="s">
        <v>1019</v>
      </c>
      <c r="AA125" s="10" t="s">
        <v>1476</v>
      </c>
      <c r="AB125" s="10" t="s">
        <v>1588</v>
      </c>
      <c r="AC125" s="10" t="s">
        <v>1411</v>
      </c>
      <c r="AD125" s="10" t="s">
        <v>63</v>
      </c>
      <c r="AE125" s="10" t="s">
        <v>1478</v>
      </c>
      <c r="AF125" s="10" t="s">
        <v>194</v>
      </c>
      <c r="AG125" s="10" t="s">
        <v>46</v>
      </c>
      <c r="AH125" s="10" t="s">
        <v>1443</v>
      </c>
      <c r="AI125" s="10" t="s">
        <v>67</v>
      </c>
    </row>
    <row r="126" spans="1:35">
      <c r="A126" s="10" t="s">
        <v>67</v>
      </c>
      <c r="B126" s="10">
        <v>22</v>
      </c>
      <c r="C126" s="10" t="s">
        <v>1396</v>
      </c>
      <c r="D126" s="10" t="s">
        <v>1397</v>
      </c>
      <c r="E126" s="10" t="s">
        <v>1589</v>
      </c>
      <c r="F126" s="10" t="s">
        <v>1590</v>
      </c>
      <c r="G126" s="10" t="s">
        <v>1400</v>
      </c>
      <c r="H126" s="10" t="s">
        <v>1458</v>
      </c>
      <c r="I126" s="10" t="s">
        <v>994</v>
      </c>
      <c r="J126" s="10" t="s">
        <v>47</v>
      </c>
      <c r="K126" s="10" t="s">
        <v>1591</v>
      </c>
      <c r="L126" s="10" t="s">
        <v>1460</v>
      </c>
      <c r="M126" s="10" t="s">
        <v>1404</v>
      </c>
      <c r="N126" s="10" t="s">
        <v>1482</v>
      </c>
      <c r="O126" s="10" t="s">
        <v>1592</v>
      </c>
      <c r="P126" s="10" t="s">
        <v>65</v>
      </c>
      <c r="Q126" s="10" t="s">
        <v>76</v>
      </c>
      <c r="R126" s="10" t="s">
        <v>999</v>
      </c>
      <c r="S126" s="11">
        <v>45473</v>
      </c>
      <c r="T126" s="10" t="s">
        <v>376</v>
      </c>
      <c r="U126" s="10" t="s">
        <v>1484</v>
      </c>
      <c r="V126" s="10" t="s">
        <v>46</v>
      </c>
      <c r="W126" s="10" t="s">
        <v>1485</v>
      </c>
      <c r="X126" s="10" t="s">
        <v>917</v>
      </c>
      <c r="Y126" s="10" t="s">
        <v>1426</v>
      </c>
      <c r="Z126" s="10" t="s">
        <v>59</v>
      </c>
      <c r="AA126" s="10" t="s">
        <v>1553</v>
      </c>
      <c r="AB126" s="10" t="s">
        <v>1593</v>
      </c>
      <c r="AC126" s="10" t="s">
        <v>1467</v>
      </c>
      <c r="AD126" s="10" t="s">
        <v>63</v>
      </c>
      <c r="AE126" s="10" t="s">
        <v>1455</v>
      </c>
      <c r="AF126" s="10" t="s">
        <v>194</v>
      </c>
      <c r="AG126" s="10" t="s">
        <v>65</v>
      </c>
      <c r="AH126" s="10" t="s">
        <v>1443</v>
      </c>
      <c r="AI126" s="10" t="s">
        <v>67</v>
      </c>
    </row>
    <row r="127" spans="1:35">
      <c r="A127" s="10" t="s">
        <v>67</v>
      </c>
      <c r="B127" s="10">
        <v>23</v>
      </c>
      <c r="C127" s="10" t="s">
        <v>1396</v>
      </c>
      <c r="D127" s="10" t="s">
        <v>1415</v>
      </c>
      <c r="E127" s="10" t="s">
        <v>1594</v>
      </c>
      <c r="F127" s="10" t="s">
        <v>1595</v>
      </c>
      <c r="G127" s="10" t="s">
        <v>1400</v>
      </c>
      <c r="H127" s="10" t="s">
        <v>1036</v>
      </c>
      <c r="I127" s="10" t="s">
        <v>994</v>
      </c>
      <c r="J127" s="10" t="s">
        <v>47</v>
      </c>
      <c r="K127" s="10" t="s">
        <v>1491</v>
      </c>
      <c r="L127" s="10" t="s">
        <v>1420</v>
      </c>
      <c r="M127" s="10" t="s">
        <v>1472</v>
      </c>
      <c r="N127" s="10" t="s">
        <v>1521</v>
      </c>
      <c r="O127" s="10" t="s">
        <v>1596</v>
      </c>
      <c r="P127" s="10" t="s">
        <v>1021</v>
      </c>
      <c r="Q127" s="10" t="s">
        <v>1318</v>
      </c>
      <c r="R127" s="10" t="s">
        <v>1064</v>
      </c>
      <c r="S127" s="11">
        <v>45478</v>
      </c>
      <c r="T127" s="10" t="s">
        <v>1023</v>
      </c>
      <c r="U127" s="10" t="s">
        <v>1552</v>
      </c>
      <c r="V127" s="10" t="s">
        <v>46</v>
      </c>
      <c r="W127" s="10" t="s">
        <v>1512</v>
      </c>
      <c r="X127" s="10" t="s">
        <v>917</v>
      </c>
      <c r="Y127" s="10" t="s">
        <v>1408</v>
      </c>
      <c r="Z127" s="10" t="s">
        <v>59</v>
      </c>
      <c r="AA127" s="10" t="s">
        <v>1539</v>
      </c>
      <c r="AB127" s="10" t="s">
        <v>1477</v>
      </c>
      <c r="AC127" s="10" t="s">
        <v>1454</v>
      </c>
      <c r="AD127" s="10" t="s">
        <v>63</v>
      </c>
      <c r="AE127" s="10" t="s">
        <v>1325</v>
      </c>
      <c r="AF127" s="10" t="s">
        <v>194</v>
      </c>
      <c r="AG127" s="10" t="s">
        <v>46</v>
      </c>
      <c r="AH127" s="10" t="s">
        <v>1443</v>
      </c>
      <c r="AI127" s="10" t="s">
        <v>67</v>
      </c>
    </row>
    <row r="128" spans="1:35">
      <c r="A128" s="10" t="s">
        <v>67</v>
      </c>
      <c r="B128" s="10">
        <v>24</v>
      </c>
      <c r="C128" s="10" t="s">
        <v>1396</v>
      </c>
      <c r="D128" s="10" t="s">
        <v>1397</v>
      </c>
      <c r="E128" s="10" t="s">
        <v>1597</v>
      </c>
      <c r="F128" s="10" t="s">
        <v>1598</v>
      </c>
      <c r="G128" s="10" t="s">
        <v>1400</v>
      </c>
      <c r="H128" s="10" t="s">
        <v>1401</v>
      </c>
      <c r="I128" s="10" t="s">
        <v>994</v>
      </c>
      <c r="J128" s="10" t="s">
        <v>47</v>
      </c>
      <c r="K128" s="10" t="s">
        <v>1599</v>
      </c>
      <c r="L128" s="10" t="s">
        <v>1471</v>
      </c>
      <c r="M128" s="10" t="s">
        <v>1434</v>
      </c>
      <c r="N128" s="10" t="s">
        <v>1405</v>
      </c>
      <c r="O128" s="10" t="s">
        <v>1600</v>
      </c>
      <c r="P128" s="10" t="s">
        <v>65</v>
      </c>
      <c r="Q128" s="10" t="s">
        <v>1318</v>
      </c>
      <c r="R128" s="10" t="s">
        <v>999</v>
      </c>
      <c r="S128" s="11">
        <v>45483</v>
      </c>
      <c r="T128" s="10" t="s">
        <v>1023</v>
      </c>
      <c r="U128" s="10" t="s">
        <v>1552</v>
      </c>
      <c r="V128" s="10" t="s">
        <v>46</v>
      </c>
      <c r="W128" s="10" t="s">
        <v>1437</v>
      </c>
      <c r="X128" s="10" t="s">
        <v>917</v>
      </c>
      <c r="Y128" s="10" t="s">
        <v>1546</v>
      </c>
      <c r="Z128" s="10" t="s">
        <v>1019</v>
      </c>
      <c r="AA128" s="10" t="s">
        <v>1601</v>
      </c>
      <c r="AB128" s="10" t="s">
        <v>1602</v>
      </c>
      <c r="AC128" s="10" t="s">
        <v>1467</v>
      </c>
      <c r="AD128" s="10" t="s">
        <v>63</v>
      </c>
      <c r="AE128" s="10" t="s">
        <v>1516</v>
      </c>
      <c r="AF128" s="10" t="s">
        <v>194</v>
      </c>
      <c r="AG128" s="10" t="s">
        <v>65</v>
      </c>
      <c r="AH128" s="10" t="s">
        <v>1443</v>
      </c>
      <c r="AI128" s="10" t="s">
        <v>67</v>
      </c>
    </row>
    <row r="129" spans="1:35">
      <c r="A129" s="10" t="s">
        <v>67</v>
      </c>
      <c r="B129" s="10">
        <v>25</v>
      </c>
      <c r="C129" s="10" t="s">
        <v>1396</v>
      </c>
      <c r="D129" s="10" t="s">
        <v>1415</v>
      </c>
      <c r="E129" s="10" t="s">
        <v>1603</v>
      </c>
      <c r="F129" s="10" t="s">
        <v>1604</v>
      </c>
      <c r="G129" s="10" t="s">
        <v>1400</v>
      </c>
      <c r="H129" s="10" t="s">
        <v>1401</v>
      </c>
      <c r="I129" s="10" t="s">
        <v>994</v>
      </c>
      <c r="J129" s="10" t="s">
        <v>47</v>
      </c>
      <c r="K129" s="10" t="s">
        <v>1605</v>
      </c>
      <c r="L129" s="10" t="s">
        <v>1471</v>
      </c>
      <c r="M129" s="10" t="s">
        <v>1421</v>
      </c>
      <c r="N129" s="10" t="s">
        <v>1482</v>
      </c>
      <c r="O129" s="10" t="s">
        <v>1606</v>
      </c>
      <c r="P129" s="10" t="s">
        <v>46</v>
      </c>
      <c r="Q129" s="10" t="s">
        <v>76</v>
      </c>
      <c r="R129" s="10" t="s">
        <v>1064</v>
      </c>
      <c r="S129" s="11">
        <v>45488</v>
      </c>
      <c r="T129" s="10" t="s">
        <v>713</v>
      </c>
      <c r="U129" s="10" t="s">
        <v>1001</v>
      </c>
      <c r="V129" s="10" t="s">
        <v>46</v>
      </c>
      <c r="W129" s="10" t="s">
        <v>1529</v>
      </c>
      <c r="X129" s="10" t="s">
        <v>917</v>
      </c>
      <c r="Y129" s="10" t="s">
        <v>1486</v>
      </c>
      <c r="Z129" s="10" t="s">
        <v>59</v>
      </c>
      <c r="AA129" s="10" t="s">
        <v>1607</v>
      </c>
      <c r="AB129" s="10" t="s">
        <v>1608</v>
      </c>
      <c r="AC129" s="10" t="s">
        <v>133</v>
      </c>
      <c r="AD129" s="10" t="s">
        <v>63</v>
      </c>
      <c r="AE129" s="10" t="s">
        <v>1532</v>
      </c>
      <c r="AF129" s="10" t="s">
        <v>194</v>
      </c>
      <c r="AG129" s="10" t="s">
        <v>46</v>
      </c>
      <c r="AH129" s="10" t="s">
        <v>1609</v>
      </c>
      <c r="AI129" s="10" t="s">
        <v>67</v>
      </c>
    </row>
    <row r="130" spans="1:35">
      <c r="A130" s="10" t="s">
        <v>67</v>
      </c>
      <c r="B130" s="10">
        <v>26</v>
      </c>
      <c r="C130" s="10" t="s">
        <v>1396</v>
      </c>
      <c r="D130" s="10" t="s">
        <v>1397</v>
      </c>
      <c r="E130" s="10" t="s">
        <v>1610</v>
      </c>
      <c r="F130" s="10" t="s">
        <v>1611</v>
      </c>
      <c r="G130" s="10" t="s">
        <v>1400</v>
      </c>
      <c r="H130" s="10" t="s">
        <v>1401</v>
      </c>
      <c r="I130" s="10" t="s">
        <v>994</v>
      </c>
      <c r="J130" s="10" t="s">
        <v>47</v>
      </c>
      <c r="K130" s="10" t="s">
        <v>1612</v>
      </c>
      <c r="L130" s="10" t="s">
        <v>1447</v>
      </c>
      <c r="M130" s="10" t="s">
        <v>1404</v>
      </c>
      <c r="N130" s="10" t="s">
        <v>1405</v>
      </c>
      <c r="O130" s="10" t="s">
        <v>1613</v>
      </c>
      <c r="P130" s="10" t="s">
        <v>46</v>
      </c>
      <c r="Q130" s="10" t="s">
        <v>76</v>
      </c>
      <c r="R130" s="10" t="s">
        <v>999</v>
      </c>
      <c r="S130" s="11">
        <v>45493</v>
      </c>
      <c r="T130" s="10" t="s">
        <v>1023</v>
      </c>
      <c r="U130" s="10" t="s">
        <v>1001</v>
      </c>
      <c r="V130" s="10" t="s">
        <v>46</v>
      </c>
      <c r="W130" s="10" t="s">
        <v>1485</v>
      </c>
      <c r="X130" s="10" t="s">
        <v>917</v>
      </c>
      <c r="Y130" s="10" t="s">
        <v>1486</v>
      </c>
      <c r="Z130" s="10" t="s">
        <v>98</v>
      </c>
      <c r="AA130" s="10" t="s">
        <v>1487</v>
      </c>
      <c r="AB130" s="10" t="s">
        <v>1440</v>
      </c>
      <c r="AC130" s="10" t="s">
        <v>1411</v>
      </c>
      <c r="AD130" s="10" t="s">
        <v>1412</v>
      </c>
      <c r="AE130" s="10" t="s">
        <v>1488</v>
      </c>
      <c r="AF130" s="10" t="s">
        <v>194</v>
      </c>
      <c r="AG130" s="10" t="s">
        <v>46</v>
      </c>
      <c r="AH130" s="10" t="s">
        <v>1443</v>
      </c>
      <c r="AI130" s="10" t="s">
        <v>67</v>
      </c>
    </row>
    <row r="131" spans="1:35">
      <c r="A131" s="10" t="s">
        <v>67</v>
      </c>
      <c r="B131" s="10">
        <v>27</v>
      </c>
      <c r="C131" s="10" t="s">
        <v>1396</v>
      </c>
      <c r="D131" s="10" t="s">
        <v>1415</v>
      </c>
      <c r="E131" s="10" t="s">
        <v>1614</v>
      </c>
      <c r="F131" s="10" t="s">
        <v>1615</v>
      </c>
      <c r="G131" s="10" t="s">
        <v>1418</v>
      </c>
      <c r="H131" s="10" t="s">
        <v>1036</v>
      </c>
      <c r="I131" s="10" t="s">
        <v>994</v>
      </c>
      <c r="J131" s="10" t="s">
        <v>47</v>
      </c>
      <c r="K131" s="10" t="s">
        <v>1586</v>
      </c>
      <c r="L131" s="10" t="s">
        <v>1420</v>
      </c>
      <c r="M131" s="10" t="s">
        <v>1421</v>
      </c>
      <c r="N131" s="10" t="s">
        <v>1461</v>
      </c>
      <c r="O131" s="10" t="s">
        <v>1616</v>
      </c>
      <c r="P131" s="10" t="s">
        <v>46</v>
      </c>
      <c r="Q131" s="10" t="s">
        <v>52</v>
      </c>
      <c r="R131" s="10" t="s">
        <v>1022</v>
      </c>
      <c r="S131" s="11">
        <v>45498</v>
      </c>
      <c r="T131" s="10" t="s">
        <v>713</v>
      </c>
      <c r="U131" s="10" t="s">
        <v>1001</v>
      </c>
      <c r="V131" s="10" t="s">
        <v>46</v>
      </c>
      <c r="W131" s="10" t="s">
        <v>1425</v>
      </c>
      <c r="X131" s="10" t="s">
        <v>210</v>
      </c>
      <c r="Y131" s="10" t="s">
        <v>1426</v>
      </c>
      <c r="Z131" s="10" t="s">
        <v>604</v>
      </c>
      <c r="AA131" s="10" t="s">
        <v>1495</v>
      </c>
      <c r="AB131" s="10" t="s">
        <v>1617</v>
      </c>
      <c r="AC131" s="10" t="s">
        <v>214</v>
      </c>
      <c r="AD131" s="10" t="s">
        <v>63</v>
      </c>
      <c r="AE131" s="10" t="s">
        <v>1516</v>
      </c>
      <c r="AF131" s="10" t="s">
        <v>194</v>
      </c>
      <c r="AG131" s="10" t="s">
        <v>46</v>
      </c>
      <c r="AH131" s="10" t="s">
        <v>1533</v>
      </c>
      <c r="AI131" s="10" t="s">
        <v>67</v>
      </c>
    </row>
    <row r="132" spans="1:35">
      <c r="A132" s="10" t="s">
        <v>67</v>
      </c>
      <c r="B132" s="10">
        <v>28</v>
      </c>
      <c r="C132" s="10" t="s">
        <v>1396</v>
      </c>
      <c r="D132" s="10" t="s">
        <v>1397</v>
      </c>
      <c r="E132" s="10" t="s">
        <v>1618</v>
      </c>
      <c r="F132" s="10" t="s">
        <v>1619</v>
      </c>
      <c r="G132" s="10" t="s">
        <v>1400</v>
      </c>
      <c r="H132" s="10" t="s">
        <v>1401</v>
      </c>
      <c r="I132" s="10" t="s">
        <v>994</v>
      </c>
      <c r="J132" s="10" t="s">
        <v>47</v>
      </c>
      <c r="K132" s="10" t="s">
        <v>1620</v>
      </c>
      <c r="L132" s="10" t="s">
        <v>1471</v>
      </c>
      <c r="M132" s="10" t="s">
        <v>1434</v>
      </c>
      <c r="N132" s="10" t="s">
        <v>1482</v>
      </c>
      <c r="O132" s="10" t="s">
        <v>1621</v>
      </c>
      <c r="P132" s="10" t="s">
        <v>65</v>
      </c>
      <c r="Q132" s="10" t="s">
        <v>1318</v>
      </c>
      <c r="R132" s="10" t="s">
        <v>999</v>
      </c>
      <c r="S132" s="11">
        <v>45503</v>
      </c>
      <c r="T132" s="10" t="s">
        <v>1023</v>
      </c>
      <c r="U132" s="10" t="s">
        <v>1552</v>
      </c>
      <c r="V132" s="10" t="s">
        <v>46</v>
      </c>
      <c r="W132" s="10" t="s">
        <v>1437</v>
      </c>
      <c r="X132" s="10" t="s">
        <v>917</v>
      </c>
      <c r="Y132" s="10" t="s">
        <v>1513</v>
      </c>
      <c r="Z132" s="10" t="s">
        <v>59</v>
      </c>
      <c r="AA132" s="10" t="s">
        <v>1581</v>
      </c>
      <c r="AB132" s="10" t="s">
        <v>1524</v>
      </c>
      <c r="AC132" s="10" t="s">
        <v>1467</v>
      </c>
      <c r="AD132" s="10" t="s">
        <v>63</v>
      </c>
      <c r="AE132" s="10" t="s">
        <v>1325</v>
      </c>
      <c r="AF132" s="10" t="s">
        <v>194</v>
      </c>
      <c r="AG132" s="10" t="s">
        <v>65</v>
      </c>
      <c r="AH132" s="10" t="s">
        <v>1622</v>
      </c>
      <c r="AI132" s="10" t="s">
        <v>67</v>
      </c>
    </row>
    <row r="133" spans="1:35">
      <c r="A133" s="10" t="s">
        <v>67</v>
      </c>
      <c r="B133" s="10">
        <v>29</v>
      </c>
      <c r="C133" s="10" t="s">
        <v>1396</v>
      </c>
      <c r="D133" s="10" t="s">
        <v>1415</v>
      </c>
      <c r="E133" s="10" t="s">
        <v>1623</v>
      </c>
      <c r="F133" s="10" t="s">
        <v>1624</v>
      </c>
      <c r="G133" s="10" t="s">
        <v>1400</v>
      </c>
      <c r="H133" s="10" t="s">
        <v>1401</v>
      </c>
      <c r="I133" s="10" t="s">
        <v>994</v>
      </c>
      <c r="J133" s="10" t="s">
        <v>47</v>
      </c>
      <c r="K133" s="10" t="s">
        <v>1527</v>
      </c>
      <c r="L133" s="10" t="s">
        <v>1447</v>
      </c>
      <c r="M133" s="10" t="s">
        <v>1472</v>
      </c>
      <c r="N133" s="10" t="s">
        <v>1405</v>
      </c>
      <c r="O133" s="10" t="s">
        <v>1625</v>
      </c>
      <c r="P133" s="10" t="s">
        <v>46</v>
      </c>
      <c r="Q133" s="10" t="s">
        <v>76</v>
      </c>
      <c r="R133" s="10" t="s">
        <v>1064</v>
      </c>
      <c r="S133" s="11">
        <v>45509</v>
      </c>
      <c r="T133" s="10" t="s">
        <v>1023</v>
      </c>
      <c r="U133" s="10" t="s">
        <v>1001</v>
      </c>
      <c r="V133" s="10" t="s">
        <v>46</v>
      </c>
      <c r="W133" s="10" t="s">
        <v>1474</v>
      </c>
      <c r="X133" s="10" t="s">
        <v>917</v>
      </c>
      <c r="Y133" s="10" t="s">
        <v>1408</v>
      </c>
      <c r="Z133" s="10" t="s">
        <v>1019</v>
      </c>
      <c r="AA133" s="10" t="s">
        <v>1607</v>
      </c>
      <c r="AB133" s="10" t="s">
        <v>1477</v>
      </c>
      <c r="AC133" s="10" t="s">
        <v>1411</v>
      </c>
      <c r="AD133" s="10" t="s">
        <v>63</v>
      </c>
      <c r="AE133" s="10" t="s">
        <v>1455</v>
      </c>
      <c r="AF133" s="10" t="s">
        <v>194</v>
      </c>
      <c r="AG133" s="10" t="s">
        <v>46</v>
      </c>
      <c r="AH133" s="10" t="s">
        <v>1443</v>
      </c>
      <c r="AI133" s="10" t="s">
        <v>67</v>
      </c>
    </row>
    <row r="134" spans="1:35">
      <c r="A134" s="10" t="s">
        <v>67</v>
      </c>
      <c r="B134" s="10">
        <v>30</v>
      </c>
      <c r="C134" s="10" t="s">
        <v>1396</v>
      </c>
      <c r="D134" s="10" t="s">
        <v>1397</v>
      </c>
      <c r="E134" s="10" t="s">
        <v>1626</v>
      </c>
      <c r="F134" s="10" t="s">
        <v>1627</v>
      </c>
      <c r="G134" s="10" t="s">
        <v>1400</v>
      </c>
      <c r="H134" s="10" t="s">
        <v>1458</v>
      </c>
      <c r="I134" s="10" t="s">
        <v>994</v>
      </c>
      <c r="J134" s="10" t="s">
        <v>47</v>
      </c>
      <c r="K134" s="10" t="s">
        <v>1628</v>
      </c>
      <c r="L134" s="10" t="s">
        <v>1550</v>
      </c>
      <c r="M134" s="10" t="s">
        <v>1404</v>
      </c>
      <c r="N134" s="10" t="s">
        <v>1461</v>
      </c>
      <c r="O134" s="10" t="s">
        <v>1629</v>
      </c>
      <c r="P134" s="10" t="s">
        <v>1021</v>
      </c>
      <c r="Q134" s="10" t="s">
        <v>76</v>
      </c>
      <c r="R134" s="10" t="s">
        <v>999</v>
      </c>
      <c r="S134" s="11">
        <v>45514</v>
      </c>
      <c r="T134" s="10" t="s">
        <v>376</v>
      </c>
      <c r="U134" s="10" t="s">
        <v>1484</v>
      </c>
      <c r="V134" s="10" t="s">
        <v>46</v>
      </c>
      <c r="W134" s="10" t="s">
        <v>1485</v>
      </c>
      <c r="X134" s="10" t="s">
        <v>917</v>
      </c>
      <c r="Y134" s="10" t="s">
        <v>1426</v>
      </c>
      <c r="Z134" s="10" t="s">
        <v>604</v>
      </c>
      <c r="AA134" s="10" t="s">
        <v>1630</v>
      </c>
      <c r="AB134" s="10" t="s">
        <v>1631</v>
      </c>
      <c r="AC134" s="10" t="s">
        <v>1632</v>
      </c>
      <c r="AD134" s="10" t="s">
        <v>63</v>
      </c>
      <c r="AE134" s="10" t="s">
        <v>1532</v>
      </c>
      <c r="AF134" s="10" t="s">
        <v>194</v>
      </c>
      <c r="AG134" s="10" t="s">
        <v>65</v>
      </c>
      <c r="AH134" s="10" t="s">
        <v>1443</v>
      </c>
      <c r="AI134" s="10" t="s">
        <v>67</v>
      </c>
    </row>
    <row r="135" spans="1:35">
      <c r="A135" s="10" t="s">
        <v>67</v>
      </c>
      <c r="B135" s="10">
        <v>31</v>
      </c>
      <c r="C135" s="10" t="s">
        <v>1396</v>
      </c>
      <c r="D135" s="10" t="s">
        <v>1415</v>
      </c>
      <c r="E135" s="10" t="s">
        <v>1633</v>
      </c>
      <c r="F135" s="10" t="s">
        <v>1634</v>
      </c>
      <c r="G135" s="10" t="s">
        <v>1400</v>
      </c>
      <c r="H135" s="10" t="s">
        <v>1036</v>
      </c>
      <c r="I135" s="10" t="s">
        <v>994</v>
      </c>
      <c r="J135" s="10" t="s">
        <v>47</v>
      </c>
      <c r="K135" s="10" t="s">
        <v>1635</v>
      </c>
      <c r="L135" s="10" t="s">
        <v>1420</v>
      </c>
      <c r="M135" s="10" t="s">
        <v>1472</v>
      </c>
      <c r="N135" s="10" t="s">
        <v>1482</v>
      </c>
      <c r="O135" s="10" t="s">
        <v>1636</v>
      </c>
      <c r="P135" s="10" t="s">
        <v>65</v>
      </c>
      <c r="Q135" s="10" t="s">
        <v>1318</v>
      </c>
      <c r="R135" s="10" t="s">
        <v>1064</v>
      </c>
      <c r="S135" s="11">
        <v>45519</v>
      </c>
      <c r="T135" s="10" t="s">
        <v>1023</v>
      </c>
      <c r="U135" s="10" t="s">
        <v>1552</v>
      </c>
      <c r="V135" s="10" t="s">
        <v>46</v>
      </c>
      <c r="W135" s="10" t="s">
        <v>1425</v>
      </c>
      <c r="X135" s="10" t="s">
        <v>917</v>
      </c>
      <c r="Y135" s="10" t="s">
        <v>1546</v>
      </c>
      <c r="Z135" s="10" t="s">
        <v>59</v>
      </c>
      <c r="AA135" s="10" t="s">
        <v>1637</v>
      </c>
      <c r="AB135" s="10" t="s">
        <v>1638</v>
      </c>
      <c r="AC135" s="10" t="s">
        <v>1454</v>
      </c>
      <c r="AD135" s="10" t="s">
        <v>63</v>
      </c>
      <c r="AE135" s="10" t="s">
        <v>1325</v>
      </c>
      <c r="AF135" s="10" t="s">
        <v>194</v>
      </c>
      <c r="AG135" s="10" t="s">
        <v>46</v>
      </c>
      <c r="AH135" s="10" t="s">
        <v>1443</v>
      </c>
      <c r="AI135" s="10" t="s">
        <v>67</v>
      </c>
    </row>
    <row r="136" spans="1:35">
      <c r="A136" s="10" t="s">
        <v>67</v>
      </c>
      <c r="B136" s="10">
        <v>32</v>
      </c>
      <c r="C136" s="10" t="s">
        <v>1396</v>
      </c>
      <c r="D136" s="10" t="s">
        <v>1397</v>
      </c>
      <c r="E136" s="10" t="s">
        <v>1639</v>
      </c>
      <c r="F136" s="10" t="s">
        <v>1640</v>
      </c>
      <c r="G136" s="10" t="s">
        <v>1400</v>
      </c>
      <c r="H136" s="10" t="s">
        <v>1401</v>
      </c>
      <c r="I136" s="10" t="s">
        <v>994</v>
      </c>
      <c r="J136" s="10" t="s">
        <v>47</v>
      </c>
      <c r="K136" s="10" t="s">
        <v>1641</v>
      </c>
      <c r="L136" s="10" t="s">
        <v>1471</v>
      </c>
      <c r="M136" s="10" t="s">
        <v>1434</v>
      </c>
      <c r="N136" s="10" t="s">
        <v>1405</v>
      </c>
      <c r="O136" s="10" t="s">
        <v>1642</v>
      </c>
      <c r="P136" s="10" t="s">
        <v>65</v>
      </c>
      <c r="Q136" s="10" t="s">
        <v>52</v>
      </c>
      <c r="R136" s="10" t="s">
        <v>999</v>
      </c>
      <c r="S136" s="11">
        <v>45524</v>
      </c>
      <c r="T136" s="10" t="s">
        <v>1023</v>
      </c>
      <c r="U136" s="10" t="s">
        <v>1484</v>
      </c>
      <c r="V136" s="10" t="s">
        <v>46</v>
      </c>
      <c r="W136" s="10" t="s">
        <v>1464</v>
      </c>
      <c r="X136" s="10" t="s">
        <v>917</v>
      </c>
      <c r="Y136" s="10" t="s">
        <v>1408</v>
      </c>
      <c r="Z136" s="10" t="s">
        <v>1019</v>
      </c>
      <c r="AA136" s="10" t="s">
        <v>1581</v>
      </c>
      <c r="AB136" s="10" t="s">
        <v>1643</v>
      </c>
      <c r="AC136" s="10" t="s">
        <v>1467</v>
      </c>
      <c r="AD136" s="10" t="s">
        <v>63</v>
      </c>
      <c r="AE136" s="10" t="s">
        <v>1516</v>
      </c>
      <c r="AF136" s="10" t="s">
        <v>194</v>
      </c>
      <c r="AG136" s="10" t="s">
        <v>46</v>
      </c>
      <c r="AH136" s="10" t="s">
        <v>1583</v>
      </c>
      <c r="AI136" s="10" t="s">
        <v>67</v>
      </c>
    </row>
    <row r="137" spans="1:35">
      <c r="A137" s="10" t="s">
        <v>67</v>
      </c>
      <c r="B137" s="10">
        <v>33</v>
      </c>
      <c r="C137" s="10" t="s">
        <v>1396</v>
      </c>
      <c r="D137" s="10" t="s">
        <v>1415</v>
      </c>
      <c r="E137" s="10" t="s">
        <v>1644</v>
      </c>
      <c r="F137" s="10" t="s">
        <v>1645</v>
      </c>
      <c r="G137" s="10" t="s">
        <v>1418</v>
      </c>
      <c r="H137" s="10" t="s">
        <v>1036</v>
      </c>
      <c r="I137" s="10" t="s">
        <v>994</v>
      </c>
      <c r="J137" s="10" t="s">
        <v>47</v>
      </c>
      <c r="K137" s="10" t="s">
        <v>1574</v>
      </c>
      <c r="L137" s="10" t="s">
        <v>1447</v>
      </c>
      <c r="M137" s="10" t="s">
        <v>1421</v>
      </c>
      <c r="N137" s="10" t="s">
        <v>1422</v>
      </c>
      <c r="O137" s="10" t="s">
        <v>1646</v>
      </c>
      <c r="P137" s="10" t="s">
        <v>46</v>
      </c>
      <c r="Q137" s="10" t="s">
        <v>52</v>
      </c>
      <c r="R137" s="10" t="s">
        <v>1022</v>
      </c>
      <c r="S137" s="11">
        <v>45529</v>
      </c>
      <c r="T137" s="10" t="s">
        <v>1558</v>
      </c>
      <c r="U137" s="10" t="s">
        <v>1484</v>
      </c>
      <c r="V137" s="10" t="s">
        <v>46</v>
      </c>
      <c r="W137" s="10" t="s">
        <v>1529</v>
      </c>
      <c r="X137" s="10" t="s">
        <v>210</v>
      </c>
      <c r="Y137" s="10" t="s">
        <v>1494</v>
      </c>
      <c r="Z137" s="10" t="s">
        <v>604</v>
      </c>
      <c r="AA137" s="10" t="s">
        <v>1647</v>
      </c>
      <c r="AB137" s="10" t="s">
        <v>1617</v>
      </c>
      <c r="AC137" s="10" t="s">
        <v>214</v>
      </c>
      <c r="AD137" s="10" t="s">
        <v>84</v>
      </c>
      <c r="AE137" s="10" t="s">
        <v>1516</v>
      </c>
      <c r="AF137" s="10" t="s">
        <v>194</v>
      </c>
      <c r="AG137" s="10" t="s">
        <v>46</v>
      </c>
      <c r="AH137" s="10" t="s">
        <v>1533</v>
      </c>
      <c r="AI137" s="10" t="s">
        <v>67</v>
      </c>
    </row>
    <row r="138" spans="1:35">
      <c r="A138" s="1" t="s">
        <v>67</v>
      </c>
      <c r="B138" s="1">
        <v>34</v>
      </c>
      <c r="C138" s="1" t="s">
        <v>1396</v>
      </c>
      <c r="D138" s="1" t="s">
        <v>1397</v>
      </c>
      <c r="E138" s="1" t="s">
        <v>1648</v>
      </c>
      <c r="F138" s="1" t="s">
        <v>1649</v>
      </c>
      <c r="G138" s="1" t="s">
        <v>1400</v>
      </c>
      <c r="H138" s="1" t="s">
        <v>1401</v>
      </c>
      <c r="I138" s="1" t="s">
        <v>994</v>
      </c>
      <c r="J138" s="1" t="s">
        <v>47</v>
      </c>
      <c r="K138" s="1" t="s">
        <v>1650</v>
      </c>
      <c r="L138" s="1" t="s">
        <v>1471</v>
      </c>
      <c r="M138" s="1" t="s">
        <v>1404</v>
      </c>
      <c r="N138" s="1" t="s">
        <v>1405</v>
      </c>
      <c r="O138" s="1" t="s">
        <v>1651</v>
      </c>
      <c r="P138" s="1" t="s">
        <v>65</v>
      </c>
      <c r="Q138" s="1" t="s">
        <v>1652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>
      <c r="A139" s="1" t="s">
        <v>67</v>
      </c>
      <c r="B139" s="1">
        <v>35</v>
      </c>
      <c r="C139" s="1" t="s">
        <v>1396</v>
      </c>
      <c r="D139" s="1" t="s">
        <v>1415</v>
      </c>
      <c r="E139" s="1" t="s">
        <v>1653</v>
      </c>
      <c r="F139" s="1" t="s">
        <v>1654</v>
      </c>
      <c r="G139" s="1" t="s">
        <v>1418</v>
      </c>
      <c r="H139" s="1" t="s">
        <v>1036</v>
      </c>
      <c r="I139" s="1" t="s">
        <v>994</v>
      </c>
      <c r="J139" s="1" t="s">
        <v>47</v>
      </c>
      <c r="K139" s="1" t="s">
        <v>1491</v>
      </c>
      <c r="L139" s="1" t="s">
        <v>1420</v>
      </c>
      <c r="M139" s="1" t="s">
        <v>1421</v>
      </c>
      <c r="N139" s="1" t="s">
        <v>1461</v>
      </c>
      <c r="O139" s="1" t="s">
        <v>1655</v>
      </c>
      <c r="P139" s="1" t="s">
        <v>46</v>
      </c>
      <c r="Q139" s="1" t="s">
        <v>52</v>
      </c>
      <c r="R139" s="1" t="s">
        <v>1064</v>
      </c>
      <c r="S139" s="5">
        <v>45540</v>
      </c>
      <c r="T139" s="1" t="s">
        <v>1558</v>
      </c>
      <c r="U139" s="1" t="s">
        <v>1001</v>
      </c>
      <c r="V139" s="1" t="s">
        <v>46</v>
      </c>
      <c r="W139" s="1" t="s">
        <v>1425</v>
      </c>
      <c r="X139" s="1" t="s">
        <v>210</v>
      </c>
      <c r="Y139" s="1" t="s">
        <v>1426</v>
      </c>
      <c r="Z139" s="1" t="s">
        <v>604</v>
      </c>
      <c r="AA139" s="1" t="s">
        <v>1559</v>
      </c>
      <c r="AB139" s="1" t="s">
        <v>1656</v>
      </c>
      <c r="AC139" s="1" t="s">
        <v>133</v>
      </c>
      <c r="AD139" s="1" t="s">
        <v>63</v>
      </c>
      <c r="AE139" s="1" t="s">
        <v>1532</v>
      </c>
      <c r="AF139" s="1" t="s">
        <v>194</v>
      </c>
      <c r="AG139" s="1" t="s">
        <v>46</v>
      </c>
      <c r="AH139" s="1" t="s">
        <v>1517</v>
      </c>
      <c r="AI139" s="1" t="s">
        <v>67</v>
      </c>
    </row>
    <row r="140" spans="1:35">
      <c r="A140" s="1" t="s">
        <v>67</v>
      </c>
      <c r="B140" s="1">
        <v>36</v>
      </c>
      <c r="C140" s="1" t="s">
        <v>1396</v>
      </c>
      <c r="D140" s="1" t="s">
        <v>1397</v>
      </c>
      <c r="E140" s="1" t="s">
        <v>1657</v>
      </c>
      <c r="F140" s="1" t="s">
        <v>1658</v>
      </c>
      <c r="G140" s="1" t="s">
        <v>1400</v>
      </c>
      <c r="H140" s="1" t="s">
        <v>1401</v>
      </c>
      <c r="I140" s="1" t="s">
        <v>994</v>
      </c>
      <c r="J140" s="1" t="s">
        <v>47</v>
      </c>
      <c r="K140" s="1" t="s">
        <v>1659</v>
      </c>
      <c r="L140" s="1" t="s">
        <v>1471</v>
      </c>
      <c r="M140" s="1" t="s">
        <v>1434</v>
      </c>
      <c r="N140" s="1" t="s">
        <v>1482</v>
      </c>
      <c r="O140" s="1" t="s">
        <v>1660</v>
      </c>
      <c r="P140" s="1" t="s">
        <v>65</v>
      </c>
      <c r="Q140" s="1" t="s">
        <v>76</v>
      </c>
      <c r="R140" s="1" t="s">
        <v>999</v>
      </c>
      <c r="S140" s="5">
        <v>45545</v>
      </c>
      <c r="T140" s="1" t="s">
        <v>1023</v>
      </c>
      <c r="U140" s="1" t="s">
        <v>1484</v>
      </c>
      <c r="V140" s="1" t="s">
        <v>46</v>
      </c>
      <c r="W140" s="1" t="s">
        <v>1437</v>
      </c>
      <c r="X140" s="1" t="s">
        <v>917</v>
      </c>
      <c r="Y140" s="1" t="s">
        <v>1408</v>
      </c>
      <c r="Z140" s="1" t="s">
        <v>59</v>
      </c>
      <c r="AA140" s="1" t="s">
        <v>1581</v>
      </c>
      <c r="AB140" s="1" t="s">
        <v>1661</v>
      </c>
      <c r="AC140" s="1" t="s">
        <v>1467</v>
      </c>
      <c r="AD140" s="1" t="s">
        <v>63</v>
      </c>
      <c r="AE140" s="1" t="s">
        <v>1516</v>
      </c>
      <c r="AF140" s="1" t="s">
        <v>194</v>
      </c>
      <c r="AG140" s="1" t="s">
        <v>46</v>
      </c>
      <c r="AH140" s="1" t="s">
        <v>1583</v>
      </c>
      <c r="AI140" s="1" t="s">
        <v>67</v>
      </c>
    </row>
    <row r="141" spans="1:35">
      <c r="A141" s="1" t="s">
        <v>67</v>
      </c>
      <c r="B141" s="1">
        <v>37</v>
      </c>
      <c r="C141" s="1" t="s">
        <v>1396</v>
      </c>
      <c r="D141" s="1" t="s">
        <v>1415</v>
      </c>
      <c r="E141" s="1" t="s">
        <v>1662</v>
      </c>
      <c r="F141" s="1" t="s">
        <v>1663</v>
      </c>
      <c r="G141" s="1" t="s">
        <v>1400</v>
      </c>
      <c r="H141" s="1" t="s">
        <v>1036</v>
      </c>
      <c r="I141" s="1" t="s">
        <v>994</v>
      </c>
      <c r="J141" s="1" t="s">
        <v>47</v>
      </c>
      <c r="K141" s="1" t="s">
        <v>1491</v>
      </c>
      <c r="L141" s="1" t="s">
        <v>1420</v>
      </c>
      <c r="M141" s="1" t="s">
        <v>1472</v>
      </c>
      <c r="N141" s="1" t="s">
        <v>1521</v>
      </c>
      <c r="O141" s="1" t="s">
        <v>1664</v>
      </c>
      <c r="P141" s="1" t="s">
        <v>1021</v>
      </c>
      <c r="Q141" s="1" t="s">
        <v>1318</v>
      </c>
      <c r="R141" s="1" t="s">
        <v>1064</v>
      </c>
      <c r="S141" s="5">
        <v>45550</v>
      </c>
      <c r="T141" s="1" t="s">
        <v>1023</v>
      </c>
      <c r="U141" s="1" t="s">
        <v>1552</v>
      </c>
      <c r="V141" s="1" t="s">
        <v>46</v>
      </c>
      <c r="W141" s="1" t="s">
        <v>1474</v>
      </c>
      <c r="X141" s="1" t="s">
        <v>917</v>
      </c>
      <c r="Y141" s="1" t="s">
        <v>1486</v>
      </c>
      <c r="Z141" s="1" t="s">
        <v>59</v>
      </c>
      <c r="AA141" s="1" t="s">
        <v>1539</v>
      </c>
      <c r="AB141" s="1" t="s">
        <v>1466</v>
      </c>
      <c r="AC141" s="1" t="s">
        <v>1454</v>
      </c>
      <c r="AD141" s="1" t="s">
        <v>63</v>
      </c>
      <c r="AE141" s="1" t="s">
        <v>1325</v>
      </c>
      <c r="AF141" s="1" t="s">
        <v>194</v>
      </c>
      <c r="AG141" s="1" t="s">
        <v>46</v>
      </c>
      <c r="AH141" s="1" t="s">
        <v>1443</v>
      </c>
      <c r="AI141" s="1" t="s">
        <v>67</v>
      </c>
    </row>
    <row r="142" spans="1:35">
      <c r="A142" s="1" t="s">
        <v>67</v>
      </c>
      <c r="B142" s="1">
        <v>38</v>
      </c>
      <c r="C142" s="1" t="s">
        <v>1396</v>
      </c>
      <c r="D142" s="1" t="s">
        <v>1397</v>
      </c>
      <c r="E142" s="1" t="s">
        <v>1665</v>
      </c>
      <c r="F142" s="1" t="s">
        <v>1666</v>
      </c>
      <c r="G142" s="1" t="s">
        <v>1400</v>
      </c>
      <c r="H142" s="1" t="s">
        <v>1401</v>
      </c>
      <c r="I142" s="1" t="s">
        <v>994</v>
      </c>
      <c r="J142" s="1" t="s">
        <v>47</v>
      </c>
      <c r="K142" s="1" t="s">
        <v>1667</v>
      </c>
      <c r="L142" s="1" t="s">
        <v>1447</v>
      </c>
      <c r="M142" s="1" t="s">
        <v>1404</v>
      </c>
      <c r="N142" s="1" t="s">
        <v>1405</v>
      </c>
      <c r="O142" s="1" t="s">
        <v>1668</v>
      </c>
      <c r="P142" s="1" t="s">
        <v>46</v>
      </c>
      <c r="Q142" s="1" t="s">
        <v>76</v>
      </c>
      <c r="R142" s="1" t="s">
        <v>999</v>
      </c>
      <c r="S142" s="5">
        <v>45555</v>
      </c>
      <c r="T142" s="1" t="s">
        <v>1023</v>
      </c>
      <c r="U142" s="1" t="s">
        <v>1001</v>
      </c>
      <c r="V142" s="1" t="s">
        <v>46</v>
      </c>
      <c r="W142" s="1" t="s">
        <v>1485</v>
      </c>
      <c r="X142" s="1" t="s">
        <v>917</v>
      </c>
      <c r="Y142" s="1" t="s">
        <v>1426</v>
      </c>
      <c r="Z142" s="1" t="s">
        <v>98</v>
      </c>
      <c r="AA142" s="1" t="s">
        <v>1669</v>
      </c>
      <c r="AB142" s="1" t="s">
        <v>1670</v>
      </c>
      <c r="AC142" s="1" t="s">
        <v>1632</v>
      </c>
      <c r="AD142" s="1" t="s">
        <v>63</v>
      </c>
      <c r="AE142" s="1" t="s">
        <v>1488</v>
      </c>
      <c r="AF142" s="1" t="s">
        <v>194</v>
      </c>
      <c r="AG142" s="1" t="s">
        <v>46</v>
      </c>
      <c r="AH142" s="1" t="s">
        <v>1443</v>
      </c>
      <c r="AI142" s="1" t="s">
        <v>67</v>
      </c>
    </row>
    <row r="143" spans="1:35">
      <c r="A143" s="1" t="s">
        <v>67</v>
      </c>
      <c r="B143" s="1">
        <v>39</v>
      </c>
      <c r="C143" s="1" t="s">
        <v>1396</v>
      </c>
      <c r="D143" s="1" t="s">
        <v>1415</v>
      </c>
      <c r="E143" s="1" t="s">
        <v>1671</v>
      </c>
      <c r="F143" s="1" t="s">
        <v>1672</v>
      </c>
      <c r="G143" s="1" t="s">
        <v>1418</v>
      </c>
      <c r="H143" s="1" t="s">
        <v>1036</v>
      </c>
      <c r="I143" s="1" t="s">
        <v>994</v>
      </c>
      <c r="J143" s="1" t="s">
        <v>47</v>
      </c>
      <c r="K143" s="1" t="s">
        <v>1586</v>
      </c>
      <c r="L143" s="1" t="s">
        <v>1420</v>
      </c>
      <c r="M143" s="1" t="s">
        <v>1421</v>
      </c>
      <c r="N143" s="1" t="s">
        <v>1422</v>
      </c>
      <c r="O143" s="1" t="s">
        <v>1673</v>
      </c>
      <c r="P143" s="1" t="s">
        <v>46</v>
      </c>
      <c r="Q143" s="1" t="s">
        <v>52</v>
      </c>
      <c r="R143" s="1" t="s">
        <v>1022</v>
      </c>
      <c r="S143" s="5">
        <v>45560</v>
      </c>
      <c r="T143" s="1" t="s">
        <v>713</v>
      </c>
      <c r="U143" s="1" t="s">
        <v>1001</v>
      </c>
      <c r="V143" s="1" t="s">
        <v>46</v>
      </c>
      <c r="W143" s="1" t="s">
        <v>1529</v>
      </c>
      <c r="X143" s="1" t="s">
        <v>210</v>
      </c>
      <c r="Y143" s="1" t="s">
        <v>1486</v>
      </c>
      <c r="Z143" s="1" t="s">
        <v>604</v>
      </c>
      <c r="AA143" s="1" t="s">
        <v>1674</v>
      </c>
      <c r="AB143" s="1" t="s">
        <v>1675</v>
      </c>
      <c r="AC143" s="1" t="s">
        <v>214</v>
      </c>
      <c r="AD143" s="1" t="s">
        <v>63</v>
      </c>
      <c r="AE143" s="1" t="s">
        <v>1516</v>
      </c>
      <c r="AF143" s="1" t="s">
        <v>194</v>
      </c>
      <c r="AG143" s="1" t="s">
        <v>46</v>
      </c>
      <c r="AH143" s="1" t="s">
        <v>1533</v>
      </c>
      <c r="AI143" s="1" t="s">
        <v>67</v>
      </c>
    </row>
    <row r="144" spans="1:35">
      <c r="A144" s="1" t="s">
        <v>67</v>
      </c>
      <c r="B144" s="1">
        <v>40</v>
      </c>
      <c r="C144" s="1" t="s">
        <v>1396</v>
      </c>
      <c r="D144" s="1" t="s">
        <v>1397</v>
      </c>
      <c r="E144" s="1" t="s">
        <v>1676</v>
      </c>
      <c r="F144" s="1" t="s">
        <v>1677</v>
      </c>
      <c r="G144" s="1" t="s">
        <v>1400</v>
      </c>
      <c r="H144" s="1" t="s">
        <v>1401</v>
      </c>
      <c r="I144" s="1" t="s">
        <v>994</v>
      </c>
      <c r="J144" s="1" t="s">
        <v>47</v>
      </c>
      <c r="K144" s="1" t="s">
        <v>1678</v>
      </c>
      <c r="L144" s="1" t="s">
        <v>1471</v>
      </c>
      <c r="M144" s="1" t="s">
        <v>1434</v>
      </c>
      <c r="N144" s="1" t="s">
        <v>1482</v>
      </c>
      <c r="O144" s="1" t="s">
        <v>1679</v>
      </c>
      <c r="P144" s="1" t="s">
        <v>1021</v>
      </c>
      <c r="Q144" s="1" t="s">
        <v>76</v>
      </c>
      <c r="R144" s="1" t="s">
        <v>999</v>
      </c>
      <c r="S144" s="5">
        <v>45565</v>
      </c>
      <c r="T144" s="1" t="s">
        <v>1023</v>
      </c>
      <c r="U144" s="1" t="s">
        <v>1484</v>
      </c>
      <c r="V144" s="1" t="s">
        <v>46</v>
      </c>
      <c r="W144" s="1" t="s">
        <v>1437</v>
      </c>
      <c r="X144" s="1" t="s">
        <v>917</v>
      </c>
      <c r="Y144" s="1" t="s">
        <v>1408</v>
      </c>
      <c r="Z144" s="1" t="s">
        <v>59</v>
      </c>
      <c r="AA144" s="1" t="s">
        <v>1607</v>
      </c>
      <c r="AB144" s="1" t="s">
        <v>1440</v>
      </c>
      <c r="AC144" s="1" t="s">
        <v>1467</v>
      </c>
      <c r="AD144" s="1" t="s">
        <v>63</v>
      </c>
      <c r="AE144" s="1" t="s">
        <v>1488</v>
      </c>
      <c r="AF144" s="1" t="s">
        <v>194</v>
      </c>
      <c r="AG144" s="1" t="s">
        <v>46</v>
      </c>
      <c r="AH144" s="1" t="s">
        <v>1443</v>
      </c>
      <c r="AI144" s="1" t="s">
        <v>67</v>
      </c>
    </row>
    <row r="145" spans="1:35">
      <c r="A145" s="1" t="s">
        <v>67</v>
      </c>
      <c r="B145" s="1">
        <v>41</v>
      </c>
      <c r="C145" s="1" t="s">
        <v>1396</v>
      </c>
      <c r="D145" s="1" t="s">
        <v>1415</v>
      </c>
      <c r="E145" s="1" t="s">
        <v>1680</v>
      </c>
      <c r="F145" s="1" t="s">
        <v>1556</v>
      </c>
      <c r="G145" s="1" t="s">
        <v>1418</v>
      </c>
      <c r="H145" s="1" t="s">
        <v>1036</v>
      </c>
      <c r="I145" s="1" t="s">
        <v>994</v>
      </c>
      <c r="J145" s="1" t="s">
        <v>47</v>
      </c>
      <c r="K145" s="1" t="s">
        <v>1470</v>
      </c>
      <c r="L145" s="1" t="s">
        <v>1420</v>
      </c>
      <c r="M145" s="1" t="s">
        <v>1421</v>
      </c>
      <c r="N145" s="1" t="s">
        <v>1422</v>
      </c>
      <c r="O145" s="1" t="s">
        <v>1681</v>
      </c>
      <c r="P145" s="1" t="s">
        <v>46</v>
      </c>
      <c r="Q145" s="1" t="s">
        <v>52</v>
      </c>
      <c r="R145" s="1" t="s">
        <v>1064</v>
      </c>
      <c r="S145" s="5">
        <v>45570</v>
      </c>
      <c r="T145" s="1" t="s">
        <v>1558</v>
      </c>
      <c r="U145" s="1" t="s">
        <v>1001</v>
      </c>
      <c r="V145" s="1" t="s">
        <v>46</v>
      </c>
      <c r="W145" s="1" t="s">
        <v>1529</v>
      </c>
      <c r="X145" s="1" t="s">
        <v>210</v>
      </c>
      <c r="Y145" s="1" t="s">
        <v>1426</v>
      </c>
      <c r="Z145" s="1" t="s">
        <v>604</v>
      </c>
      <c r="AA145" s="1" t="s">
        <v>1495</v>
      </c>
      <c r="AB145" s="1" t="s">
        <v>1560</v>
      </c>
      <c r="AC145" s="1" t="s">
        <v>1454</v>
      </c>
      <c r="AD145" s="1" t="s">
        <v>63</v>
      </c>
      <c r="AE145" s="1" t="s">
        <v>1478</v>
      </c>
      <c r="AF145" s="1" t="s">
        <v>194</v>
      </c>
      <c r="AG145" s="1" t="s">
        <v>46</v>
      </c>
      <c r="AH145" s="1" t="s">
        <v>1429</v>
      </c>
      <c r="AI145" s="1" t="s">
        <v>67</v>
      </c>
    </row>
    <row r="146" spans="1:35">
      <c r="A146" s="1" t="s">
        <v>67</v>
      </c>
      <c r="B146" s="1">
        <v>42</v>
      </c>
      <c r="C146" s="1" t="s">
        <v>1396</v>
      </c>
      <c r="D146" s="1" t="s">
        <v>1397</v>
      </c>
      <c r="E146" s="1" t="s">
        <v>1682</v>
      </c>
      <c r="F146" s="1" t="s">
        <v>1683</v>
      </c>
      <c r="G146" s="1" t="s">
        <v>1418</v>
      </c>
      <c r="H146" s="1" t="s">
        <v>1401</v>
      </c>
      <c r="I146" s="1" t="s">
        <v>994</v>
      </c>
      <c r="J146" s="1" t="s">
        <v>47</v>
      </c>
      <c r="K146" s="1" t="s">
        <v>1684</v>
      </c>
      <c r="L146" s="1" t="s">
        <v>1471</v>
      </c>
      <c r="M146" s="1" t="s">
        <v>1421</v>
      </c>
      <c r="N146" s="1" t="s">
        <v>1521</v>
      </c>
      <c r="O146" s="1" t="s">
        <v>1685</v>
      </c>
      <c r="P146" s="1" t="s">
        <v>65</v>
      </c>
      <c r="Q146" s="1" t="s">
        <v>52</v>
      </c>
      <c r="R146" s="1" t="s">
        <v>1022</v>
      </c>
      <c r="S146" s="5">
        <v>45575</v>
      </c>
      <c r="T146" s="1" t="s">
        <v>1023</v>
      </c>
      <c r="U146" s="1" t="s">
        <v>1424</v>
      </c>
      <c r="V146" s="1" t="s">
        <v>46</v>
      </c>
      <c r="W146" s="1" t="s">
        <v>1464</v>
      </c>
      <c r="X146" s="1" t="s">
        <v>210</v>
      </c>
      <c r="Y146" s="1" t="s">
        <v>1486</v>
      </c>
      <c r="Z146" s="1" t="s">
        <v>604</v>
      </c>
      <c r="AA146" s="1" t="s">
        <v>1476</v>
      </c>
      <c r="AB146" s="1" t="s">
        <v>1686</v>
      </c>
      <c r="AC146" s="1" t="s">
        <v>1582</v>
      </c>
      <c r="AD146" s="1" t="s">
        <v>63</v>
      </c>
      <c r="AE146" s="1" t="s">
        <v>1532</v>
      </c>
      <c r="AF146" s="1" t="s">
        <v>194</v>
      </c>
      <c r="AG146" s="1" t="s">
        <v>65</v>
      </c>
      <c r="AH146" s="1" t="s">
        <v>1443</v>
      </c>
      <c r="AI146" s="1" t="s">
        <v>67</v>
      </c>
    </row>
    <row r="147" spans="1:35">
      <c r="A147" s="1" t="s">
        <v>67</v>
      </c>
      <c r="B147" s="1">
        <v>43</v>
      </c>
      <c r="C147" s="1" t="s">
        <v>1396</v>
      </c>
      <c r="D147" s="1" t="s">
        <v>1415</v>
      </c>
      <c r="E147" s="1" t="s">
        <v>1687</v>
      </c>
      <c r="F147" s="1" t="s">
        <v>1688</v>
      </c>
      <c r="G147" s="1" t="s">
        <v>1400</v>
      </c>
      <c r="H147" s="1" t="s">
        <v>1401</v>
      </c>
      <c r="I147" s="1" t="s">
        <v>994</v>
      </c>
      <c r="J147" s="1" t="s">
        <v>47</v>
      </c>
      <c r="K147" s="1" t="s">
        <v>1689</v>
      </c>
      <c r="L147" s="1" t="s">
        <v>1471</v>
      </c>
      <c r="M147" s="1" t="s">
        <v>1472</v>
      </c>
      <c r="N147" s="1" t="s">
        <v>1405</v>
      </c>
      <c r="O147" s="1" t="s">
        <v>1690</v>
      </c>
      <c r="P147" s="1" t="s">
        <v>65</v>
      </c>
      <c r="Q147" s="1" t="s">
        <v>76</v>
      </c>
      <c r="R147" s="1" t="s">
        <v>1064</v>
      </c>
      <c r="S147" s="5">
        <v>45580</v>
      </c>
      <c r="T147" s="1" t="s">
        <v>1023</v>
      </c>
      <c r="U147" s="1" t="s">
        <v>1424</v>
      </c>
      <c r="V147" s="1" t="s">
        <v>46</v>
      </c>
      <c r="W147" s="1" t="s">
        <v>1474</v>
      </c>
      <c r="X147" s="1" t="s">
        <v>917</v>
      </c>
      <c r="Y147" s="1" t="s">
        <v>1513</v>
      </c>
      <c r="Z147" s="1" t="s">
        <v>1019</v>
      </c>
      <c r="AA147" s="1" t="s">
        <v>1476</v>
      </c>
      <c r="AB147" s="1" t="s">
        <v>1609</v>
      </c>
      <c r="AC147" s="1" t="s">
        <v>1411</v>
      </c>
      <c r="AD147" s="1" t="s">
        <v>63</v>
      </c>
      <c r="AE147" s="1" t="s">
        <v>1516</v>
      </c>
      <c r="AF147" s="1" t="s">
        <v>194</v>
      </c>
      <c r="AG147" s="1" t="s">
        <v>46</v>
      </c>
      <c r="AH147" s="1" t="s">
        <v>1609</v>
      </c>
      <c r="AI147" s="1" t="s">
        <v>67</v>
      </c>
    </row>
    <row r="148" spans="1:35">
      <c r="A148" s="1" t="s">
        <v>67</v>
      </c>
      <c r="B148" s="1">
        <v>44</v>
      </c>
      <c r="C148" s="1" t="s">
        <v>1396</v>
      </c>
      <c r="D148" s="1" t="s">
        <v>1397</v>
      </c>
      <c r="E148" s="1" t="s">
        <v>1691</v>
      </c>
      <c r="F148" s="1" t="s">
        <v>1692</v>
      </c>
      <c r="G148" s="1" t="s">
        <v>1418</v>
      </c>
      <c r="H148" s="1" t="s">
        <v>1432</v>
      </c>
      <c r="I148" s="1" t="s">
        <v>994</v>
      </c>
      <c r="J148" s="1" t="s">
        <v>47</v>
      </c>
      <c r="K148" s="1" t="s">
        <v>1693</v>
      </c>
      <c r="L148" s="1" t="s">
        <v>1420</v>
      </c>
      <c r="M148" s="1" t="s">
        <v>1434</v>
      </c>
      <c r="N148" s="1" t="s">
        <v>1482</v>
      </c>
      <c r="O148" s="1" t="s">
        <v>1694</v>
      </c>
      <c r="P148" s="1" t="s">
        <v>65</v>
      </c>
      <c r="Q148" s="1" t="s">
        <v>52</v>
      </c>
      <c r="R148" s="1" t="s">
        <v>999</v>
      </c>
      <c r="S148" s="5">
        <v>45585</v>
      </c>
      <c r="T148" s="1" t="s">
        <v>713</v>
      </c>
      <c r="U148" s="1" t="s">
        <v>1001</v>
      </c>
      <c r="V148" s="1" t="s">
        <v>46</v>
      </c>
      <c r="W148" s="1" t="s">
        <v>1437</v>
      </c>
      <c r="X148" s="1" t="s">
        <v>210</v>
      </c>
      <c r="Y148" s="1" t="s">
        <v>1408</v>
      </c>
      <c r="Z148" s="1" t="s">
        <v>59</v>
      </c>
      <c r="AA148" s="1" t="s">
        <v>1476</v>
      </c>
      <c r="AB148" s="1" t="s">
        <v>1695</v>
      </c>
      <c r="AC148" s="1" t="s">
        <v>1696</v>
      </c>
      <c r="AD148" s="1" t="s">
        <v>63</v>
      </c>
      <c r="AE148" s="1" t="s">
        <v>1516</v>
      </c>
      <c r="AF148" s="1" t="s">
        <v>194</v>
      </c>
      <c r="AG148" s="1" t="s">
        <v>46</v>
      </c>
      <c r="AH148" s="1" t="s">
        <v>1697</v>
      </c>
      <c r="AI148" s="1" t="s">
        <v>67</v>
      </c>
    </row>
    <row r="149" spans="1:35">
      <c r="A149" s="1" t="s">
        <v>67</v>
      </c>
      <c r="B149" s="1">
        <v>45</v>
      </c>
      <c r="C149" s="1" t="s">
        <v>1396</v>
      </c>
      <c r="D149" s="1" t="s">
        <v>1415</v>
      </c>
      <c r="E149" s="1" t="s">
        <v>1698</v>
      </c>
      <c r="F149" s="1" t="s">
        <v>1699</v>
      </c>
      <c r="G149" s="1" t="s">
        <v>1400</v>
      </c>
      <c r="H149" s="1" t="s">
        <v>1401</v>
      </c>
      <c r="I149" s="1" t="s">
        <v>994</v>
      </c>
      <c r="J149" s="1" t="s">
        <v>47</v>
      </c>
      <c r="K149" s="1" t="s">
        <v>1700</v>
      </c>
      <c r="L149" s="1" t="s">
        <v>1447</v>
      </c>
      <c r="M149" s="1" t="s">
        <v>1472</v>
      </c>
      <c r="N149" s="1" t="s">
        <v>1405</v>
      </c>
      <c r="O149" s="1" t="s">
        <v>1701</v>
      </c>
      <c r="P149" s="1" t="s">
        <v>46</v>
      </c>
      <c r="Q149" s="1" t="s">
        <v>76</v>
      </c>
      <c r="R149" s="1" t="s">
        <v>1064</v>
      </c>
      <c r="S149" s="5">
        <v>45590</v>
      </c>
      <c r="T149" s="1" t="s">
        <v>1023</v>
      </c>
      <c r="U149" s="1" t="s">
        <v>1001</v>
      </c>
      <c r="V149" s="1" t="s">
        <v>46</v>
      </c>
      <c r="W149" s="1" t="s">
        <v>1474</v>
      </c>
      <c r="X149" s="1" t="s">
        <v>917</v>
      </c>
      <c r="Y149" s="1" t="s">
        <v>1486</v>
      </c>
      <c r="Z149" s="1" t="s">
        <v>1019</v>
      </c>
      <c r="AA149" s="1" t="s">
        <v>1702</v>
      </c>
      <c r="AB149" s="1" t="s">
        <v>1496</v>
      </c>
      <c r="AC149" s="1" t="s">
        <v>1411</v>
      </c>
      <c r="AD149" s="1" t="s">
        <v>63</v>
      </c>
      <c r="AE149" s="1" t="s">
        <v>1455</v>
      </c>
      <c r="AF149" s="1" t="s">
        <v>194</v>
      </c>
      <c r="AG149" s="1" t="s">
        <v>46</v>
      </c>
      <c r="AH149" s="1" t="s">
        <v>1443</v>
      </c>
      <c r="AI149" s="1" t="s">
        <v>67</v>
      </c>
    </row>
    <row r="150" spans="1:35">
      <c r="A150" s="1" t="s">
        <v>67</v>
      </c>
      <c r="B150" s="1">
        <v>46</v>
      </c>
      <c r="C150" s="1" t="s">
        <v>1396</v>
      </c>
      <c r="D150" s="1" t="s">
        <v>1397</v>
      </c>
      <c r="E150" s="1" t="s">
        <v>1703</v>
      </c>
      <c r="F150" s="1" t="s">
        <v>1704</v>
      </c>
      <c r="G150" s="1" t="s">
        <v>1418</v>
      </c>
      <c r="H150" s="1" t="s">
        <v>1401</v>
      </c>
      <c r="I150" s="1" t="s">
        <v>994</v>
      </c>
      <c r="J150" s="1" t="s">
        <v>47</v>
      </c>
      <c r="K150" s="1" t="s">
        <v>1705</v>
      </c>
      <c r="L150" s="1" t="s">
        <v>1471</v>
      </c>
      <c r="M150" s="1" t="s">
        <v>1421</v>
      </c>
      <c r="N150" s="1" t="s">
        <v>1461</v>
      </c>
      <c r="O150" s="1" t="s">
        <v>1706</v>
      </c>
      <c r="P150" s="1" t="s">
        <v>65</v>
      </c>
      <c r="Q150" s="1" t="s">
        <v>52</v>
      </c>
      <c r="R150" s="1" t="s">
        <v>1022</v>
      </c>
      <c r="S150" s="5">
        <v>45595</v>
      </c>
      <c r="T150" s="1" t="s">
        <v>1023</v>
      </c>
      <c r="U150" s="1" t="s">
        <v>1538</v>
      </c>
      <c r="V150" s="1" t="s">
        <v>46</v>
      </c>
      <c r="W150" s="1" t="s">
        <v>1437</v>
      </c>
      <c r="X150" s="1" t="s">
        <v>210</v>
      </c>
      <c r="Y150" s="1" t="s">
        <v>1546</v>
      </c>
      <c r="Z150" s="1" t="s">
        <v>604</v>
      </c>
      <c r="AA150" s="1" t="s">
        <v>1581</v>
      </c>
      <c r="AB150" s="1" t="s">
        <v>1588</v>
      </c>
      <c r="AC150" s="1" t="s">
        <v>133</v>
      </c>
      <c r="AD150" s="1" t="s">
        <v>63</v>
      </c>
      <c r="AE150" s="1" t="s">
        <v>1516</v>
      </c>
      <c r="AF150" s="1" t="s">
        <v>194</v>
      </c>
      <c r="AG150" s="1" t="s">
        <v>46</v>
      </c>
      <c r="AH150" s="1" t="s">
        <v>1533</v>
      </c>
      <c r="AI150" s="1" t="s">
        <v>67</v>
      </c>
    </row>
    <row r="151" spans="1:35">
      <c r="A151" s="1" t="s">
        <v>67</v>
      </c>
      <c r="B151" s="1">
        <v>47</v>
      </c>
      <c r="C151" s="1" t="s">
        <v>1396</v>
      </c>
      <c r="D151" s="1" t="s">
        <v>1415</v>
      </c>
      <c r="E151" s="1" t="s">
        <v>1707</v>
      </c>
      <c r="F151" s="1" t="s">
        <v>1708</v>
      </c>
      <c r="G151" s="1" t="s">
        <v>1418</v>
      </c>
      <c r="H151" s="1" t="s">
        <v>1036</v>
      </c>
      <c r="I151" s="1" t="s">
        <v>994</v>
      </c>
      <c r="J151" s="1" t="s">
        <v>47</v>
      </c>
      <c r="K151" s="1" t="s">
        <v>1574</v>
      </c>
      <c r="L151" s="1" t="s">
        <v>1420</v>
      </c>
      <c r="M151" s="1" t="s">
        <v>1421</v>
      </c>
      <c r="N151" s="1" t="s">
        <v>1422</v>
      </c>
      <c r="O151" s="1" t="s">
        <v>1709</v>
      </c>
      <c r="P151" s="1" t="s">
        <v>46</v>
      </c>
      <c r="Q151" s="1" t="s">
        <v>52</v>
      </c>
      <c r="R151" s="1" t="s">
        <v>1064</v>
      </c>
      <c r="S151" s="5">
        <v>45601</v>
      </c>
      <c r="T151" s="1" t="s">
        <v>713</v>
      </c>
      <c r="U151" s="1" t="s">
        <v>1001</v>
      </c>
      <c r="V151" s="1" t="s">
        <v>46</v>
      </c>
      <c r="W151" s="1" t="s">
        <v>1529</v>
      </c>
      <c r="X151" s="1" t="s">
        <v>210</v>
      </c>
      <c r="Y151" s="1" t="s">
        <v>1426</v>
      </c>
      <c r="Z151" s="1" t="s">
        <v>604</v>
      </c>
      <c r="AA151" s="1" t="s">
        <v>1495</v>
      </c>
      <c r="AB151" s="1" t="s">
        <v>1576</v>
      </c>
      <c r="AC151" s="1" t="s">
        <v>214</v>
      </c>
      <c r="AD151" s="1" t="s">
        <v>63</v>
      </c>
      <c r="AE151" s="1" t="s">
        <v>1516</v>
      </c>
      <c r="AF151" s="1" t="s">
        <v>194</v>
      </c>
      <c r="AG151" s="1" t="s">
        <v>46</v>
      </c>
      <c r="AH151" s="1" t="s">
        <v>1533</v>
      </c>
      <c r="AI151" s="1" t="s">
        <v>67</v>
      </c>
    </row>
    <row r="152" spans="1:35">
      <c r="A152" s="1" t="s">
        <v>67</v>
      </c>
      <c r="B152" s="1">
        <v>48</v>
      </c>
      <c r="C152" s="1" t="s">
        <v>1396</v>
      </c>
      <c r="D152" s="1" t="s">
        <v>1397</v>
      </c>
      <c r="E152" s="1" t="s">
        <v>1710</v>
      </c>
      <c r="F152" s="1" t="s">
        <v>1519</v>
      </c>
      <c r="G152" s="1" t="s">
        <v>1400</v>
      </c>
      <c r="H152" s="1" t="s">
        <v>1401</v>
      </c>
      <c r="I152" s="1" t="s">
        <v>994</v>
      </c>
      <c r="J152" s="1" t="s">
        <v>47</v>
      </c>
      <c r="K152" s="1" t="s">
        <v>1711</v>
      </c>
      <c r="L152" s="1" t="s">
        <v>1471</v>
      </c>
      <c r="M152" s="1" t="s">
        <v>1404</v>
      </c>
      <c r="N152" s="1" t="s">
        <v>1482</v>
      </c>
      <c r="O152" s="1" t="s">
        <v>1712</v>
      </c>
      <c r="P152" s="1" t="s">
        <v>65</v>
      </c>
      <c r="Q152" s="1" t="s">
        <v>1318</v>
      </c>
      <c r="R152" s="1" t="s">
        <v>999</v>
      </c>
      <c r="S152" s="5">
        <v>45606</v>
      </c>
      <c r="T152" s="1" t="s">
        <v>1023</v>
      </c>
      <c r="U152" s="1" t="s">
        <v>1552</v>
      </c>
      <c r="V152" s="1" t="s">
        <v>46</v>
      </c>
      <c r="W152" s="1" t="s">
        <v>1464</v>
      </c>
      <c r="X152" s="1" t="s">
        <v>917</v>
      </c>
      <c r="Y152" s="1" t="s">
        <v>1513</v>
      </c>
      <c r="Z152" s="1" t="s">
        <v>59</v>
      </c>
      <c r="AA152" s="1" t="s">
        <v>1476</v>
      </c>
      <c r="AB152" s="1" t="s">
        <v>1524</v>
      </c>
      <c r="AC152" s="1" t="s">
        <v>1467</v>
      </c>
      <c r="AD152" s="1" t="s">
        <v>63</v>
      </c>
      <c r="AE152" s="1" t="s">
        <v>1325</v>
      </c>
      <c r="AF152" s="1" t="s">
        <v>194</v>
      </c>
      <c r="AG152" s="1" t="s">
        <v>65</v>
      </c>
      <c r="AH152" s="1" t="s">
        <v>1443</v>
      </c>
      <c r="AI152" s="1" t="s">
        <v>67</v>
      </c>
    </row>
    <row r="153" spans="1:35">
      <c r="A153" s="1" t="s">
        <v>67</v>
      </c>
      <c r="B153" s="1">
        <v>49</v>
      </c>
      <c r="C153" s="1" t="s">
        <v>1396</v>
      </c>
      <c r="D153" s="1" t="s">
        <v>1415</v>
      </c>
      <c r="E153" s="1" t="s">
        <v>1713</v>
      </c>
      <c r="F153" s="1" t="s">
        <v>1714</v>
      </c>
      <c r="G153" s="1" t="s">
        <v>1400</v>
      </c>
      <c r="H153" s="1" t="s">
        <v>1401</v>
      </c>
      <c r="I153" s="1" t="s">
        <v>994</v>
      </c>
      <c r="J153" s="1" t="s">
        <v>47</v>
      </c>
      <c r="K153" s="1" t="s">
        <v>1715</v>
      </c>
      <c r="L153" s="1" t="s">
        <v>1471</v>
      </c>
      <c r="M153" s="1" t="s">
        <v>1472</v>
      </c>
      <c r="N153" s="1" t="s">
        <v>1405</v>
      </c>
      <c r="O153" s="1" t="s">
        <v>1716</v>
      </c>
      <c r="P153" s="1" t="s">
        <v>65</v>
      </c>
      <c r="Q153" s="1" t="s">
        <v>76</v>
      </c>
      <c r="R153" s="1" t="s">
        <v>1064</v>
      </c>
      <c r="S153" s="5">
        <v>45611</v>
      </c>
      <c r="T153" s="1" t="s">
        <v>1023</v>
      </c>
      <c r="U153" s="1" t="s">
        <v>1001</v>
      </c>
      <c r="V153" s="1" t="s">
        <v>46</v>
      </c>
      <c r="W153" s="1" t="s">
        <v>1717</v>
      </c>
      <c r="X153" s="1" t="s">
        <v>917</v>
      </c>
      <c r="Y153" s="1" t="s">
        <v>1475</v>
      </c>
      <c r="Z153" s="1" t="s">
        <v>1019</v>
      </c>
      <c r="AA153" s="1" t="s">
        <v>1581</v>
      </c>
      <c r="AB153" s="1" t="s">
        <v>1477</v>
      </c>
      <c r="AC153" s="1" t="s">
        <v>1411</v>
      </c>
      <c r="AD153" s="1" t="s">
        <v>63</v>
      </c>
      <c r="AE153" s="1" t="s">
        <v>1478</v>
      </c>
      <c r="AF153" s="1" t="s">
        <v>194</v>
      </c>
      <c r="AG153" s="1" t="s">
        <v>46</v>
      </c>
      <c r="AH153" s="1" t="s">
        <v>1443</v>
      </c>
      <c r="AI153" s="1" t="s">
        <v>67</v>
      </c>
    </row>
    <row r="154" spans="1:35">
      <c r="A154" s="1" t="s">
        <v>67</v>
      </c>
      <c r="B154" s="1">
        <v>50</v>
      </c>
      <c r="C154" s="1" t="s">
        <v>1396</v>
      </c>
      <c r="D154" s="1" t="s">
        <v>1397</v>
      </c>
      <c r="E154" s="1" t="s">
        <v>1718</v>
      </c>
      <c r="F154" s="1" t="s">
        <v>1719</v>
      </c>
      <c r="G154" s="1" t="s">
        <v>1400</v>
      </c>
      <c r="H154" s="1" t="s">
        <v>1401</v>
      </c>
      <c r="I154" s="1" t="s">
        <v>994</v>
      </c>
      <c r="J154" s="1" t="s">
        <v>47</v>
      </c>
      <c r="K154" s="1" t="s">
        <v>1720</v>
      </c>
      <c r="L154" s="1" t="s">
        <v>1471</v>
      </c>
      <c r="M154" s="1" t="s">
        <v>1434</v>
      </c>
      <c r="N154" s="1" t="s">
        <v>1405</v>
      </c>
      <c r="O154" s="1" t="s">
        <v>1721</v>
      </c>
      <c r="P154" s="1" t="s">
        <v>65</v>
      </c>
      <c r="Q154" s="1" t="s">
        <v>1318</v>
      </c>
      <c r="R154" s="1" t="s">
        <v>999</v>
      </c>
      <c r="S154" s="5">
        <v>45616</v>
      </c>
      <c r="T154" s="1" t="s">
        <v>1023</v>
      </c>
      <c r="U154" s="1" t="s">
        <v>1552</v>
      </c>
      <c r="V154" s="1" t="s">
        <v>46</v>
      </c>
      <c r="W154" s="1" t="s">
        <v>1437</v>
      </c>
      <c r="X154" s="1" t="s">
        <v>917</v>
      </c>
      <c r="Y154" s="1" t="s">
        <v>1546</v>
      </c>
      <c r="Z154" s="1" t="s">
        <v>59</v>
      </c>
      <c r="AA154" s="1" t="s">
        <v>1601</v>
      </c>
      <c r="AB154" s="1" t="s">
        <v>1524</v>
      </c>
      <c r="AC154" s="1" t="s">
        <v>1467</v>
      </c>
      <c r="AD154" s="1" t="s">
        <v>63</v>
      </c>
      <c r="AE154" s="1" t="s">
        <v>1325</v>
      </c>
      <c r="AF154" s="1" t="s">
        <v>194</v>
      </c>
      <c r="AG154" s="1" t="s">
        <v>46</v>
      </c>
      <c r="AH154" s="1" t="s">
        <v>1443</v>
      </c>
      <c r="AI154" s="1" t="s">
        <v>67</v>
      </c>
    </row>
    <row r="155" spans="1:35">
      <c r="A155" s="1" t="s">
        <v>67</v>
      </c>
      <c r="B155" s="1">
        <v>51</v>
      </c>
      <c r="C155" s="1" t="s">
        <v>1396</v>
      </c>
      <c r="D155" s="1" t="s">
        <v>1415</v>
      </c>
      <c r="E155" s="1" t="s">
        <v>1722</v>
      </c>
      <c r="F155" s="1" t="s">
        <v>1723</v>
      </c>
      <c r="G155" s="1" t="s">
        <v>1418</v>
      </c>
      <c r="H155" s="1" t="s">
        <v>1036</v>
      </c>
      <c r="I155" s="1" t="s">
        <v>994</v>
      </c>
      <c r="J155" s="1" t="s">
        <v>47</v>
      </c>
      <c r="K155" s="1" t="s">
        <v>1491</v>
      </c>
      <c r="L155" s="1" t="s">
        <v>1420</v>
      </c>
      <c r="M155" s="1" t="s">
        <v>1421</v>
      </c>
      <c r="N155" s="1" t="s">
        <v>1422</v>
      </c>
      <c r="O155" s="1" t="s">
        <v>1724</v>
      </c>
      <c r="P155" s="1" t="s">
        <v>46</v>
      </c>
      <c r="Q155" s="1" t="s">
        <v>52</v>
      </c>
      <c r="R155" s="1" t="s">
        <v>1022</v>
      </c>
      <c r="S155" s="5">
        <v>45621</v>
      </c>
      <c r="T155" s="1" t="s">
        <v>1023</v>
      </c>
      <c r="U155" s="1" t="s">
        <v>1424</v>
      </c>
      <c r="V155" s="1" t="s">
        <v>46</v>
      </c>
      <c r="W155" s="1" t="s">
        <v>1725</v>
      </c>
      <c r="X155" s="1" t="s">
        <v>210</v>
      </c>
      <c r="Y155" s="1" t="s">
        <v>1494</v>
      </c>
      <c r="Z155" s="1" t="s">
        <v>1726</v>
      </c>
      <c r="AA155" s="1" t="s">
        <v>1727</v>
      </c>
      <c r="AB155" s="1" t="s">
        <v>1728</v>
      </c>
      <c r="AC155" s="1" t="s">
        <v>1729</v>
      </c>
      <c r="AD155" s="1" t="s">
        <v>63</v>
      </c>
      <c r="AE155" s="1" t="s">
        <v>1516</v>
      </c>
      <c r="AF155" s="1" t="s">
        <v>194</v>
      </c>
      <c r="AG155" s="1" t="s">
        <v>46</v>
      </c>
      <c r="AH155" s="1" t="s">
        <v>1429</v>
      </c>
      <c r="AI155" s="1" t="s">
        <v>67</v>
      </c>
    </row>
    <row r="156" spans="1:35">
      <c r="A156" s="1" t="s">
        <v>67</v>
      </c>
      <c r="B156" s="1">
        <v>52</v>
      </c>
      <c r="C156" s="1" t="s">
        <v>1396</v>
      </c>
      <c r="D156" s="1" t="s">
        <v>1397</v>
      </c>
      <c r="E156" s="1" t="s">
        <v>1730</v>
      </c>
      <c r="F156" s="1" t="s">
        <v>1731</v>
      </c>
      <c r="G156" s="1" t="s">
        <v>1400</v>
      </c>
      <c r="H156" s="1" t="s">
        <v>1401</v>
      </c>
      <c r="I156" s="1" t="s">
        <v>994</v>
      </c>
      <c r="J156" s="1" t="s">
        <v>47</v>
      </c>
      <c r="K156" s="1" t="s">
        <v>1732</v>
      </c>
      <c r="L156" s="1" t="s">
        <v>1471</v>
      </c>
      <c r="M156" s="1" t="s">
        <v>1434</v>
      </c>
      <c r="N156" s="1" t="s">
        <v>1482</v>
      </c>
      <c r="O156" s="1" t="s">
        <v>1733</v>
      </c>
      <c r="P156" s="1" t="s">
        <v>65</v>
      </c>
      <c r="Q156" s="1" t="s">
        <v>76</v>
      </c>
      <c r="R156" s="1" t="s">
        <v>999</v>
      </c>
      <c r="S156" s="5">
        <v>45626</v>
      </c>
      <c r="T156" s="1" t="s">
        <v>1023</v>
      </c>
      <c r="U156" s="1" t="s">
        <v>1484</v>
      </c>
      <c r="V156" s="1" t="s">
        <v>46</v>
      </c>
      <c r="W156" s="1" t="s">
        <v>1437</v>
      </c>
      <c r="X156" s="1" t="s">
        <v>917</v>
      </c>
      <c r="Y156" s="1" t="s">
        <v>1408</v>
      </c>
      <c r="Z156" s="1" t="s">
        <v>59</v>
      </c>
      <c r="AA156" s="1" t="s">
        <v>1476</v>
      </c>
      <c r="AB156" s="1" t="s">
        <v>1554</v>
      </c>
      <c r="AC156" s="1" t="s">
        <v>1467</v>
      </c>
      <c r="AD156" s="1" t="s">
        <v>63</v>
      </c>
      <c r="AE156" s="1" t="s">
        <v>1488</v>
      </c>
      <c r="AF156" s="1" t="s">
        <v>194</v>
      </c>
      <c r="AG156" s="1" t="s">
        <v>65</v>
      </c>
      <c r="AH156" s="1" t="s">
        <v>1443</v>
      </c>
      <c r="AI156" s="1" t="s">
        <v>67</v>
      </c>
    </row>
    <row r="157" spans="1:35">
      <c r="A157" s="1" t="s">
        <v>67</v>
      </c>
      <c r="B157" s="1">
        <v>53</v>
      </c>
      <c r="C157" s="1" t="s">
        <v>1396</v>
      </c>
      <c r="D157" s="1" t="s">
        <v>1415</v>
      </c>
      <c r="E157" s="1" t="s">
        <v>1734</v>
      </c>
      <c r="F157" s="1" t="s">
        <v>1735</v>
      </c>
      <c r="G157" s="1" t="s">
        <v>1418</v>
      </c>
      <c r="H157" s="1" t="s">
        <v>1036</v>
      </c>
      <c r="I157" s="1" t="s">
        <v>994</v>
      </c>
      <c r="J157" s="1" t="s">
        <v>47</v>
      </c>
      <c r="K157" s="1" t="s">
        <v>1470</v>
      </c>
      <c r="L157" s="1" t="s">
        <v>1420</v>
      </c>
      <c r="M157" s="1" t="s">
        <v>1421</v>
      </c>
      <c r="N157" s="1" t="s">
        <v>1461</v>
      </c>
      <c r="O157" s="1" t="s">
        <v>1736</v>
      </c>
      <c r="P157" s="1" t="s">
        <v>46</v>
      </c>
      <c r="Q157" s="1" t="s">
        <v>52</v>
      </c>
      <c r="R157" s="1" t="s">
        <v>1064</v>
      </c>
      <c r="S157" s="5">
        <v>45631</v>
      </c>
      <c r="T157" s="1" t="s">
        <v>1558</v>
      </c>
      <c r="U157" s="1" t="s">
        <v>1001</v>
      </c>
      <c r="V157" s="1" t="s">
        <v>46</v>
      </c>
      <c r="W157" s="1" t="s">
        <v>1425</v>
      </c>
      <c r="X157" s="1" t="s">
        <v>210</v>
      </c>
      <c r="Y157" s="1" t="s">
        <v>1426</v>
      </c>
      <c r="Z157" s="1" t="s">
        <v>604</v>
      </c>
      <c r="AA157" s="1" t="s">
        <v>1559</v>
      </c>
      <c r="AB157" s="1" t="s">
        <v>1737</v>
      </c>
      <c r="AC157" s="1" t="s">
        <v>1454</v>
      </c>
      <c r="AD157" s="1" t="s">
        <v>63</v>
      </c>
      <c r="AE157" s="1" t="s">
        <v>1516</v>
      </c>
      <c r="AF157" s="1" t="s">
        <v>194</v>
      </c>
      <c r="AG157" s="1" t="s">
        <v>46</v>
      </c>
      <c r="AH157" s="1" t="s">
        <v>1497</v>
      </c>
      <c r="AI157" s="1" t="s">
        <v>67</v>
      </c>
    </row>
    <row r="158" spans="1:35">
      <c r="A158" s="1" t="s">
        <v>67</v>
      </c>
      <c r="B158" s="1">
        <v>54</v>
      </c>
      <c r="C158" s="1" t="s">
        <v>1396</v>
      </c>
      <c r="D158" s="1" t="s">
        <v>1397</v>
      </c>
      <c r="E158" s="1" t="s">
        <v>1738</v>
      </c>
      <c r="F158" s="1" t="s">
        <v>1739</v>
      </c>
      <c r="G158" s="1" t="s">
        <v>1418</v>
      </c>
      <c r="H158" s="1" t="s">
        <v>1401</v>
      </c>
      <c r="I158" s="1" t="s">
        <v>994</v>
      </c>
      <c r="J158" s="1" t="s">
        <v>47</v>
      </c>
      <c r="K158" s="1" t="s">
        <v>1740</v>
      </c>
      <c r="L158" s="1" t="s">
        <v>1471</v>
      </c>
      <c r="M158" s="1" t="s">
        <v>1421</v>
      </c>
      <c r="N158" s="1" t="s">
        <v>1521</v>
      </c>
      <c r="O158" s="1" t="s">
        <v>1741</v>
      </c>
      <c r="P158" s="1" t="s">
        <v>65</v>
      </c>
      <c r="Q158" s="1" t="s">
        <v>52</v>
      </c>
      <c r="R158" s="1" t="s">
        <v>1022</v>
      </c>
      <c r="S158" s="5">
        <v>45636</v>
      </c>
      <c r="T158" s="1" t="s">
        <v>713</v>
      </c>
      <c r="U158" s="1" t="s">
        <v>1001</v>
      </c>
      <c r="V158" s="1" t="s">
        <v>46</v>
      </c>
      <c r="W158" s="1" t="s">
        <v>1464</v>
      </c>
      <c r="X158" s="1" t="s">
        <v>210</v>
      </c>
      <c r="Y158" s="1" t="s">
        <v>1486</v>
      </c>
      <c r="Z158" s="1" t="s">
        <v>604</v>
      </c>
      <c r="AA158" s="1" t="s">
        <v>1581</v>
      </c>
      <c r="AB158" s="1" t="s">
        <v>1742</v>
      </c>
      <c r="AC158" s="1" t="s">
        <v>1696</v>
      </c>
      <c r="AD158" s="1" t="s">
        <v>63</v>
      </c>
      <c r="AE158" s="1" t="s">
        <v>1244</v>
      </c>
      <c r="AF158" s="1" t="s">
        <v>194</v>
      </c>
      <c r="AG158" s="1" t="s">
        <v>65</v>
      </c>
      <c r="AH158" s="1" t="s">
        <v>1443</v>
      </c>
      <c r="AI158" s="1" t="s">
        <v>67</v>
      </c>
    </row>
    <row r="159" spans="1:35">
      <c r="A159" s="1" t="s">
        <v>67</v>
      </c>
      <c r="B159" s="1">
        <v>55</v>
      </c>
      <c r="C159" s="1" t="s">
        <v>1396</v>
      </c>
      <c r="D159" s="1" t="s">
        <v>1415</v>
      </c>
      <c r="E159" s="1" t="s">
        <v>1743</v>
      </c>
      <c r="F159" s="1" t="s">
        <v>1744</v>
      </c>
      <c r="G159" s="1" t="s">
        <v>1400</v>
      </c>
      <c r="H159" s="1" t="s">
        <v>1401</v>
      </c>
      <c r="I159" s="1" t="s">
        <v>994</v>
      </c>
      <c r="J159" s="1" t="s">
        <v>47</v>
      </c>
      <c r="K159" s="1" t="s">
        <v>1745</v>
      </c>
      <c r="L159" s="1" t="s">
        <v>1447</v>
      </c>
      <c r="M159" s="1" t="s">
        <v>1472</v>
      </c>
      <c r="N159" s="1" t="s">
        <v>1482</v>
      </c>
      <c r="O159" s="1" t="s">
        <v>1746</v>
      </c>
      <c r="P159" s="1" t="s">
        <v>46</v>
      </c>
      <c r="Q159" s="1" t="s">
        <v>76</v>
      </c>
      <c r="R159" s="1" t="s">
        <v>1064</v>
      </c>
      <c r="S159" s="5">
        <v>45641</v>
      </c>
      <c r="T159" s="1" t="s">
        <v>713</v>
      </c>
      <c r="U159" s="1" t="s">
        <v>1747</v>
      </c>
      <c r="V159" s="1" t="s">
        <v>46</v>
      </c>
      <c r="W159" s="1" t="s">
        <v>1748</v>
      </c>
      <c r="X159" s="1" t="s">
        <v>917</v>
      </c>
      <c r="Y159" s="1" t="s">
        <v>1426</v>
      </c>
      <c r="Z159" s="1" t="s">
        <v>59</v>
      </c>
      <c r="AA159" s="1" t="s">
        <v>1749</v>
      </c>
      <c r="AB159" s="1" t="s">
        <v>1750</v>
      </c>
      <c r="AC159" s="1" t="s">
        <v>1467</v>
      </c>
      <c r="AD159" s="1" t="s">
        <v>63</v>
      </c>
      <c r="AE159" s="1" t="s">
        <v>1516</v>
      </c>
      <c r="AF159" s="1" t="s">
        <v>194</v>
      </c>
      <c r="AG159" s="1" t="s">
        <v>46</v>
      </c>
      <c r="AH159" s="1" t="s">
        <v>1443</v>
      </c>
      <c r="AI159" s="1" t="s">
        <v>67</v>
      </c>
    </row>
    <row r="160" spans="1:35">
      <c r="A160" s="1" t="s">
        <v>67</v>
      </c>
      <c r="B160" s="1">
        <v>56</v>
      </c>
      <c r="C160" s="1" t="s">
        <v>1396</v>
      </c>
      <c r="D160" s="1" t="s">
        <v>1397</v>
      </c>
      <c r="E160" s="1" t="s">
        <v>1751</v>
      </c>
      <c r="F160" s="1" t="s">
        <v>1752</v>
      </c>
      <c r="G160" s="1" t="s">
        <v>1400</v>
      </c>
      <c r="H160" s="1" t="s">
        <v>1458</v>
      </c>
      <c r="I160" s="1" t="s">
        <v>994</v>
      </c>
      <c r="J160" s="1" t="s">
        <v>47</v>
      </c>
      <c r="K160" s="1" t="s">
        <v>1753</v>
      </c>
      <c r="L160" s="1" t="s">
        <v>1471</v>
      </c>
      <c r="M160" s="1" t="s">
        <v>1404</v>
      </c>
      <c r="N160" s="1" t="s">
        <v>1405</v>
      </c>
      <c r="O160" s="1" t="s">
        <v>1754</v>
      </c>
      <c r="P160" s="1" t="s">
        <v>1021</v>
      </c>
      <c r="Q160" s="1" t="s">
        <v>76</v>
      </c>
      <c r="R160" s="1" t="s">
        <v>999</v>
      </c>
      <c r="S160" s="5">
        <v>45646</v>
      </c>
      <c r="T160" s="1" t="s">
        <v>1023</v>
      </c>
      <c r="U160" s="1" t="s">
        <v>1424</v>
      </c>
      <c r="V160" s="1" t="s">
        <v>46</v>
      </c>
      <c r="W160" s="1" t="s">
        <v>1485</v>
      </c>
      <c r="X160" s="1" t="s">
        <v>917</v>
      </c>
      <c r="Y160" s="1" t="s">
        <v>1486</v>
      </c>
      <c r="Z160" s="1" t="s">
        <v>59</v>
      </c>
      <c r="AA160" s="1" t="s">
        <v>1607</v>
      </c>
      <c r="AB160" s="1" t="s">
        <v>1755</v>
      </c>
      <c r="AC160" s="1" t="s">
        <v>133</v>
      </c>
      <c r="AD160" s="1" t="s">
        <v>63</v>
      </c>
      <c r="AE160" s="1" t="s">
        <v>1532</v>
      </c>
      <c r="AF160" s="1" t="s">
        <v>194</v>
      </c>
      <c r="AG160" s="1" t="s">
        <v>46</v>
      </c>
      <c r="AH160" s="1" t="s">
        <v>1756</v>
      </c>
      <c r="AI160" s="1" t="s">
        <v>67</v>
      </c>
    </row>
    <row r="161" spans="1:35">
      <c r="A161" s="1" t="s">
        <v>67</v>
      </c>
      <c r="B161" s="1">
        <v>57</v>
      </c>
      <c r="C161" s="1" t="s">
        <v>1396</v>
      </c>
      <c r="D161" s="1" t="s">
        <v>1415</v>
      </c>
      <c r="E161" s="1" t="s">
        <v>1757</v>
      </c>
      <c r="F161" s="1" t="s">
        <v>1758</v>
      </c>
      <c r="G161" s="1" t="s">
        <v>1400</v>
      </c>
      <c r="H161" s="1" t="s">
        <v>1036</v>
      </c>
      <c r="I161" s="1" t="s">
        <v>994</v>
      </c>
      <c r="J161" s="1" t="s">
        <v>47</v>
      </c>
      <c r="K161" s="1" t="s">
        <v>1635</v>
      </c>
      <c r="L161" s="1" t="s">
        <v>1420</v>
      </c>
      <c r="M161" s="1" t="s">
        <v>1472</v>
      </c>
      <c r="N161" s="1" t="s">
        <v>1482</v>
      </c>
      <c r="O161" s="1" t="s">
        <v>1759</v>
      </c>
      <c r="P161" s="1" t="s">
        <v>65</v>
      </c>
      <c r="Q161" s="1" t="s">
        <v>1318</v>
      </c>
      <c r="R161" s="1" t="s">
        <v>1064</v>
      </c>
      <c r="S161" s="5">
        <v>45651</v>
      </c>
      <c r="T161" s="1" t="s">
        <v>1023</v>
      </c>
      <c r="U161" s="1" t="s">
        <v>1552</v>
      </c>
      <c r="V161" s="1" t="s">
        <v>46</v>
      </c>
      <c r="W161" s="1" t="s">
        <v>1474</v>
      </c>
      <c r="X161" s="1" t="s">
        <v>917</v>
      </c>
      <c r="Y161" s="1" t="s">
        <v>1513</v>
      </c>
      <c r="Z161" s="1" t="s">
        <v>59</v>
      </c>
      <c r="AA161" s="1" t="s">
        <v>1637</v>
      </c>
      <c r="AB161" s="1" t="s">
        <v>1477</v>
      </c>
      <c r="AC161" s="1" t="s">
        <v>1454</v>
      </c>
      <c r="AD161" s="1" t="s">
        <v>63</v>
      </c>
      <c r="AE161" s="1" t="s">
        <v>1325</v>
      </c>
      <c r="AF161" s="1" t="s">
        <v>194</v>
      </c>
      <c r="AG161" s="1" t="s">
        <v>46</v>
      </c>
      <c r="AH161" s="1" t="s">
        <v>1443</v>
      </c>
      <c r="AI161" s="1" t="s">
        <v>67</v>
      </c>
    </row>
    <row r="162" spans="1:35">
      <c r="A162" s="1" t="s">
        <v>67</v>
      </c>
      <c r="B162" s="1">
        <v>58</v>
      </c>
      <c r="C162" s="1" t="s">
        <v>1396</v>
      </c>
      <c r="D162" s="1" t="s">
        <v>1397</v>
      </c>
      <c r="E162" s="1" t="s">
        <v>1760</v>
      </c>
      <c r="F162" s="1" t="s">
        <v>1761</v>
      </c>
      <c r="G162" s="1" t="s">
        <v>1418</v>
      </c>
      <c r="H162" s="1" t="s">
        <v>1401</v>
      </c>
      <c r="I162" s="1" t="s">
        <v>994</v>
      </c>
      <c r="J162" s="1" t="s">
        <v>47</v>
      </c>
      <c r="K162" s="1" t="s">
        <v>1762</v>
      </c>
      <c r="L162" s="1" t="s">
        <v>1471</v>
      </c>
      <c r="M162" s="1" t="s">
        <v>1421</v>
      </c>
      <c r="N162" s="1" t="s">
        <v>1521</v>
      </c>
      <c r="O162" s="1" t="s">
        <v>1763</v>
      </c>
      <c r="P162" s="1" t="s">
        <v>65</v>
      </c>
      <c r="Q162" s="1" t="s">
        <v>52</v>
      </c>
      <c r="R162" s="1" t="s">
        <v>1022</v>
      </c>
      <c r="S162" s="5">
        <v>45656</v>
      </c>
      <c r="T162" s="1" t="s">
        <v>1023</v>
      </c>
      <c r="U162" s="1" t="s">
        <v>1538</v>
      </c>
      <c r="V162" s="1" t="s">
        <v>46</v>
      </c>
      <c r="W162" s="1" t="s">
        <v>1437</v>
      </c>
      <c r="X162" s="1" t="s">
        <v>210</v>
      </c>
      <c r="Y162" s="1" t="s">
        <v>1408</v>
      </c>
      <c r="Z162" s="1" t="s">
        <v>604</v>
      </c>
      <c r="AA162" s="1" t="s">
        <v>1581</v>
      </c>
      <c r="AB162" s="1" t="s">
        <v>1554</v>
      </c>
      <c r="AC162" s="1" t="s">
        <v>1582</v>
      </c>
      <c r="AD162" s="1" t="s">
        <v>63</v>
      </c>
      <c r="AE162" s="1" t="s">
        <v>1516</v>
      </c>
      <c r="AF162" s="1" t="s">
        <v>194</v>
      </c>
      <c r="AG162" s="1" t="s">
        <v>65</v>
      </c>
      <c r="AH162" s="1" t="s">
        <v>1443</v>
      </c>
      <c r="AI162" s="1" t="s">
        <v>67</v>
      </c>
    </row>
    <row r="163" spans="1:35">
      <c r="A163" s="1" t="s">
        <v>67</v>
      </c>
      <c r="B163" s="1">
        <v>59</v>
      </c>
      <c r="C163" s="1" t="s">
        <v>1396</v>
      </c>
      <c r="D163" s="1" t="s">
        <v>1415</v>
      </c>
      <c r="E163" s="1" t="s">
        <v>1764</v>
      </c>
      <c r="F163" s="1" t="s">
        <v>1765</v>
      </c>
      <c r="G163" s="1" t="s">
        <v>1418</v>
      </c>
      <c r="H163" s="1" t="s">
        <v>1036</v>
      </c>
      <c r="I163" s="1" t="s">
        <v>994</v>
      </c>
      <c r="J163" s="1" t="s">
        <v>47</v>
      </c>
      <c r="K163" s="1" t="s">
        <v>1586</v>
      </c>
      <c r="L163" s="1" t="s">
        <v>1420</v>
      </c>
      <c r="M163" s="1" t="s">
        <v>1421</v>
      </c>
      <c r="N163" s="1" t="s">
        <v>1422</v>
      </c>
      <c r="O163" s="1" t="s">
        <v>1766</v>
      </c>
      <c r="P163" s="1" t="s">
        <v>46</v>
      </c>
      <c r="Q163" s="1" t="s">
        <v>52</v>
      </c>
      <c r="R163" s="1" t="s">
        <v>1064</v>
      </c>
      <c r="S163" s="5">
        <v>45662</v>
      </c>
      <c r="T163" s="1" t="s">
        <v>1558</v>
      </c>
      <c r="U163" s="1" t="s">
        <v>1001</v>
      </c>
      <c r="V163" s="1" t="s">
        <v>46</v>
      </c>
      <c r="W163" s="1" t="s">
        <v>1529</v>
      </c>
      <c r="X163" s="1" t="s">
        <v>210</v>
      </c>
      <c r="Y163" s="1" t="s">
        <v>1486</v>
      </c>
      <c r="Z163" s="1" t="s">
        <v>604</v>
      </c>
      <c r="AA163" s="1" t="s">
        <v>1767</v>
      </c>
      <c r="AB163" s="1" t="s">
        <v>1768</v>
      </c>
      <c r="AC163" s="1" t="s">
        <v>214</v>
      </c>
      <c r="AD163" s="1" t="s">
        <v>63</v>
      </c>
      <c r="AE163" s="1" t="s">
        <v>1516</v>
      </c>
      <c r="AF163" s="1" t="s">
        <v>194</v>
      </c>
      <c r="AG163" s="1" t="s">
        <v>46</v>
      </c>
      <c r="AH163" s="1" t="s">
        <v>1533</v>
      </c>
      <c r="AI163" s="1" t="s">
        <v>67</v>
      </c>
    </row>
    <row r="164" spans="1:35">
      <c r="A164" s="1" t="s">
        <v>67</v>
      </c>
      <c r="B164" s="1">
        <v>60</v>
      </c>
      <c r="C164" s="1" t="s">
        <v>1396</v>
      </c>
      <c r="D164" s="1" t="s">
        <v>1397</v>
      </c>
      <c r="E164" s="1" t="s">
        <v>1769</v>
      </c>
      <c r="F164" s="1" t="s">
        <v>1770</v>
      </c>
      <c r="G164" s="1" t="s">
        <v>1400</v>
      </c>
      <c r="H164" s="1" t="s">
        <v>1401</v>
      </c>
      <c r="I164" s="1" t="s">
        <v>994</v>
      </c>
      <c r="J164" s="1" t="s">
        <v>47</v>
      </c>
      <c r="K164" s="1" t="s">
        <v>1771</v>
      </c>
      <c r="L164" s="1" t="s">
        <v>1471</v>
      </c>
      <c r="M164" s="1" t="s">
        <v>1434</v>
      </c>
      <c r="N164" s="1" t="s">
        <v>1405</v>
      </c>
      <c r="O164" s="1" t="s">
        <v>1772</v>
      </c>
      <c r="P164" s="1" t="s">
        <v>65</v>
      </c>
      <c r="Q164" s="1" t="s">
        <v>52</v>
      </c>
      <c r="R164" s="1" t="s">
        <v>999</v>
      </c>
      <c r="S164" s="5">
        <v>45667</v>
      </c>
      <c r="T164" s="1" t="s">
        <v>1023</v>
      </c>
      <c r="U164" s="1" t="s">
        <v>1552</v>
      </c>
      <c r="V164" s="1" t="s">
        <v>46</v>
      </c>
      <c r="W164" s="1" t="s">
        <v>1464</v>
      </c>
      <c r="X164" s="1" t="s">
        <v>917</v>
      </c>
      <c r="Y164" s="1" t="s">
        <v>1546</v>
      </c>
      <c r="Z164" s="1" t="s">
        <v>59</v>
      </c>
      <c r="AA164" s="1" t="s">
        <v>1601</v>
      </c>
      <c r="AB164" s="1" t="s">
        <v>1524</v>
      </c>
      <c r="AC164" s="1" t="s">
        <v>1467</v>
      </c>
      <c r="AD164" s="1" t="s">
        <v>63</v>
      </c>
      <c r="AE164" s="1" t="s">
        <v>1325</v>
      </c>
      <c r="AF164" s="1" t="s">
        <v>194</v>
      </c>
      <c r="AG164" s="1" t="s">
        <v>46</v>
      </c>
      <c r="AH164" s="1" t="s">
        <v>1583</v>
      </c>
      <c r="AI164" s="1" t="s">
        <v>67</v>
      </c>
    </row>
    <row r="165" spans="1:35">
      <c r="A165" s="1" t="s">
        <v>67</v>
      </c>
      <c r="B165" s="1">
        <v>61</v>
      </c>
      <c r="C165" s="1" t="s">
        <v>1396</v>
      </c>
      <c r="D165" s="1" t="s">
        <v>1415</v>
      </c>
      <c r="E165" s="1" t="s">
        <v>1773</v>
      </c>
      <c r="F165" s="1" t="s">
        <v>1774</v>
      </c>
      <c r="G165" s="1" t="s">
        <v>1418</v>
      </c>
      <c r="H165" s="1" t="s">
        <v>1036</v>
      </c>
      <c r="I165" s="1" t="s">
        <v>994</v>
      </c>
      <c r="J165" s="1" t="s">
        <v>47</v>
      </c>
      <c r="K165" s="1" t="s">
        <v>1700</v>
      </c>
      <c r="L165" s="1" t="s">
        <v>1420</v>
      </c>
      <c r="M165" s="1" t="s">
        <v>1421</v>
      </c>
      <c r="N165" s="1" t="s">
        <v>1422</v>
      </c>
      <c r="O165" s="1" t="s">
        <v>1775</v>
      </c>
      <c r="P165" s="1" t="s">
        <v>46</v>
      </c>
      <c r="Q165" s="1" t="s">
        <v>52</v>
      </c>
      <c r="R165" s="1" t="s">
        <v>1064</v>
      </c>
      <c r="S165" s="5">
        <v>45672</v>
      </c>
      <c r="T165" s="1" t="s">
        <v>713</v>
      </c>
      <c r="U165" s="1" t="s">
        <v>1001</v>
      </c>
      <c r="V165" s="1" t="s">
        <v>46</v>
      </c>
      <c r="W165" s="1" t="s">
        <v>1776</v>
      </c>
      <c r="X165" s="1" t="s">
        <v>210</v>
      </c>
      <c r="Y165" s="1" t="s">
        <v>1426</v>
      </c>
      <c r="Z165" s="1" t="s">
        <v>604</v>
      </c>
      <c r="AA165" s="1" t="s">
        <v>1495</v>
      </c>
      <c r="AB165" s="1" t="s">
        <v>1496</v>
      </c>
      <c r="AC165" s="1" t="s">
        <v>133</v>
      </c>
      <c r="AD165" s="1" t="s">
        <v>63</v>
      </c>
      <c r="AE165" s="1" t="s">
        <v>1516</v>
      </c>
      <c r="AF165" s="1" t="s">
        <v>194</v>
      </c>
      <c r="AG165" s="1" t="s">
        <v>46</v>
      </c>
      <c r="AH165" s="1" t="s">
        <v>1497</v>
      </c>
      <c r="AI165" s="1" t="s">
        <v>67</v>
      </c>
    </row>
    <row r="166" spans="1:35">
      <c r="A166" s="1" t="s">
        <v>67</v>
      </c>
      <c r="B166" s="1">
        <v>62</v>
      </c>
      <c r="C166" s="1" t="s">
        <v>1396</v>
      </c>
      <c r="D166" s="1" t="s">
        <v>1397</v>
      </c>
      <c r="E166" s="1" t="s">
        <v>1777</v>
      </c>
      <c r="F166" s="1" t="s">
        <v>1778</v>
      </c>
      <c r="G166" s="1" t="s">
        <v>1400</v>
      </c>
      <c r="H166" s="1" t="s">
        <v>1432</v>
      </c>
      <c r="I166" s="1" t="s">
        <v>994</v>
      </c>
      <c r="J166" s="1" t="s">
        <v>47</v>
      </c>
      <c r="K166" s="1" t="s">
        <v>1779</v>
      </c>
      <c r="L166" s="1" t="s">
        <v>1420</v>
      </c>
      <c r="M166" s="1" t="s">
        <v>1434</v>
      </c>
      <c r="N166" s="1" t="s">
        <v>1405</v>
      </c>
      <c r="O166" s="1" t="s">
        <v>1780</v>
      </c>
      <c r="P166" s="1" t="s">
        <v>1021</v>
      </c>
      <c r="Q166" s="1" t="s">
        <v>76</v>
      </c>
      <c r="R166" s="1" t="s">
        <v>999</v>
      </c>
      <c r="S166" s="5">
        <v>45677</v>
      </c>
      <c r="T166" s="1" t="s">
        <v>713</v>
      </c>
      <c r="U166" s="1" t="s">
        <v>1747</v>
      </c>
      <c r="V166" s="1" t="s">
        <v>46</v>
      </c>
      <c r="W166" s="1" t="s">
        <v>1437</v>
      </c>
      <c r="X166" s="1" t="s">
        <v>917</v>
      </c>
      <c r="Y166" s="1" t="s">
        <v>1408</v>
      </c>
      <c r="Z166" s="1" t="s">
        <v>1019</v>
      </c>
      <c r="AA166" s="1" t="s">
        <v>1476</v>
      </c>
      <c r="AB166" s="1" t="s">
        <v>1781</v>
      </c>
      <c r="AC166" s="1" t="s">
        <v>1467</v>
      </c>
      <c r="AD166" s="1" t="s">
        <v>63</v>
      </c>
      <c r="AE166" s="1" t="s">
        <v>1455</v>
      </c>
      <c r="AF166" s="1" t="s">
        <v>194</v>
      </c>
      <c r="AG166" s="1" t="s">
        <v>46</v>
      </c>
      <c r="AH166" s="1" t="s">
        <v>1443</v>
      </c>
      <c r="AI166" s="1" t="s">
        <v>67</v>
      </c>
    </row>
    <row r="167" spans="1:35">
      <c r="A167" s="1" t="s">
        <v>67</v>
      </c>
      <c r="B167" s="1">
        <v>63</v>
      </c>
      <c r="C167" s="1" t="s">
        <v>1396</v>
      </c>
      <c r="D167" s="1" t="s">
        <v>1415</v>
      </c>
      <c r="E167" s="1" t="s">
        <v>1782</v>
      </c>
      <c r="F167" s="1" t="s">
        <v>1783</v>
      </c>
      <c r="G167" s="1" t="s">
        <v>1400</v>
      </c>
      <c r="H167" s="1" t="s">
        <v>1401</v>
      </c>
      <c r="I167" s="1" t="s">
        <v>994</v>
      </c>
      <c r="J167" s="1" t="s">
        <v>47</v>
      </c>
      <c r="K167" s="1" t="s">
        <v>1635</v>
      </c>
      <c r="L167" s="1" t="s">
        <v>1447</v>
      </c>
      <c r="M167" s="1" t="s">
        <v>1472</v>
      </c>
      <c r="N167" s="1" t="s">
        <v>1482</v>
      </c>
      <c r="O167" s="1" t="s">
        <v>1784</v>
      </c>
      <c r="P167" s="1" t="s">
        <v>65</v>
      </c>
      <c r="Q167" s="1" t="s">
        <v>1318</v>
      </c>
      <c r="R167" s="1" t="s">
        <v>1064</v>
      </c>
      <c r="S167" s="5">
        <v>45682</v>
      </c>
      <c r="T167" s="1" t="s">
        <v>1023</v>
      </c>
      <c r="U167" s="1" t="s">
        <v>1552</v>
      </c>
      <c r="V167" s="1" t="s">
        <v>46</v>
      </c>
      <c r="W167" s="1" t="s">
        <v>1512</v>
      </c>
      <c r="X167" s="1" t="s">
        <v>917</v>
      </c>
      <c r="Y167" s="1" t="s">
        <v>1513</v>
      </c>
      <c r="Z167" s="1" t="s">
        <v>59</v>
      </c>
      <c r="AA167" s="1" t="s">
        <v>1476</v>
      </c>
      <c r="AB167" s="1" t="s">
        <v>1638</v>
      </c>
      <c r="AC167" s="1" t="s">
        <v>1454</v>
      </c>
      <c r="AD167" s="1" t="s">
        <v>63</v>
      </c>
      <c r="AE167" s="1" t="s">
        <v>1325</v>
      </c>
      <c r="AF167" s="1" t="s">
        <v>194</v>
      </c>
      <c r="AG167" s="1" t="s">
        <v>46</v>
      </c>
      <c r="AH167" s="1" t="s">
        <v>1443</v>
      </c>
      <c r="AI167" s="1" t="s">
        <v>67</v>
      </c>
    </row>
    <row r="168" spans="1:35">
      <c r="A168" s="1" t="s">
        <v>67</v>
      </c>
      <c r="B168" s="1">
        <v>64</v>
      </c>
      <c r="C168" s="1" t="s">
        <v>1396</v>
      </c>
      <c r="D168" s="1" t="s">
        <v>1397</v>
      </c>
      <c r="E168" s="1" t="s">
        <v>1785</v>
      </c>
      <c r="F168" s="1" t="s">
        <v>1786</v>
      </c>
      <c r="G168" s="1" t="s">
        <v>1400</v>
      </c>
      <c r="H168" s="1" t="s">
        <v>1401</v>
      </c>
      <c r="I168" s="1" t="s">
        <v>994</v>
      </c>
      <c r="J168" s="1" t="s">
        <v>47</v>
      </c>
      <c r="K168" s="1" t="s">
        <v>1612</v>
      </c>
      <c r="L168" s="1" t="s">
        <v>1471</v>
      </c>
      <c r="M168" s="1" t="s">
        <v>1404</v>
      </c>
      <c r="N168" s="1" t="s">
        <v>1405</v>
      </c>
      <c r="O168" s="1" t="s">
        <v>1787</v>
      </c>
      <c r="P168" s="1" t="s">
        <v>46</v>
      </c>
      <c r="Q168" s="1" t="s">
        <v>76</v>
      </c>
      <c r="R168" s="1" t="s">
        <v>999</v>
      </c>
      <c r="S168" s="5">
        <v>45687</v>
      </c>
      <c r="T168" s="1" t="s">
        <v>376</v>
      </c>
      <c r="U168" s="1" t="s">
        <v>1001</v>
      </c>
      <c r="V168" s="1" t="s">
        <v>46</v>
      </c>
      <c r="W168" s="1" t="s">
        <v>1485</v>
      </c>
      <c r="X168" s="1" t="s">
        <v>917</v>
      </c>
      <c r="Y168" s="1" t="s">
        <v>1426</v>
      </c>
      <c r="Z168" s="1" t="s">
        <v>98</v>
      </c>
      <c r="AA168" s="1" t="s">
        <v>1749</v>
      </c>
      <c r="AB168" s="1" t="s">
        <v>1440</v>
      </c>
      <c r="AC168" s="1" t="s">
        <v>1411</v>
      </c>
      <c r="AD168" s="1" t="s">
        <v>63</v>
      </c>
      <c r="AE168" s="1" t="s">
        <v>1488</v>
      </c>
      <c r="AF168" s="1" t="s">
        <v>194</v>
      </c>
      <c r="AG168" s="1" t="s">
        <v>46</v>
      </c>
      <c r="AH168" s="1" t="s">
        <v>1443</v>
      </c>
      <c r="AI168" s="1" t="s">
        <v>67</v>
      </c>
    </row>
    <row r="169" spans="1:35">
      <c r="A169" s="1" t="s">
        <v>67</v>
      </c>
      <c r="B169" s="1">
        <v>65</v>
      </c>
      <c r="C169" s="1" t="s">
        <v>1396</v>
      </c>
      <c r="D169" s="1" t="s">
        <v>1415</v>
      </c>
      <c r="E169" s="1" t="s">
        <v>1788</v>
      </c>
      <c r="F169" s="1" t="s">
        <v>1789</v>
      </c>
      <c r="G169" s="1" t="s">
        <v>1400</v>
      </c>
      <c r="H169" s="1" t="s">
        <v>1036</v>
      </c>
      <c r="I169" s="1" t="s">
        <v>994</v>
      </c>
      <c r="J169" s="1" t="s">
        <v>47</v>
      </c>
      <c r="K169" s="1" t="s">
        <v>1574</v>
      </c>
      <c r="L169" s="1" t="s">
        <v>1420</v>
      </c>
      <c r="M169" s="1" t="s">
        <v>1472</v>
      </c>
      <c r="N169" s="1" t="s">
        <v>1405</v>
      </c>
      <c r="O169" s="1" t="s">
        <v>1790</v>
      </c>
      <c r="P169" s="1" t="s">
        <v>46</v>
      </c>
      <c r="Q169" s="1" t="s">
        <v>76</v>
      </c>
      <c r="R169" s="1" t="s">
        <v>1064</v>
      </c>
      <c r="S169" s="5">
        <v>45693</v>
      </c>
      <c r="T169" s="1" t="s">
        <v>1023</v>
      </c>
      <c r="U169" s="1" t="s">
        <v>1001</v>
      </c>
      <c r="V169" s="1" t="s">
        <v>46</v>
      </c>
      <c r="W169" s="1" t="s">
        <v>1474</v>
      </c>
      <c r="X169" s="1" t="s">
        <v>917</v>
      </c>
      <c r="Y169" s="1" t="s">
        <v>1486</v>
      </c>
      <c r="Z169" s="1" t="s">
        <v>1019</v>
      </c>
      <c r="AA169" s="1" t="s">
        <v>1702</v>
      </c>
      <c r="AB169" s="1" t="s">
        <v>1737</v>
      </c>
      <c r="AC169" s="1" t="s">
        <v>1467</v>
      </c>
      <c r="AD169" s="1" t="s">
        <v>63</v>
      </c>
      <c r="AE169" s="1" t="s">
        <v>1455</v>
      </c>
      <c r="AF169" s="1" t="s">
        <v>194</v>
      </c>
      <c r="AG169" s="1" t="s">
        <v>46</v>
      </c>
      <c r="AH169" s="1" t="s">
        <v>1443</v>
      </c>
      <c r="AI169" s="1" t="s">
        <v>67</v>
      </c>
    </row>
    <row r="170" spans="1:35">
      <c r="A170" s="1" t="s">
        <v>67</v>
      </c>
      <c r="B170" s="1">
        <v>66</v>
      </c>
      <c r="C170" s="1" t="s">
        <v>1396</v>
      </c>
      <c r="D170" s="1" t="s">
        <v>1397</v>
      </c>
      <c r="E170" s="1" t="s">
        <v>1791</v>
      </c>
      <c r="F170" s="1" t="s">
        <v>1598</v>
      </c>
      <c r="G170" s="1" t="s">
        <v>1400</v>
      </c>
      <c r="H170" s="1" t="s">
        <v>1401</v>
      </c>
      <c r="I170" s="1" t="s">
        <v>994</v>
      </c>
      <c r="J170" s="1" t="s">
        <v>47</v>
      </c>
      <c r="K170" s="1" t="s">
        <v>1792</v>
      </c>
      <c r="L170" s="1" t="s">
        <v>1471</v>
      </c>
      <c r="M170" s="1" t="s">
        <v>1434</v>
      </c>
      <c r="N170" s="1" t="s">
        <v>1482</v>
      </c>
      <c r="O170" s="1" t="s">
        <v>1793</v>
      </c>
      <c r="P170" s="1" t="s">
        <v>65</v>
      </c>
      <c r="Q170" s="1" t="s">
        <v>1318</v>
      </c>
      <c r="R170" s="1" t="s">
        <v>999</v>
      </c>
      <c r="S170" s="5">
        <v>45698</v>
      </c>
      <c r="T170" s="1" t="s">
        <v>1023</v>
      </c>
      <c r="U170" s="1" t="s">
        <v>1552</v>
      </c>
      <c r="V170" s="1" t="s">
        <v>46</v>
      </c>
      <c r="W170" s="1" t="s">
        <v>1464</v>
      </c>
      <c r="X170" s="1" t="s">
        <v>917</v>
      </c>
      <c r="Y170" s="1" t="s">
        <v>1546</v>
      </c>
      <c r="Z170" s="1" t="s">
        <v>59</v>
      </c>
      <c r="AA170" s="1" t="s">
        <v>1601</v>
      </c>
      <c r="AB170" s="1" t="s">
        <v>1781</v>
      </c>
      <c r="AC170" s="1" t="s">
        <v>1467</v>
      </c>
      <c r="AD170" s="1" t="s">
        <v>63</v>
      </c>
      <c r="AE170" s="1" t="s">
        <v>1325</v>
      </c>
      <c r="AF170" s="1" t="s">
        <v>194</v>
      </c>
      <c r="AG170" s="1" t="s">
        <v>65</v>
      </c>
      <c r="AH170" s="1" t="s">
        <v>1443</v>
      </c>
      <c r="AI170" s="1" t="s">
        <v>67</v>
      </c>
    </row>
    <row r="171" spans="1:35">
      <c r="A171" s="1" t="s">
        <v>67</v>
      </c>
      <c r="B171" s="1">
        <v>67</v>
      </c>
      <c r="C171" s="1" t="s">
        <v>1396</v>
      </c>
      <c r="D171" s="1" t="s">
        <v>1415</v>
      </c>
      <c r="E171" s="1" t="s">
        <v>1794</v>
      </c>
      <c r="F171" s="1" t="s">
        <v>1735</v>
      </c>
      <c r="G171" s="1" t="s">
        <v>1418</v>
      </c>
      <c r="H171" s="1" t="s">
        <v>1036</v>
      </c>
      <c r="I171" s="1" t="s">
        <v>994</v>
      </c>
      <c r="J171" s="1" t="s">
        <v>47</v>
      </c>
      <c r="K171" s="1" t="s">
        <v>1795</v>
      </c>
      <c r="L171" s="1" t="s">
        <v>1420</v>
      </c>
      <c r="M171" s="1" t="s">
        <v>1421</v>
      </c>
      <c r="N171" s="1" t="s">
        <v>1422</v>
      </c>
      <c r="O171" s="1" t="s">
        <v>1796</v>
      </c>
      <c r="P171" s="1" t="s">
        <v>46</v>
      </c>
      <c r="Q171" s="1" t="s">
        <v>52</v>
      </c>
      <c r="R171" s="1" t="s">
        <v>1064</v>
      </c>
      <c r="S171" s="5">
        <v>45703</v>
      </c>
      <c r="T171" s="1" t="s">
        <v>1558</v>
      </c>
      <c r="U171" s="1" t="s">
        <v>1001</v>
      </c>
      <c r="V171" s="1" t="s">
        <v>46</v>
      </c>
      <c r="W171" s="1" t="s">
        <v>1529</v>
      </c>
      <c r="X171" s="1" t="s">
        <v>210</v>
      </c>
      <c r="Y171" s="1" t="s">
        <v>1426</v>
      </c>
      <c r="Z171" s="1" t="s">
        <v>604</v>
      </c>
      <c r="AA171" s="1" t="s">
        <v>1797</v>
      </c>
      <c r="AB171" s="1"/>
      <c r="AC171" s="1"/>
      <c r="AD171" s="1"/>
      <c r="AE171" s="1"/>
      <c r="AF171" s="1"/>
      <c r="AG171" s="1"/>
      <c r="AH171" s="1"/>
      <c r="AI171" s="1"/>
    </row>
    <row r="172" spans="1: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</sheetData>
  <autoFilter ref="B2:AH104" xr:uid="{00000000-0009-0000-0000-000001000000}"/>
  <mergeCells count="1">
    <mergeCell ref="C1:AH1"/>
  </mergeCells>
  <dataValidations count="11">
    <dataValidation type="list" allowBlank="1" showErrorMessage="1" sqref="N3:N74 N83 N85" xr:uid="{00000000-0002-0000-0100-000000000000}">
      <formula1>"---,55-75 días,40-52 días,47-60 días,12-19 días,8-12 días,7-10 días,23-30 días,16-28 días,1-1.5 años,39-61 días,26-38 días,9-12 meses,30-42 días,42-55 días,23-33 días,Colonias perennes,32-43 días,35-47 días,11-12 meses,19-24 días,24-30 días,3-4 meses,9-11"&amp;" días,18-26 días,59-126 días,39-48 días,57-74 días,9-11 meses,6-8 días,10-15 días,20-27 días,17-26 días,27-37 días,19-25 días,19-26 días,25-33 días,50-67 días,23-31 días,5-7 días,9-12 días,43-57 días,30-37 días,2-3 años,4-7 días,3-6 días,30-45 días,14-18 "&amp;"días,28-42 días,33-50 días,29-41 días,30-38 días,21-28 días,51-63 días,13-18 días,65-76 días,91-107 días,8-11 días,20-25 días,86-102 días,5-6 días,21-26 días,102-118 días,27-35 días,15-19 días,96-112 días,10-13 días,52-60 días,36-42 días,9-10 meses,33-42 "&amp;"días,18-24 días,108-125 días,11-14 días,28-35 días,53-61 días,60-72 días,29-33 días,44-53 días,18-23 días,7-31 días,90-107 días,26-33 días,86-103 días,60-71 días,33-41 días,61-73 días,70-82 días,17-21 días,16-21 días,34-42 días,96-107 días,19-23 días,30-3"&amp;"4 días,91-108 días,97-108 días"</formula1>
    </dataValidation>
    <dataValidation type="list" allowBlank="1" showErrorMessage="1" sqref="R3:R73 R83 R85" xr:uid="{00000000-0002-0000-0100-000001000000}">
      <formula1>"---,Correctiva,Preventiva"</formula1>
    </dataValidation>
    <dataValidation type="list" allowBlank="1" showErrorMessage="1" sqref="V3:V73 V83 V85 P3:P73 P83 P85" xr:uid="{00000000-0002-0000-0100-000002000000}">
      <formula1>"---,Alta,Media,Baja"</formula1>
    </dataValidation>
    <dataValidation type="list" allowBlank="1" showErrorMessage="1" sqref="X3:X73 X83 X85" xr:uid="{00000000-0002-0000-0100-000003000000}">
      <formula1>"---,2-3 meses,3-4 meses,1-2 meses,Permanente,4-6 meses,6-12 meses,1-2 semanas,2-3 semanas"</formula1>
    </dataValidation>
    <dataValidation type="list" allowBlank="1" showErrorMessage="1" sqref="Q3:Q73 Q83 Q85" xr:uid="{00000000-0002-0000-0100-000005000000}">
      <formula1>"---,Todo el año,Primavera-Verano,Primavera,Floración,Primavera-Otoño,Verano,Verano-Otoño,Brotación,Verano extendido,Períodos secos,Sequía,Extendida,Floración-Cosecha,Lluvias,Brotación estacional,Temp. moderada,Post-poda,Cosecha,Estacional,Lunar,Permanente"&amp;",Fructificación"</formula1>
    </dataValidation>
    <dataValidation type="list" allowBlank="1" showErrorMessage="1" sqref="AG3:AG73 AG83 AG85" xr:uid="{00000000-0002-0000-0100-000006000000}">
      <formula1>"---,Media,Baja,Alta"</formula1>
    </dataValidation>
    <dataValidation type="list" allowBlank="1" showErrorMessage="1" sqref="I3:I73 I83 I85" xr:uid="{00000000-0002-0000-0100-000007000000}">
      <formula1>"---,Alta"</formula1>
    </dataValidation>
    <dataValidation type="list" allowBlank="1" showErrorMessage="1" sqref="C3:C73 C83 C85" xr:uid="{00000000-0002-0000-0100-000008000000}">
      <formula1>"---,Plaga"</formula1>
    </dataValidation>
    <dataValidation type="list" allowBlank="1" showErrorMessage="1" sqref="Z3:Z73 Z83 Z85" xr:uid="{00000000-0002-0000-0100-000009000000}">
      <formula1>"---,10-15 días,5-7 días,7-10 días,2-3 días,8-12 días,4-6 días,2-4 días,No aplica,4-5 días,8-14 días,3 días,3-4 días,4-12 días,7-14 días,6-8 días,3-5 días,5-8 días,14-21 días,24-48h,24-36h,8-10 días,5-6 días,6-7 días,7-8 días,1-3 días"</formula1>
    </dataValidation>
    <dataValidation type="list" allowBlank="1" showErrorMessage="1" sqref="AF3:AF73 AF83 AF85" xr:uid="{00000000-0002-0000-0100-00000A000000}">
      <formula1>"---,Media,Baja,Alta,No aplica,Baja en híbridos,Variable"</formula1>
    </dataValidation>
    <dataValidation type="list" allowBlank="1" showErrorMessage="1" sqref="AH3:AH74 AH83 AH85" xr:uid="{00000000-0002-0000-0100-00000B000000}">
      <formula1>"---,Crawlers, viento,Crawlers,Viento, material,Viento, contacto,Vuelo, viento,Vuelo, contacto,Vuelo adultos,Desplazamiento,Movimiento colonias,Vuelo activo,Material infectado,Colonias nuevas,Hormigas, viento,Vuelo largo,Vuelo corto,Saltos, vuelo corto,Esp"&amp;"oras, contacto,Contacto directo,Vuelo, caminando,Nuevas colonias,Vuelo extenso,Viento fuerte,Material, viento,Vuelo adaptado,Vuelo, lluvia,Hormigas tropicales,Suelo húmedo,Vuelo moderado,Ventilación,Sistema recirculante,Sistema agua,Gravedad,Material poda"&amp;",Sistema riego,Transporte,Manipulación,Material vegetal,Sistema trazable,Vuelo local,Natural,Vuelo natural,Equilibrio,Vuelo urbano,Vuelo ciudad,Contacto urbano,Contacto local,Microclima,Viento altura,Colonización,Material, sombra,Dispersión natural,Docume"&amp;"ntado,Documentación,Sistema nuevo,Control químico,Sistema control,Sistema registro,Sistema legal,Control natural,Control estricto,Control visual,Control size,Control pack,Control salud,Control industrial,Control bebida,Sistema múltiple,Sistema complejo,Ru"&amp;"tas comerciales,Contenedores,Puntos entrada,Comercio global,Envíos directos,Sistema digital,Sistema online,Control manual,Control diseño,Control varietal,Control color,Material genético,Control molecular,Control sintético,Sistema quantum,Sistema nano,Sist"&amp;"ema bio,Sistema mapeo,Sistema red,Sistema datos,Sistema robot,Sistema aéreo,Sistema terrestre,Sistema enjambre,Sistema AI,Sistema ML,Sistema smart,Sistema cognitivo,Sistema cloud,Sistema edge,Sistema 5G,Sistema mesh,Sistema gateway,Sistema API,Sistema pro"&amp;"tocolo,Sistema servo,Sistema predicción,Sistema forecast,Sistema actuador,Sistema neural,Sistema bayes,Sistema PID,Sistema fuzzy,Sistema temporal,Sistema integral,Sistema vertical,Sistema nivel,Sistema luz,Sistema estante,Sistema nutriente,Sistema clima,S"&amp;"istema modular,Sistema niebla,Sistema atom,Sistema híbrido,Sistema mixto,Sistema dual,Sistema combo,Sistema fusión,Sistema converge,Sistema sinergia,Sistema natural,Sistema eco,Sistema circular,Sistema biomasa,Sistema renovable,Sistema compost,Sistema res"&amp;"iduos,Sistema reciclaje,Sistema bioloop,Sistema ciclo,Sistema adaptable,Sistema flexible,Sistema biológico,Sistema lunar,Sistema carbono,Sistema microbiano,Sistema diverso,Sistema simbiótico,Sistema holístico,Sistema dinámico,Sistema orgánico,Sistema cósm"&amp;"ico,Sistema sucesional,Sistema estratos,Sistema preparados,Sistema sucesión,Sistema constelación,Sistema abundancia,Sistema ritmo,Sistema integrado,Sistema zonas,Sistema patrón,Sistema sectores,Sistema bordes,Sistema gremios,Sistema capas,Sistema ecológic"&amp;"o,Sistema equilibrio,Sistema asociado,Sistema compañero,Sistema sinérgico,Sistema benéfico,Sistema interactivo,Sistema complemento,Sistema mutualista,Sistema cooperativo,Sistema biodiverso,Sistema riqueza,Sistema variado,Sistema abundante,Sistema heterogé"&amp;"neo,Sistema índice,Sistema Shannon,Sistema función,Sistema servicio,Sistema propósito,Sistema roles,Sistema objetivo,Sistema beneficio,Sistema mutuo,Sistema alianza,Sistema colaborativo"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I47"/>
  <sheetViews>
    <sheetView tabSelected="1" workbookViewId="0">
      <pane ySplit="2" topLeftCell="A41" activePane="bottomLeft" state="frozen"/>
      <selection pane="bottomLeft" activeCell="A3" sqref="A3"/>
    </sheetView>
  </sheetViews>
  <sheetFormatPr defaultColWidth="12.7109375" defaultRowHeight="13.15"/>
  <cols>
    <col min="1" max="1" width="19.140625" customWidth="1"/>
    <col min="2" max="2" width="19.28515625" customWidth="1"/>
    <col min="3" max="3" width="16.28515625" customWidth="1"/>
    <col min="4" max="4" width="21" customWidth="1"/>
    <col min="6" max="6" width="22.7109375" customWidth="1"/>
    <col min="7" max="7" width="15.85546875" customWidth="1"/>
    <col min="8" max="8" width="16.7109375" customWidth="1"/>
    <col min="9" max="9" width="15.7109375" customWidth="1"/>
  </cols>
  <sheetData>
    <row r="2" spans="1:9" ht="26.45">
      <c r="A2" s="12" t="s">
        <v>1</v>
      </c>
      <c r="B2" s="12" t="s">
        <v>1798</v>
      </c>
      <c r="C2" s="12" t="s">
        <v>1799</v>
      </c>
      <c r="D2" s="12" t="s">
        <v>1800</v>
      </c>
      <c r="E2" s="12" t="s">
        <v>7</v>
      </c>
      <c r="F2" s="12" t="s">
        <v>1801</v>
      </c>
      <c r="G2" s="12" t="s">
        <v>1802</v>
      </c>
      <c r="H2" s="12" t="s">
        <v>1803</v>
      </c>
      <c r="I2" s="12" t="s">
        <v>16</v>
      </c>
    </row>
    <row r="3" spans="1:9" ht="26.45">
      <c r="A3" s="13" t="s">
        <v>1804</v>
      </c>
      <c r="B3" s="14" t="s">
        <v>67</v>
      </c>
      <c r="C3" s="14"/>
      <c r="D3" s="14"/>
      <c r="E3" s="14"/>
      <c r="F3" s="14"/>
      <c r="G3" s="14"/>
      <c r="H3" s="14"/>
      <c r="I3" s="14"/>
    </row>
    <row r="4" spans="1:9" ht="66">
      <c r="A4" s="15">
        <v>1</v>
      </c>
      <c r="B4" s="13" t="s">
        <v>1805</v>
      </c>
      <c r="C4" s="13" t="s">
        <v>1806</v>
      </c>
      <c r="D4" s="13" t="s">
        <v>1807</v>
      </c>
      <c r="E4" s="13" t="s">
        <v>1808</v>
      </c>
      <c r="F4" s="13" t="s">
        <v>1809</v>
      </c>
      <c r="G4" s="13" t="s">
        <v>1810</v>
      </c>
      <c r="H4" s="13" t="s">
        <v>1811</v>
      </c>
      <c r="I4" s="13" t="s">
        <v>52</v>
      </c>
    </row>
    <row r="5" spans="1:9" ht="66">
      <c r="A5" s="15">
        <v>2</v>
      </c>
      <c r="B5" s="13" t="s">
        <v>1812</v>
      </c>
      <c r="C5" s="13" t="s">
        <v>1813</v>
      </c>
      <c r="D5" s="13" t="s">
        <v>1814</v>
      </c>
      <c r="E5" s="13" t="s">
        <v>1815</v>
      </c>
      <c r="F5" s="13" t="s">
        <v>1816</v>
      </c>
      <c r="G5" s="13" t="s">
        <v>1817</v>
      </c>
      <c r="H5" s="13" t="s">
        <v>1818</v>
      </c>
      <c r="I5" s="13" t="s">
        <v>511</v>
      </c>
    </row>
    <row r="6" spans="1:9" ht="52.9">
      <c r="A6" s="15">
        <v>3</v>
      </c>
      <c r="B6" s="13" t="s">
        <v>1166</v>
      </c>
      <c r="C6" s="13" t="s">
        <v>1819</v>
      </c>
      <c r="D6" s="13" t="s">
        <v>1820</v>
      </c>
      <c r="E6" s="13" t="s">
        <v>1821</v>
      </c>
      <c r="F6" s="13" t="s">
        <v>1822</v>
      </c>
      <c r="G6" s="13" t="s">
        <v>1823</v>
      </c>
      <c r="H6" s="13" t="s">
        <v>1824</v>
      </c>
      <c r="I6" s="13" t="s">
        <v>127</v>
      </c>
    </row>
    <row r="7" spans="1:9" ht="52.9">
      <c r="A7" s="15">
        <v>4</v>
      </c>
      <c r="B7" s="13" t="s">
        <v>1825</v>
      </c>
      <c r="C7" s="13" t="s">
        <v>1826</v>
      </c>
      <c r="D7" s="13" t="s">
        <v>1827</v>
      </c>
      <c r="E7" s="13" t="s">
        <v>1828</v>
      </c>
      <c r="F7" s="13" t="s">
        <v>1829</v>
      </c>
      <c r="G7" s="13" t="s">
        <v>1830</v>
      </c>
      <c r="H7" s="13" t="s">
        <v>1831</v>
      </c>
      <c r="I7" s="13" t="s">
        <v>52</v>
      </c>
    </row>
    <row r="8" spans="1:9">
      <c r="A8" s="13" t="s">
        <v>1832</v>
      </c>
      <c r="B8" s="14" t="s">
        <v>67</v>
      </c>
      <c r="C8" s="14"/>
      <c r="D8" s="14"/>
      <c r="E8" s="14"/>
      <c r="F8" s="14"/>
      <c r="G8" s="14"/>
      <c r="H8" s="14"/>
      <c r="I8" s="14"/>
    </row>
    <row r="9" spans="1:9" ht="52.9">
      <c r="A9" s="15">
        <v>5</v>
      </c>
      <c r="B9" s="13" t="s">
        <v>1833</v>
      </c>
      <c r="C9" s="13" t="s">
        <v>1834</v>
      </c>
      <c r="D9" s="13" t="s">
        <v>1835</v>
      </c>
      <c r="E9" s="13" t="s">
        <v>1836</v>
      </c>
      <c r="F9" s="13" t="s">
        <v>1837</v>
      </c>
      <c r="G9" s="13" t="s">
        <v>1838</v>
      </c>
      <c r="H9" s="13" t="s">
        <v>1839</v>
      </c>
      <c r="I9" s="13" t="s">
        <v>158</v>
      </c>
    </row>
    <row r="10" spans="1:9" ht="39.6">
      <c r="A10" s="15">
        <v>6</v>
      </c>
      <c r="B10" s="13" t="s">
        <v>1840</v>
      </c>
      <c r="C10" s="13" t="s">
        <v>1841</v>
      </c>
      <c r="D10" s="13" t="s">
        <v>1842</v>
      </c>
      <c r="E10" s="13" t="s">
        <v>342</v>
      </c>
      <c r="F10" s="13" t="s">
        <v>1843</v>
      </c>
      <c r="G10" s="13" t="s">
        <v>1844</v>
      </c>
      <c r="H10" s="13" t="s">
        <v>1845</v>
      </c>
      <c r="I10" s="13" t="s">
        <v>1846</v>
      </c>
    </row>
    <row r="11" spans="1:9" ht="52.9">
      <c r="A11" s="15">
        <v>7</v>
      </c>
      <c r="B11" s="13" t="s">
        <v>1847</v>
      </c>
      <c r="C11" s="13" t="s">
        <v>1848</v>
      </c>
      <c r="D11" s="13" t="s">
        <v>1849</v>
      </c>
      <c r="E11" s="13" t="s">
        <v>993</v>
      </c>
      <c r="F11" s="13" t="s">
        <v>1850</v>
      </c>
      <c r="G11" s="13" t="s">
        <v>1851</v>
      </c>
      <c r="H11" s="13" t="s">
        <v>1852</v>
      </c>
      <c r="I11" s="13" t="s">
        <v>644</v>
      </c>
    </row>
    <row r="12" spans="1:9">
      <c r="A12" s="13" t="s">
        <v>1853</v>
      </c>
      <c r="B12" s="14" t="s">
        <v>67</v>
      </c>
      <c r="C12" s="14"/>
      <c r="D12" s="14"/>
      <c r="E12" s="14"/>
      <c r="F12" s="14"/>
      <c r="G12" s="14"/>
      <c r="H12" s="14"/>
      <c r="I12" s="14"/>
    </row>
    <row r="13" spans="1:9" ht="39.6">
      <c r="A13" s="15">
        <v>8</v>
      </c>
      <c r="B13" s="13" t="s">
        <v>1854</v>
      </c>
      <c r="C13" s="13" t="s">
        <v>1841</v>
      </c>
      <c r="D13" s="13" t="s">
        <v>1855</v>
      </c>
      <c r="E13" s="13" t="s">
        <v>1856</v>
      </c>
      <c r="F13" s="13" t="s">
        <v>1857</v>
      </c>
      <c r="G13" s="13" t="s">
        <v>1858</v>
      </c>
      <c r="H13" s="13" t="s">
        <v>1859</v>
      </c>
      <c r="I13" s="13" t="s">
        <v>52</v>
      </c>
    </row>
    <row r="14" spans="1:9" ht="39.6">
      <c r="A14" s="15">
        <v>9</v>
      </c>
      <c r="B14" s="13" t="s">
        <v>1860</v>
      </c>
      <c r="C14" s="13" t="s">
        <v>1826</v>
      </c>
      <c r="D14" s="13" t="s">
        <v>1861</v>
      </c>
      <c r="E14" s="13" t="s">
        <v>680</v>
      </c>
      <c r="F14" s="13" t="s">
        <v>1862</v>
      </c>
      <c r="G14" s="13" t="s">
        <v>1863</v>
      </c>
      <c r="H14" s="13" t="s">
        <v>1864</v>
      </c>
      <c r="I14" s="13" t="s">
        <v>644</v>
      </c>
    </row>
    <row r="15" spans="1:9" ht="26.45">
      <c r="A15" s="13" t="s">
        <v>1865</v>
      </c>
      <c r="B15" s="14" t="s">
        <v>67</v>
      </c>
      <c r="C15" s="14"/>
      <c r="D15" s="14"/>
      <c r="E15" s="14"/>
      <c r="F15" s="14"/>
      <c r="G15" s="14"/>
      <c r="H15" s="14"/>
      <c r="I15" s="14"/>
    </row>
    <row r="16" spans="1:9" ht="39.6">
      <c r="A16" s="15">
        <v>10</v>
      </c>
      <c r="B16" s="13" t="s">
        <v>1866</v>
      </c>
      <c r="C16" s="13" t="s">
        <v>1867</v>
      </c>
      <c r="D16" s="13" t="s">
        <v>1868</v>
      </c>
      <c r="E16" s="13" t="s">
        <v>993</v>
      </c>
      <c r="F16" s="13" t="s">
        <v>1869</v>
      </c>
      <c r="G16" s="13" t="s">
        <v>1870</v>
      </c>
      <c r="H16" s="13" t="s">
        <v>1871</v>
      </c>
      <c r="I16" s="13" t="s">
        <v>1334</v>
      </c>
    </row>
    <row r="17" spans="1:9" ht="39.6">
      <c r="A17" s="15">
        <v>11</v>
      </c>
      <c r="B17" s="13" t="s">
        <v>1872</v>
      </c>
      <c r="C17" s="13" t="s">
        <v>1873</v>
      </c>
      <c r="D17" s="13" t="s">
        <v>1874</v>
      </c>
      <c r="E17" s="13" t="s">
        <v>1875</v>
      </c>
      <c r="F17" s="13" t="s">
        <v>1876</v>
      </c>
      <c r="G17" s="13" t="s">
        <v>1877</v>
      </c>
      <c r="H17" s="13" t="s">
        <v>1878</v>
      </c>
      <c r="I17" s="13" t="s">
        <v>127</v>
      </c>
    </row>
    <row r="18" spans="1:9">
      <c r="A18" s="13" t="s">
        <v>1879</v>
      </c>
      <c r="B18" s="14" t="s">
        <v>67</v>
      </c>
      <c r="C18" s="14"/>
      <c r="D18" s="14"/>
      <c r="E18" s="14"/>
      <c r="F18" s="14"/>
      <c r="G18" s="14"/>
      <c r="H18" s="14"/>
      <c r="I18" s="14"/>
    </row>
    <row r="19" spans="1:9" ht="52.9">
      <c r="A19" s="15">
        <v>12</v>
      </c>
      <c r="B19" s="13" t="s">
        <v>1880</v>
      </c>
      <c r="C19" s="13" t="s">
        <v>1841</v>
      </c>
      <c r="D19" s="13" t="s">
        <v>1881</v>
      </c>
      <c r="E19" s="13" t="s">
        <v>1882</v>
      </c>
      <c r="F19" s="13" t="s">
        <v>1883</v>
      </c>
      <c r="G19" s="13" t="s">
        <v>1884</v>
      </c>
      <c r="H19" s="13" t="s">
        <v>1885</v>
      </c>
      <c r="I19" s="13" t="s">
        <v>268</v>
      </c>
    </row>
    <row r="20" spans="1:9" ht="39.6">
      <c r="A20" s="15">
        <v>13</v>
      </c>
      <c r="B20" s="13" t="s">
        <v>1886</v>
      </c>
      <c r="C20" s="13" t="s">
        <v>1887</v>
      </c>
      <c r="D20" s="13" t="s">
        <v>1888</v>
      </c>
      <c r="E20" s="13" t="s">
        <v>680</v>
      </c>
      <c r="F20" s="13" t="s">
        <v>1889</v>
      </c>
      <c r="G20" s="13" t="s">
        <v>1890</v>
      </c>
      <c r="H20" s="13" t="s">
        <v>1891</v>
      </c>
      <c r="I20" s="13" t="s">
        <v>644</v>
      </c>
    </row>
    <row r="21" spans="1:9">
      <c r="A21" s="13" t="s">
        <v>1892</v>
      </c>
      <c r="B21" s="14" t="s">
        <v>67</v>
      </c>
      <c r="C21" s="14"/>
      <c r="D21" s="14"/>
      <c r="E21" s="14"/>
      <c r="F21" s="14"/>
      <c r="G21" s="14"/>
      <c r="H21" s="14"/>
      <c r="I21" s="14"/>
    </row>
    <row r="22" spans="1:9" ht="52.9">
      <c r="A22" s="15">
        <v>14</v>
      </c>
      <c r="B22" s="13" t="s">
        <v>1893</v>
      </c>
      <c r="C22" s="13" t="s">
        <v>1894</v>
      </c>
      <c r="D22" s="13" t="s">
        <v>1895</v>
      </c>
      <c r="E22" s="13" t="s">
        <v>1821</v>
      </c>
      <c r="F22" s="13" t="s">
        <v>1896</v>
      </c>
      <c r="G22" s="13" t="s">
        <v>1897</v>
      </c>
      <c r="H22" s="13" t="s">
        <v>1898</v>
      </c>
      <c r="I22" s="13" t="s">
        <v>127</v>
      </c>
    </row>
    <row r="23" spans="1:9" ht="39.6">
      <c r="A23" s="15">
        <v>15</v>
      </c>
      <c r="B23" s="13" t="s">
        <v>1899</v>
      </c>
      <c r="C23" s="13" t="s">
        <v>1900</v>
      </c>
      <c r="D23" s="13" t="s">
        <v>1901</v>
      </c>
      <c r="E23" s="13" t="s">
        <v>1902</v>
      </c>
      <c r="F23" s="13" t="s">
        <v>1903</v>
      </c>
      <c r="G23" s="13" t="s">
        <v>1904</v>
      </c>
      <c r="H23" s="13" t="s">
        <v>1905</v>
      </c>
      <c r="I23" s="13" t="s">
        <v>52</v>
      </c>
    </row>
    <row r="24" spans="1:9">
      <c r="A24" s="13" t="s">
        <v>1906</v>
      </c>
      <c r="B24" s="14" t="s">
        <v>67</v>
      </c>
      <c r="C24" s="14"/>
      <c r="D24" s="14"/>
      <c r="E24" s="14"/>
      <c r="F24" s="14"/>
      <c r="G24" s="14"/>
      <c r="H24" s="14"/>
      <c r="I24" s="14"/>
    </row>
    <row r="25" spans="1:9" ht="39.6">
      <c r="A25" s="15">
        <v>16</v>
      </c>
      <c r="B25" s="13" t="s">
        <v>1907</v>
      </c>
      <c r="C25" s="13" t="s">
        <v>1873</v>
      </c>
      <c r="D25" s="13" t="s">
        <v>1908</v>
      </c>
      <c r="E25" s="13" t="s">
        <v>680</v>
      </c>
      <c r="F25" s="13" t="s">
        <v>1909</v>
      </c>
      <c r="G25" s="13" t="s">
        <v>1910</v>
      </c>
      <c r="H25" s="13" t="s">
        <v>1911</v>
      </c>
      <c r="I25" s="13" t="s">
        <v>644</v>
      </c>
    </row>
    <row r="26" spans="1:9" ht="39.6">
      <c r="A26" s="15">
        <v>17</v>
      </c>
      <c r="B26" s="13" t="s">
        <v>1912</v>
      </c>
      <c r="C26" s="13" t="s">
        <v>1834</v>
      </c>
      <c r="D26" s="13" t="s">
        <v>1913</v>
      </c>
      <c r="E26" s="13" t="s">
        <v>342</v>
      </c>
      <c r="F26" s="13" t="s">
        <v>1914</v>
      </c>
      <c r="G26" s="13" t="s">
        <v>1915</v>
      </c>
      <c r="H26" s="13" t="s">
        <v>1916</v>
      </c>
      <c r="I26" s="13" t="s">
        <v>1846</v>
      </c>
    </row>
    <row r="27" spans="1:9">
      <c r="A27" s="13" t="s">
        <v>1917</v>
      </c>
      <c r="B27" s="14" t="s">
        <v>67</v>
      </c>
      <c r="C27" s="14"/>
      <c r="D27" s="14"/>
      <c r="E27" s="14"/>
      <c r="F27" s="14"/>
      <c r="G27" s="14"/>
      <c r="H27" s="14"/>
      <c r="I27" s="14"/>
    </row>
    <row r="28" spans="1:9" ht="39.6">
      <c r="A28" s="15">
        <v>18</v>
      </c>
      <c r="B28" s="13" t="s">
        <v>1918</v>
      </c>
      <c r="C28" s="13" t="s">
        <v>1848</v>
      </c>
      <c r="D28" s="13" t="s">
        <v>1919</v>
      </c>
      <c r="E28" s="13" t="s">
        <v>1902</v>
      </c>
      <c r="F28" s="13" t="s">
        <v>1920</v>
      </c>
      <c r="G28" s="13" t="s">
        <v>1921</v>
      </c>
      <c r="H28" s="13" t="s">
        <v>1852</v>
      </c>
      <c r="I28" s="13" t="s">
        <v>644</v>
      </c>
    </row>
    <row r="29" spans="1:9" ht="26.45">
      <c r="A29" s="15">
        <v>19</v>
      </c>
      <c r="B29" s="13" t="s">
        <v>1922</v>
      </c>
      <c r="C29" s="13" t="s">
        <v>1813</v>
      </c>
      <c r="D29" s="13" t="s">
        <v>1923</v>
      </c>
      <c r="E29" s="13" t="s">
        <v>680</v>
      </c>
      <c r="F29" s="13" t="s">
        <v>1924</v>
      </c>
      <c r="G29" s="13" t="s">
        <v>1925</v>
      </c>
      <c r="H29" s="13" t="s">
        <v>1926</v>
      </c>
      <c r="I29" s="13" t="s">
        <v>268</v>
      </c>
    </row>
    <row r="30" spans="1:9">
      <c r="A30" s="13" t="s">
        <v>1927</v>
      </c>
      <c r="B30" s="14" t="s">
        <v>67</v>
      </c>
      <c r="C30" s="14"/>
      <c r="D30" s="14"/>
      <c r="E30" s="14"/>
      <c r="F30" s="14"/>
      <c r="G30" s="14"/>
      <c r="H30" s="14"/>
      <c r="I30" s="14"/>
    </row>
    <row r="31" spans="1:9" ht="39.6">
      <c r="A31" s="15">
        <v>20</v>
      </c>
      <c r="B31" s="13" t="s">
        <v>1928</v>
      </c>
      <c r="C31" s="13" t="s">
        <v>1834</v>
      </c>
      <c r="D31" s="13" t="s">
        <v>1929</v>
      </c>
      <c r="E31" s="13" t="s">
        <v>1930</v>
      </c>
      <c r="F31" s="13" t="s">
        <v>1931</v>
      </c>
      <c r="G31" s="13" t="s">
        <v>1915</v>
      </c>
      <c r="H31" s="13" t="s">
        <v>1932</v>
      </c>
      <c r="I31" s="13" t="s">
        <v>158</v>
      </c>
    </row>
    <row r="32" spans="1:9" ht="39.6">
      <c r="A32" s="15">
        <v>21</v>
      </c>
      <c r="B32" s="13" t="s">
        <v>1933</v>
      </c>
      <c r="C32" s="13" t="s">
        <v>1819</v>
      </c>
      <c r="D32" s="13" t="s">
        <v>1934</v>
      </c>
      <c r="E32" s="13" t="s">
        <v>1935</v>
      </c>
      <c r="F32" s="13" t="s">
        <v>1936</v>
      </c>
      <c r="G32" s="13" t="s">
        <v>1937</v>
      </c>
      <c r="H32" s="13" t="s">
        <v>1938</v>
      </c>
      <c r="I32" s="13" t="s">
        <v>1939</v>
      </c>
    </row>
    <row r="33" spans="1:9" ht="26.45">
      <c r="A33" s="13" t="s">
        <v>1940</v>
      </c>
      <c r="B33" s="14" t="s">
        <v>67</v>
      </c>
      <c r="C33" s="14"/>
      <c r="D33" s="14"/>
      <c r="E33" s="14"/>
      <c r="F33" s="14"/>
      <c r="G33" s="14"/>
      <c r="H33" s="14"/>
      <c r="I33" s="14"/>
    </row>
    <row r="34" spans="1:9" ht="26.45">
      <c r="A34" s="15">
        <v>22</v>
      </c>
      <c r="B34" s="13" t="s">
        <v>1941</v>
      </c>
      <c r="C34" s="13" t="s">
        <v>1873</v>
      </c>
      <c r="D34" s="13" t="s">
        <v>1942</v>
      </c>
      <c r="E34" s="13" t="s">
        <v>1943</v>
      </c>
      <c r="F34" s="13" t="s">
        <v>1944</v>
      </c>
      <c r="G34" s="13" t="s">
        <v>1945</v>
      </c>
      <c r="H34" s="13" t="s">
        <v>1946</v>
      </c>
      <c r="I34" s="13" t="s">
        <v>127</v>
      </c>
    </row>
    <row r="35" spans="1:9" ht="26.45">
      <c r="A35" s="15">
        <v>23</v>
      </c>
      <c r="B35" s="13" t="s">
        <v>1353</v>
      </c>
      <c r="C35" s="13" t="s">
        <v>1819</v>
      </c>
      <c r="D35" s="13" t="s">
        <v>1947</v>
      </c>
      <c r="E35" s="13" t="s">
        <v>1948</v>
      </c>
      <c r="F35" s="13" t="s">
        <v>1936</v>
      </c>
      <c r="G35" s="13" t="s">
        <v>1937</v>
      </c>
      <c r="H35" s="13" t="s">
        <v>1864</v>
      </c>
      <c r="I35" s="13" t="s">
        <v>644</v>
      </c>
    </row>
    <row r="36" spans="1:9">
      <c r="A36" s="13" t="s">
        <v>1949</v>
      </c>
      <c r="B36" s="14" t="s">
        <v>67</v>
      </c>
      <c r="C36" s="14"/>
      <c r="D36" s="14"/>
      <c r="E36" s="14"/>
      <c r="F36" s="14"/>
      <c r="G36" s="14"/>
      <c r="H36" s="14"/>
      <c r="I36" s="14"/>
    </row>
    <row r="37" spans="1:9" ht="39.6">
      <c r="A37" s="15">
        <v>24</v>
      </c>
      <c r="B37" s="13" t="s">
        <v>496</v>
      </c>
      <c r="C37" s="13" t="s">
        <v>1900</v>
      </c>
      <c r="D37" s="13" t="s">
        <v>1950</v>
      </c>
      <c r="E37" s="13" t="s">
        <v>1821</v>
      </c>
      <c r="F37" s="13" t="s">
        <v>1951</v>
      </c>
      <c r="G37" s="13" t="s">
        <v>1952</v>
      </c>
      <c r="H37" s="13" t="s">
        <v>1905</v>
      </c>
      <c r="I37" s="13" t="s">
        <v>127</v>
      </c>
    </row>
    <row r="38" spans="1:9" ht="26.45">
      <c r="A38" s="15">
        <v>25</v>
      </c>
      <c r="B38" s="13" t="s">
        <v>1263</v>
      </c>
      <c r="C38" s="13" t="s">
        <v>1826</v>
      </c>
      <c r="D38" s="13" t="s">
        <v>1953</v>
      </c>
      <c r="E38" s="13" t="s">
        <v>680</v>
      </c>
      <c r="F38" s="13" t="s">
        <v>1954</v>
      </c>
      <c r="G38" s="13" t="s">
        <v>1863</v>
      </c>
      <c r="H38" s="13" t="s">
        <v>1885</v>
      </c>
      <c r="I38" s="13" t="s">
        <v>644</v>
      </c>
    </row>
    <row r="39" spans="1:9">
      <c r="A39" s="13" t="s">
        <v>1955</v>
      </c>
      <c r="B39" s="14" t="s">
        <v>67</v>
      </c>
      <c r="C39" s="14"/>
      <c r="D39" s="14"/>
      <c r="E39" s="14"/>
      <c r="F39" s="14"/>
      <c r="G39" s="14"/>
      <c r="H39" s="14"/>
      <c r="I39" s="14"/>
    </row>
    <row r="40" spans="1:9" ht="39.6">
      <c r="A40" s="15">
        <v>26</v>
      </c>
      <c r="B40" s="13" t="s">
        <v>1956</v>
      </c>
      <c r="C40" s="13" t="s">
        <v>1841</v>
      </c>
      <c r="D40" s="13" t="s">
        <v>1957</v>
      </c>
      <c r="E40" s="13" t="s">
        <v>1902</v>
      </c>
      <c r="F40" s="13" t="s">
        <v>1958</v>
      </c>
      <c r="G40" s="13" t="s">
        <v>1858</v>
      </c>
      <c r="H40" s="13" t="s">
        <v>1959</v>
      </c>
      <c r="I40" s="13" t="s">
        <v>644</v>
      </c>
    </row>
    <row r="41" spans="1:9" ht="26.45">
      <c r="A41" s="15">
        <v>27</v>
      </c>
      <c r="B41" s="13" t="s">
        <v>1960</v>
      </c>
      <c r="C41" s="13" t="s">
        <v>1834</v>
      </c>
      <c r="D41" s="13" t="s">
        <v>1961</v>
      </c>
      <c r="E41" s="13" t="s">
        <v>342</v>
      </c>
      <c r="F41" s="13" t="s">
        <v>1914</v>
      </c>
      <c r="G41" s="13" t="s">
        <v>1915</v>
      </c>
      <c r="H41" s="13" t="s">
        <v>1962</v>
      </c>
      <c r="I41" s="13" t="s">
        <v>1846</v>
      </c>
    </row>
    <row r="42" spans="1:9">
      <c r="A42" s="13" t="s">
        <v>1963</v>
      </c>
      <c r="B42" s="14" t="s">
        <v>67</v>
      </c>
      <c r="C42" s="14"/>
      <c r="D42" s="14"/>
      <c r="E42" s="14"/>
      <c r="F42" s="14"/>
      <c r="G42" s="14"/>
      <c r="H42" s="14"/>
      <c r="I42" s="14"/>
    </row>
    <row r="43" spans="1:9" ht="26.45">
      <c r="A43" s="13" t="s">
        <v>1964</v>
      </c>
      <c r="B43" s="14" t="s">
        <v>67</v>
      </c>
      <c r="C43" s="14"/>
      <c r="D43" s="14"/>
      <c r="E43" s="14"/>
      <c r="F43" s="14"/>
      <c r="G43" s="14"/>
      <c r="H43" s="14"/>
      <c r="I43" s="14"/>
    </row>
    <row r="44" spans="1:9" ht="26.45">
      <c r="A44" s="15">
        <v>31</v>
      </c>
      <c r="B44" s="13" t="s">
        <v>1965</v>
      </c>
      <c r="C44" s="13" t="s">
        <v>1873</v>
      </c>
      <c r="D44" s="13" t="s">
        <v>1966</v>
      </c>
      <c r="E44" s="13" t="s">
        <v>993</v>
      </c>
      <c r="F44" s="13" t="s">
        <v>1967</v>
      </c>
      <c r="G44" s="13" t="s">
        <v>1945</v>
      </c>
      <c r="H44" s="13" t="s">
        <v>1968</v>
      </c>
      <c r="I44" s="13" t="s">
        <v>644</v>
      </c>
    </row>
    <row r="45" spans="1:9" ht="26.45">
      <c r="A45" s="13" t="s">
        <v>1969</v>
      </c>
      <c r="B45" s="14"/>
      <c r="C45" s="14"/>
      <c r="D45" s="14"/>
      <c r="E45" s="14"/>
      <c r="F45" s="14"/>
      <c r="G45" s="14"/>
      <c r="H45" s="14"/>
      <c r="I45" s="14"/>
    </row>
    <row r="46" spans="1:9" ht="26.45">
      <c r="A46" s="13" t="s">
        <v>1970</v>
      </c>
      <c r="B46" s="14"/>
      <c r="C46" s="14"/>
      <c r="D46" s="14"/>
      <c r="E46" s="14"/>
      <c r="F46" s="14"/>
      <c r="G46" s="14"/>
      <c r="H46" s="14"/>
      <c r="I46" s="14"/>
    </row>
    <row r="47" spans="1:9" ht="92.45">
      <c r="A47" s="15">
        <v>35</v>
      </c>
      <c r="B47" s="13" t="s">
        <v>1971</v>
      </c>
      <c r="C47" s="13" t="s">
        <v>1972</v>
      </c>
      <c r="D47" s="13" t="s">
        <v>1973</v>
      </c>
      <c r="E47" s="13" t="s">
        <v>1974</v>
      </c>
      <c r="F47" s="13" t="s">
        <v>1975</v>
      </c>
      <c r="G47" s="13" t="s">
        <v>1976</v>
      </c>
      <c r="H47" s="13" t="s">
        <v>1977</v>
      </c>
      <c r="I47" s="13" t="s">
        <v>1318</v>
      </c>
    </row>
  </sheetData>
  <dataValidations count="1">
    <dataValidation type="list" allowBlank="1" showErrorMessage="1" sqref="I3:I44" xr:uid="{00000000-0002-0000-0300-000000000000}">
      <formula1>"Todo el año,Verano-Otoño,Primavera,Floración,Desarrollo fruto,Variable,Invierno,Verano,Floración-Cuajado"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2024-10-28T16:24:12Z</dcterms:created>
  <dcterms:modified xsi:type="dcterms:W3CDTF">2024-10-28T16:24:12Z</dcterms:modified>
  <cp:category/>
  <cp:contentStatus/>
</cp:coreProperties>
</file>