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225" windowWidth="7935" windowHeight="5505" activeTab="1"/>
  </bookViews>
  <sheets>
    <sheet name="2009-2010" sheetId="6" r:id="rId1"/>
    <sheet name="2011-2012 (2)" sheetId="7" r:id="rId2"/>
  </sheets>
  <definedNames>
    <definedName name="_xlnm.Print_Area" localSheetId="0">'2009-2010'!$A$1:$N$148</definedName>
    <definedName name="_xlnm.Print_Area" localSheetId="1">'2011-2012 (2)'!$A$1:$Z$62</definedName>
    <definedName name="_xlnm.Print_Titles" localSheetId="0">'2009-2010'!$1:$5</definedName>
    <definedName name="_xlnm.Print_Titles" localSheetId="1">'2011-2012 (2)'!$1:$6</definedName>
  </definedNames>
  <calcPr calcId="144525"/>
</workbook>
</file>

<file path=xl/calcChain.xml><?xml version="1.0" encoding="utf-8"?>
<calcChain xmlns="http://schemas.openxmlformats.org/spreadsheetml/2006/main">
  <c r="AA62" i="7" l="1"/>
  <c r="Z62" i="7"/>
  <c r="AA53" i="7"/>
  <c r="Z53" i="7"/>
  <c r="AA21" i="7"/>
  <c r="AA22" i="7"/>
  <c r="Z21" i="7"/>
  <c r="Z22" i="7"/>
  <c r="W21" i="7"/>
  <c r="AA47" i="7"/>
  <c r="Z46" i="7"/>
  <c r="Z47" i="7"/>
  <c r="AA61" i="7"/>
  <c r="AA58" i="7"/>
  <c r="AA59" i="7"/>
  <c r="AA60" i="7"/>
  <c r="AA57" i="7"/>
  <c r="AA56" i="7"/>
  <c r="Z58" i="7"/>
  <c r="Z59" i="7"/>
  <c r="Z60" i="7"/>
  <c r="Z57" i="7"/>
  <c r="Z56" i="7"/>
  <c r="Z61" i="7" s="1"/>
  <c r="AA8" i="7"/>
  <c r="AA10" i="7"/>
  <c r="AA11" i="7"/>
  <c r="AA12" i="7"/>
  <c r="AA13" i="7"/>
  <c r="AA14" i="7"/>
  <c r="AA15" i="7"/>
  <c r="AA16" i="7"/>
  <c r="AA18" i="7"/>
  <c r="AA19" i="7"/>
  <c r="AA20" i="7"/>
  <c r="AA23" i="7"/>
  <c r="AA24" i="7"/>
  <c r="AA25" i="7"/>
  <c r="AA26" i="7"/>
  <c r="AA27" i="7"/>
  <c r="AA28" i="7"/>
  <c r="AA29" i="7"/>
  <c r="AA30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9" i="7"/>
  <c r="AA51" i="7"/>
  <c r="AA52" i="7"/>
  <c r="AA7" i="7"/>
  <c r="Z10" i="7"/>
  <c r="Z11" i="7"/>
  <c r="Z12" i="7"/>
  <c r="Z13" i="7"/>
  <c r="Z14" i="7"/>
  <c r="Z15" i="7"/>
  <c r="Z16" i="7"/>
  <c r="Z18" i="7"/>
  <c r="Z19" i="7"/>
  <c r="Z20" i="7"/>
  <c r="Z23" i="7"/>
  <c r="Z24" i="7"/>
  <c r="Z25" i="7"/>
  <c r="Z26" i="7"/>
  <c r="Z27" i="7"/>
  <c r="Z28" i="7"/>
  <c r="Z29" i="7"/>
  <c r="Z30" i="7"/>
  <c r="Z32" i="7"/>
  <c r="Z34" i="7"/>
  <c r="Z35" i="7"/>
  <c r="Z36" i="7"/>
  <c r="Z37" i="7"/>
  <c r="Z38" i="7"/>
  <c r="Z39" i="7"/>
  <c r="Z40" i="7"/>
  <c r="Z41" i="7"/>
  <c r="Z42" i="7"/>
  <c r="Z43" i="7"/>
  <c r="Z44" i="7"/>
  <c r="Z45" i="7"/>
  <c r="Z49" i="7"/>
  <c r="Z51" i="7"/>
  <c r="Z52" i="7"/>
  <c r="Z8" i="7"/>
  <c r="Z7" i="7"/>
  <c r="U53" i="7"/>
  <c r="T53" i="7"/>
  <c r="S53" i="7"/>
  <c r="R53" i="7"/>
  <c r="Q53" i="7"/>
  <c r="V53" i="7"/>
  <c r="W53" i="7"/>
  <c r="X53" i="7"/>
  <c r="S8" i="7"/>
  <c r="S33" i="7"/>
  <c r="Z33" i="7" s="1"/>
  <c r="P53" i="7"/>
  <c r="M53" i="7"/>
  <c r="N53" i="7" l="1"/>
  <c r="O53" i="7"/>
  <c r="L53" i="7" l="1"/>
  <c r="J53" i="7"/>
  <c r="F53" i="7"/>
  <c r="D53" i="7"/>
  <c r="B53" i="7"/>
  <c r="E53" i="7"/>
  <c r="K50" i="7"/>
  <c r="K9" i="7"/>
  <c r="K31" i="7"/>
  <c r="K17" i="7"/>
  <c r="C9" i="7"/>
  <c r="G48" i="7"/>
  <c r="Z17" i="7" l="1"/>
  <c r="AA17" i="7"/>
  <c r="AA31" i="7"/>
  <c r="Z31" i="7"/>
  <c r="Z48" i="7"/>
  <c r="AA48" i="7"/>
  <c r="AA9" i="7"/>
  <c r="Z9" i="7"/>
  <c r="AA50" i="7"/>
  <c r="Z50" i="7"/>
  <c r="G53" i="7"/>
  <c r="C53" i="7"/>
  <c r="K53" i="7"/>
  <c r="N8" i="6" l="1"/>
  <c r="N9" i="6"/>
  <c r="N10" i="6"/>
  <c r="N11" i="6"/>
  <c r="N12" i="6"/>
  <c r="N14" i="6"/>
  <c r="N15" i="6"/>
  <c r="N16" i="6"/>
  <c r="N17" i="6"/>
  <c r="N18" i="6"/>
  <c r="N19" i="6"/>
  <c r="N20" i="6"/>
  <c r="N21" i="6"/>
  <c r="N22" i="6"/>
  <c r="N23" i="6"/>
  <c r="N24" i="6"/>
  <c r="N25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M136" i="6" l="1"/>
  <c r="M147" i="6"/>
  <c r="M150" i="6" l="1"/>
  <c r="O59" i="6"/>
  <c r="O124" i="6"/>
  <c r="O29" i="6"/>
  <c r="O102" i="6"/>
  <c r="O96" i="6"/>
  <c r="O94" i="6"/>
  <c r="O123" i="6" l="1"/>
  <c r="O118" i="6"/>
  <c r="O116" i="6"/>
  <c r="O114" i="6"/>
  <c r="O22" i="6"/>
  <c r="O71" i="6" l="1"/>
  <c r="O78" i="6"/>
  <c r="O111" i="6"/>
  <c r="O126" i="6"/>
  <c r="O87" i="6"/>
  <c r="O37" i="6"/>
  <c r="O19" i="6"/>
  <c r="O109" i="6"/>
  <c r="L26" i="6"/>
  <c r="N26" i="6" s="1"/>
  <c r="O53" i="6"/>
  <c r="L147" i="6"/>
  <c r="L13" i="6"/>
  <c r="N13" i="6" s="1"/>
  <c r="L118" i="6"/>
  <c r="N118" i="6" s="1"/>
  <c r="L136" i="6" l="1"/>
  <c r="L150" i="6" s="1"/>
  <c r="K150" i="6"/>
  <c r="N139" i="6"/>
  <c r="N141" i="6"/>
  <c r="N142" i="6"/>
  <c r="N143" i="6"/>
  <c r="N144" i="6"/>
  <c r="N145" i="6"/>
  <c r="N146" i="6"/>
  <c r="O6" i="6"/>
  <c r="O146" i="6"/>
  <c r="O145" i="6"/>
  <c r="O144" i="6"/>
  <c r="O143" i="6"/>
  <c r="O142" i="6"/>
  <c r="O141" i="6"/>
  <c r="O139" i="6"/>
  <c r="O12" i="6"/>
  <c r="O14" i="6"/>
  <c r="O15" i="6"/>
  <c r="O16" i="6"/>
  <c r="O17" i="6"/>
  <c r="O18" i="6"/>
  <c r="O20" i="6"/>
  <c r="O21" i="6"/>
  <c r="O23" i="6"/>
  <c r="O24" i="6"/>
  <c r="O25" i="6"/>
  <c r="O26" i="6"/>
  <c r="O27" i="6"/>
  <c r="O28" i="6"/>
  <c r="O30" i="6"/>
  <c r="O31" i="6"/>
  <c r="O32" i="6"/>
  <c r="O33" i="6"/>
  <c r="O34" i="6"/>
  <c r="O35" i="6"/>
  <c r="O36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4" i="6"/>
  <c r="O55" i="6"/>
  <c r="O57" i="6"/>
  <c r="O58" i="6"/>
  <c r="O60" i="6"/>
  <c r="O61" i="6"/>
  <c r="O62" i="6"/>
  <c r="O63" i="6"/>
  <c r="O64" i="6"/>
  <c r="O65" i="6"/>
  <c r="O66" i="6"/>
  <c r="O67" i="6"/>
  <c r="O69" i="6"/>
  <c r="O70" i="6"/>
  <c r="O72" i="6"/>
  <c r="O73" i="6"/>
  <c r="O74" i="6"/>
  <c r="O75" i="6"/>
  <c r="O76" i="6"/>
  <c r="O77" i="6"/>
  <c r="O79" i="6"/>
  <c r="O80" i="6"/>
  <c r="O81" i="6"/>
  <c r="O83" i="6"/>
  <c r="O84" i="6"/>
  <c r="O85" i="6"/>
  <c r="O86" i="6"/>
  <c r="O88" i="6"/>
  <c r="O89" i="6"/>
  <c r="O90" i="6"/>
  <c r="O91" i="6"/>
  <c r="O92" i="6"/>
  <c r="O93" i="6"/>
  <c r="O95" i="6"/>
  <c r="O97" i="6"/>
  <c r="O98" i="6"/>
  <c r="O99" i="6"/>
  <c r="O100" i="6"/>
  <c r="O101" i="6"/>
  <c r="O103" i="6"/>
  <c r="O104" i="6"/>
  <c r="O105" i="6"/>
  <c r="O106" i="6"/>
  <c r="O107" i="6"/>
  <c r="O108" i="6"/>
  <c r="O110" i="6"/>
  <c r="O112" i="6"/>
  <c r="O113" i="6"/>
  <c r="O115" i="6"/>
  <c r="O117" i="6"/>
  <c r="O119" i="6"/>
  <c r="O120" i="6"/>
  <c r="O121" i="6"/>
  <c r="O122" i="6"/>
  <c r="O125" i="6"/>
  <c r="O127" i="6"/>
  <c r="O128" i="6"/>
  <c r="O129" i="6"/>
  <c r="O130" i="6"/>
  <c r="O131" i="6"/>
  <c r="O132" i="6"/>
  <c r="O133" i="6"/>
  <c r="O134" i="6"/>
  <c r="O135" i="6"/>
  <c r="O11" i="6"/>
  <c r="O9" i="6"/>
  <c r="O7" i="6"/>
  <c r="K136" i="6"/>
  <c r="J150" i="6" l="1"/>
  <c r="N150" i="6" s="1"/>
  <c r="N7" i="6" l="1"/>
  <c r="N6" i="6"/>
  <c r="J136" i="6" l="1"/>
  <c r="F136" i="6"/>
  <c r="E136" i="6"/>
  <c r="D136" i="6"/>
  <c r="C136" i="6"/>
  <c r="B136" i="6"/>
  <c r="I136" i="6"/>
  <c r="H68" i="6" l="1"/>
  <c r="H82" i="6" l="1"/>
  <c r="N82" i="6" s="1"/>
  <c r="H140" i="6"/>
  <c r="N140" i="6" l="1"/>
  <c r="O140" i="6"/>
  <c r="O82" i="6"/>
  <c r="H136" i="6"/>
  <c r="H147" i="6"/>
  <c r="G68" i="6"/>
  <c r="N68" i="6" s="1"/>
  <c r="O68" i="6" l="1"/>
  <c r="G136" i="6"/>
  <c r="N136" i="6" s="1"/>
  <c r="K147" i="6"/>
  <c r="J147" i="6"/>
  <c r="J148" i="6" s="1"/>
  <c r="J151" i="6" s="1"/>
  <c r="I147" i="6"/>
  <c r="G147" i="6"/>
  <c r="F147" i="6"/>
  <c r="E147" i="6"/>
  <c r="D147" i="6"/>
  <c r="C147" i="6"/>
  <c r="B138" i="6"/>
  <c r="N138" i="6" l="1"/>
  <c r="N147" i="6" s="1"/>
  <c r="N148" i="6" s="1"/>
  <c r="O138" i="6"/>
  <c r="B147" i="6"/>
  <c r="O147" i="6" s="1"/>
  <c r="O136" i="6"/>
  <c r="F148" i="6"/>
  <c r="M148" i="6"/>
  <c r="M151" i="6" s="1"/>
  <c r="O148" i="6" l="1"/>
  <c r="B148" i="6"/>
  <c r="L148" i="6"/>
  <c r="L151" i="6" s="1"/>
  <c r="K148" i="6" l="1"/>
  <c r="K151" i="6" s="1"/>
  <c r="H148" i="6" l="1"/>
  <c r="G148" i="6"/>
  <c r="E148" i="6"/>
  <c r="D148" i="6"/>
  <c r="I148" i="6" l="1"/>
  <c r="I151" i="6" s="1"/>
  <c r="N151" i="6"/>
  <c r="C148" i="6"/>
  <c r="F151" i="6"/>
  <c r="D151" i="6"/>
  <c r="C151" i="6" l="1"/>
  <c r="E151" i="6"/>
  <c r="B151" i="6"/>
  <c r="G151" i="6"/>
  <c r="H151" i="6"/>
</calcChain>
</file>

<file path=xl/sharedStrings.xml><?xml version="1.0" encoding="utf-8"?>
<sst xmlns="http://schemas.openxmlformats.org/spreadsheetml/2006/main" count="249" uniqueCount="217">
  <si>
    <t>ENERO</t>
  </si>
  <si>
    <t>FEBRERO</t>
  </si>
  <si>
    <t>MARZO</t>
  </si>
  <si>
    <t>OCTUBRE</t>
  </si>
  <si>
    <t>NOVIEMBRE</t>
  </si>
  <si>
    <t>DICIEMBRE</t>
  </si>
  <si>
    <t>ABRIL</t>
  </si>
  <si>
    <t>MAYO</t>
  </si>
  <si>
    <t>JUNIO</t>
  </si>
  <si>
    <t>JULIO</t>
  </si>
  <si>
    <t>AGOSTO</t>
  </si>
  <si>
    <t>SEPTIEMBRE</t>
  </si>
  <si>
    <t>TOTAL</t>
  </si>
  <si>
    <t>PROMEDIO</t>
  </si>
  <si>
    <t>conta</t>
  </si>
  <si>
    <t>FUNDACION DEL DOLOR Y LA ESPERANZA</t>
  </si>
  <si>
    <t>ACUMULATIVA DE DONACIONES</t>
  </si>
  <si>
    <t>PERIODO 2011-2012</t>
  </si>
  <si>
    <t>PERSONAS</t>
  </si>
  <si>
    <t>FALLAS AMADOR ARELYS</t>
  </si>
  <si>
    <t xml:space="preserve">PEREZ CARRILLO TRINIDAD </t>
  </si>
  <si>
    <t>QUESADA VILLALOOS NATHALY</t>
  </si>
  <si>
    <t xml:space="preserve">GOMEZ SOTO SANDRA MARIA </t>
  </si>
  <si>
    <t>MORA FLORES DYALA</t>
  </si>
  <si>
    <t xml:space="preserve">ALVAREZ PEREZ RAFAEL </t>
  </si>
  <si>
    <t>BLANFOR GUADAMUZ NORLAM</t>
  </si>
  <si>
    <t>BROWN BERRYL FRANCISCO</t>
  </si>
  <si>
    <t>ZUÑIGA MONTOYA GAUDY</t>
  </si>
  <si>
    <t>ANGULO ARTAVIA JIMY</t>
  </si>
  <si>
    <t>MONTERO PARAJELES GILBERTO</t>
  </si>
  <si>
    <t xml:space="preserve">MORALES HERNÁNDEZ ALISON </t>
  </si>
  <si>
    <t xml:space="preserve">ESPINOZA GONZALEZ SOPHIA </t>
  </si>
  <si>
    <t>RIVERS COTO FOR ISABEL</t>
  </si>
  <si>
    <t>RIVERA ROSALES ASDRUBAL</t>
  </si>
  <si>
    <t xml:space="preserve">LEITON FONSECA MIRIAM </t>
  </si>
  <si>
    <t>MORALES CHACON FLOR IVETTE</t>
  </si>
  <si>
    <t xml:space="preserve">BALTODANO ZUÑIGA CARLOS </t>
  </si>
  <si>
    <t>FALLAS MORA ABDENAGO</t>
  </si>
  <si>
    <t>RODRIGUEZ CHAVEZ AIDA</t>
  </si>
  <si>
    <t>VEGA LOPEZ CARLOS</t>
  </si>
  <si>
    <t>DOLANO BORBON YESSENIA</t>
  </si>
  <si>
    <t>CALDERON SOLANO BRAINER</t>
  </si>
  <si>
    <t>MONGE MORA AIDA</t>
  </si>
  <si>
    <t xml:space="preserve">GARRO CHAVARRIA JOSE ANGEL </t>
  </si>
  <si>
    <t xml:space="preserve">ARAYA PEREZ MARIO ORLANDO </t>
  </si>
  <si>
    <t>VARGAS CORDOVA MARIA LEONOR</t>
  </si>
  <si>
    <t>TORRES FALLAS SEIDY</t>
  </si>
  <si>
    <t>RODRIGUEZ CRUZ PEDRO</t>
  </si>
  <si>
    <t>HERNANDEZ MOLINA JUANA</t>
  </si>
  <si>
    <t xml:space="preserve">OCONITRILLO ALVAREZ ELAINE </t>
  </si>
  <si>
    <t>GONZALEZ MENDEZ ELIA</t>
  </si>
  <si>
    <t>INSTITUCIONES</t>
  </si>
  <si>
    <t>AYUD CENTRO EBEN EZER</t>
  </si>
  <si>
    <t>COMEDOR RAYITOS DE AMOR</t>
  </si>
  <si>
    <t>TOTAL DONACIONES A PERSONAS</t>
  </si>
  <si>
    <t>TOTAL DONACIONES A INSTITUCIONES</t>
  </si>
  <si>
    <t>TOTAL DONACIONES</t>
  </si>
  <si>
    <t xml:space="preserve">AVENDAÑO HERRERA ALBA </t>
  </si>
  <si>
    <t xml:space="preserve">LOAIZA QUESADA FREDDY </t>
  </si>
  <si>
    <t>REYES RAMIREZ REYCHELL</t>
  </si>
  <si>
    <t>CENTRO HOGAR CREA</t>
  </si>
  <si>
    <t>CENTRO HOGAR TIERRA DE JOSEN</t>
  </si>
  <si>
    <t xml:space="preserve">ROJAS LOAIZA RANDY </t>
  </si>
  <si>
    <t xml:space="preserve">MORALES AVILES JOSE MARIA </t>
  </si>
  <si>
    <t>ECALANTE PEREZ ISRAEL</t>
  </si>
  <si>
    <t>VEGA ROSALES ANDRES TOMAS</t>
  </si>
  <si>
    <t>VILLEGAS AZOFEIFA BRYAM ENRIQU</t>
  </si>
  <si>
    <t xml:space="preserve">VEGA GONZALEZ SOCORRO </t>
  </si>
  <si>
    <t xml:space="preserve">ARTAVIA JIMENEZ BELISA </t>
  </si>
  <si>
    <t>MUÑOZ CALERO ALBA ROSA</t>
  </si>
  <si>
    <t xml:space="preserve">ARAYA SOLIS GERMAN ENRIQUE </t>
  </si>
  <si>
    <t>MURIAS NUÑEZ MIGUEL</t>
  </si>
  <si>
    <t>JIMENEZ QUESADA JOSE JOAQUIN</t>
  </si>
  <si>
    <t>HERNANDEZ QUIROS SONIA</t>
  </si>
  <si>
    <t xml:space="preserve">RONY CARRILLO TYSON DILAN </t>
  </si>
  <si>
    <t>SALAZAR GOMEZ MARLON</t>
  </si>
  <si>
    <t>CASTRO BERMUDEZ TULIO</t>
  </si>
  <si>
    <t>MOREIRA DAVID SALAS</t>
  </si>
  <si>
    <t xml:space="preserve">RUIZ ACUÑA BREINER RAFAEL </t>
  </si>
  <si>
    <t>GOMEZ CASTRILLO ALEJANDINA</t>
  </si>
  <si>
    <t>ROMERO RETANA SONIA</t>
  </si>
  <si>
    <t>SALAS MOREIRA DAVID</t>
  </si>
  <si>
    <t>TORRES UMAÑA FRENKLIN</t>
  </si>
  <si>
    <t>ERA RAMIREZ RAFAEL</t>
  </si>
  <si>
    <t>VARGAS CABRERA KARLA</t>
  </si>
  <si>
    <t xml:space="preserve">BERROCAL FERNANDEZ LUIS </t>
  </si>
  <si>
    <t>MORALES ALMANZA FELICIANO</t>
  </si>
  <si>
    <t>ZALAZAR SANCHEZ ALCIDES</t>
  </si>
  <si>
    <t>CHAVARRRIA VARELA ELDA</t>
  </si>
  <si>
    <t>FUNDACION ANGEL DE AMOR</t>
  </si>
  <si>
    <t>CASTILLO PORRAS JIMENA</t>
  </si>
  <si>
    <t>GOMEZ RUIZ LAURA</t>
  </si>
  <si>
    <t>GARCIA PEREZ NELSI MARIA</t>
  </si>
  <si>
    <t>ZUÑIGA PORRAS VIRIAM</t>
  </si>
  <si>
    <t>ARCE MIRANDA CARLOS ENRIQUE</t>
  </si>
  <si>
    <t>SOLIS ROJAS FABIOLA</t>
  </si>
  <si>
    <t>MORERA CALDERON</t>
  </si>
  <si>
    <t xml:space="preserve">NAVARRO ZUÑIGA JOHATHAN </t>
  </si>
  <si>
    <t>AZOFEIFA ROJAS JOSE ALBERTO</t>
  </si>
  <si>
    <t>LEON PANIAGUA LILLIANA</t>
  </si>
  <si>
    <t>QUIN CAYASO ALCIN</t>
  </si>
  <si>
    <t xml:space="preserve">SOTO HERNANDEZ ALEXANDER </t>
  </si>
  <si>
    <t>QUIROS QUESADA MARIA</t>
  </si>
  <si>
    <t>ACUÑA CORDERO JESSICA</t>
  </si>
  <si>
    <t>ARROYO RODRIGUEZ ELIAN</t>
  </si>
  <si>
    <t>014-018</t>
  </si>
  <si>
    <t>CALDERON ROJAS BALBINA</t>
  </si>
  <si>
    <t>SEQUEIRA VILLEGAS MISAEL</t>
  </si>
  <si>
    <t>MENDOZA VILLALOBOS JINET YARIELA</t>
  </si>
  <si>
    <t>MARTINEZ AVILA ZAMIRA</t>
  </si>
  <si>
    <t>ULLOA CHINCHILLA MOISES</t>
  </si>
  <si>
    <t>MOSQUERA MOSQUERA PRICILO</t>
  </si>
  <si>
    <t>CALDERON RIOS BLANCA LORENA</t>
  </si>
  <si>
    <t>MONGE ROJAS JOSE FABIO</t>
  </si>
  <si>
    <t>BARBOZA ROJAS URBINA</t>
  </si>
  <si>
    <t>QUESADA JIMENEZ JOSE</t>
  </si>
  <si>
    <t>OTAROLA QUIROS FULVIO</t>
  </si>
  <si>
    <t>ASOC. CENTRO CAPACITACION RAHABILITACION DEL ADICTO</t>
  </si>
  <si>
    <t>ASOC. CRISTIANA REFUGIO PROVISION DE DIOS</t>
  </si>
  <si>
    <t>MARIN CALDERON MINOR</t>
  </si>
  <si>
    <t>ESPINOZA ROMERO ANA CRISTINA</t>
  </si>
  <si>
    <t>PICADO QUESADA ASHLY MILENA</t>
  </si>
  <si>
    <t xml:space="preserve">PRADO ABARCA BELEN DEL CARMEN </t>
  </si>
  <si>
    <t xml:space="preserve">MARIN CHAVEZ DOMINGO </t>
  </si>
  <si>
    <t xml:space="preserve">ARCE GARITA ANTONIO </t>
  </si>
  <si>
    <t>SANDOVAL MARTINEZ KENDRA</t>
  </si>
  <si>
    <t xml:space="preserve">CHAVARRIA AIDEE SANDI </t>
  </si>
  <si>
    <t>CASTAÑEDA ORTEGA RACHELL</t>
  </si>
  <si>
    <t>JIMENEZ MATAMORO EMILCE</t>
  </si>
  <si>
    <t>BERMUDEZ BERMUDEZ ALEJANDRO</t>
  </si>
  <si>
    <t xml:space="preserve">PARRA DIAZ LETICIA MARIA </t>
  </si>
  <si>
    <t>SANCHEZ CORDERO YEIDELL SANTIAGO</t>
  </si>
  <si>
    <t>BADILLA CHINCHILLA AMELIA</t>
  </si>
  <si>
    <t xml:space="preserve">CUBERO CORDERO ADRIAN </t>
  </si>
  <si>
    <t>MARTINEZ MOLINA KARINA</t>
  </si>
  <si>
    <t xml:space="preserve">ASOC.CENTRO REHABILITACION PARA ALCOHOLICOS  GOICOCHEA </t>
  </si>
  <si>
    <t>GUTIÉRREZ  VALDÉS EMANUEL</t>
  </si>
  <si>
    <t>ALVARADO MORALES TANIA</t>
  </si>
  <si>
    <t>SANDI CHAVARRIA HAIDEE</t>
  </si>
  <si>
    <t>UMAÑA ROJAS CARLOS</t>
  </si>
  <si>
    <t>AVILA ELIZONDO RAFAEL</t>
  </si>
  <si>
    <t>CABRERAS VARGAS KARLA</t>
  </si>
  <si>
    <t>PAZ CASTILLO ALEXIS</t>
  </si>
  <si>
    <t>VARGAS SOLANO LILLIAM</t>
  </si>
  <si>
    <t>MORERA MORERA JOSE</t>
  </si>
  <si>
    <t>SOLIS LOPEZ MARCELO</t>
  </si>
  <si>
    <t>ARAUZ BARRRANTES JORGE</t>
  </si>
  <si>
    <t>ROJAS PARAJELES GERARDA</t>
  </si>
  <si>
    <t>BADILLA SALAZAR JONTHAN</t>
  </si>
  <si>
    <t>SALINAS BARRIOS ANA LUCIA</t>
  </si>
  <si>
    <t>SANTA MARIA RIVERA OLGA LORENA</t>
  </si>
  <si>
    <t>QUINN FORBES PETER SAMUEL</t>
  </si>
  <si>
    <t>HIDALGO PORRAS JESUS</t>
  </si>
  <si>
    <t xml:space="preserve">RAMIREZ ZUÑIGA VICTOR </t>
  </si>
  <si>
    <t>MONTENEGRO SERRANO LUIS FERNADO</t>
  </si>
  <si>
    <t>SALAZAR ALVAREZ MARIA ISABEL</t>
  </si>
  <si>
    <t>RODRIGUEZ RODRIGUEZ VITALIA</t>
  </si>
  <si>
    <t>ARAYA MESEN FRANCISCO</t>
  </si>
  <si>
    <t>BRENES LOPEZ RAFAEL</t>
  </si>
  <si>
    <t>VARELA SOLÍS ANDREA</t>
  </si>
  <si>
    <t xml:space="preserve">JIMENEZ UMAÑA DARWIN </t>
  </si>
  <si>
    <t>ASOC.AUTOGESTORA PARA LA SALUD CORONADO</t>
  </si>
  <si>
    <t>.-</t>
  </si>
  <si>
    <t>ASOC. HOGAR INFANTIL TRANSITORIO DE POCOCÍ Y GUACIMO</t>
  </si>
  <si>
    <t>ALVAREZ RODRIGUEZ JONATHAN</t>
  </si>
  <si>
    <t>VECINOS</t>
  </si>
  <si>
    <t>JIMÉNEZ MEDRANO GEISON</t>
  </si>
  <si>
    <t>LUNA SANDOVAL MARÍA</t>
  </si>
  <si>
    <t>ARAYA ARAYA CARLOS</t>
  </si>
  <si>
    <t>COREA DÍAZ REINALDO</t>
  </si>
  <si>
    <t>ARCE QUIRÓS CINDY</t>
  </si>
  <si>
    <t xml:space="preserve">MENESES GONZÁLEZ EVELYN </t>
  </si>
  <si>
    <t>Construcción</t>
  </si>
  <si>
    <t>YORLENY CASTRO CHAVES</t>
  </si>
  <si>
    <t>Alimentación</t>
  </si>
  <si>
    <t>Medicamentos</t>
  </si>
  <si>
    <t>Equipo Médico</t>
  </si>
  <si>
    <t>Aporte Económico</t>
  </si>
  <si>
    <t>Menaje</t>
  </si>
  <si>
    <t>MORA AGUILAR KARLA CRISTINA</t>
  </si>
  <si>
    <t>FUNDACIÓN AMOR EN LAS CALLES</t>
  </si>
  <si>
    <t>MESEN QUIRÓS MARÍA</t>
  </si>
  <si>
    <t>CAMPOS FUENTES MARÍA</t>
  </si>
  <si>
    <t xml:space="preserve">MORAGA QUESADA YIRLLEDT </t>
  </si>
  <si>
    <t>AZOFEIFA ARIAS MARITZA</t>
  </si>
  <si>
    <t>URBINA SARMIENTO LAURA</t>
  </si>
  <si>
    <t>UMAÑA BERROCAL HILDA</t>
  </si>
  <si>
    <t>SOLÍS JIMÉNEZ BLANCA</t>
  </si>
  <si>
    <t>LÓPEZ RODRÍGUEZ CASIMIRA</t>
  </si>
  <si>
    <t>DIAZ FERNÁNDEZ GEISEL</t>
  </si>
  <si>
    <t>CESPEDES RAMÍREZ MARIO</t>
  </si>
  <si>
    <t>ACEVEDO ACEVEDO IRMA</t>
  </si>
  <si>
    <t>MEDRANO VARGAS TAYLOR</t>
  </si>
  <si>
    <t>Educación</t>
  </si>
  <si>
    <t>MORA MARÍN JENNI</t>
  </si>
  <si>
    <t>OREAMUNO FALLAS GABRIELA ISABEL</t>
  </si>
  <si>
    <t>GONZÁLEZ UGALDE RAFAEL ÁNGEL</t>
  </si>
  <si>
    <t>HALL SPENCER THAIS</t>
  </si>
  <si>
    <t>ROJAS HERNÁNDEZ RANDER</t>
  </si>
  <si>
    <t>CASO ELEFANTITIS</t>
  </si>
  <si>
    <t>GÓMEZ MÉNDEZ RUTH</t>
  </si>
  <si>
    <t>CASTRO ZÚÑIGA VERÓNICA</t>
  </si>
  <si>
    <t>PORTUGUEZ FIGUEROA ALVARO</t>
  </si>
  <si>
    <t>AGÜERO JIMÉNEZ CARLOS MANUEL</t>
  </si>
  <si>
    <t>RUGAMA MIRANDA ALBA</t>
  </si>
  <si>
    <t>BOLAÑOS ESQUIVEL MELISSA</t>
  </si>
  <si>
    <t>SEQUEIRA OBANDOJANETH</t>
  </si>
  <si>
    <t>ARIAS ÁLVAREZ AIDA</t>
  </si>
  <si>
    <t>VELASQUEZ COREA ALFONSO</t>
  </si>
  <si>
    <t>RAMIREZ RAMIREZ VIRGINIA</t>
  </si>
  <si>
    <t xml:space="preserve">PERAZA SOTO JEANNETTE </t>
  </si>
  <si>
    <t>MORA CASTRO GINNELL</t>
  </si>
  <si>
    <t>CEDEÑO ZÚÑIGA KATALINA</t>
  </si>
  <si>
    <t>BONILLA MÚÑOZ TAYRON</t>
  </si>
  <si>
    <t>VARGAS RODRÍGUEZ LAURA</t>
  </si>
  <si>
    <t>CHAVARRÍA CORDOBA VIRGINIA</t>
  </si>
  <si>
    <t>SALAZAR CASTILLO LOREANA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</si>
</sst>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sz val="7"/>
      <color indexed="8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9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39795"/>
        <bgColor indexed="64"/>
      </patternFill>
    </fill>
    <fill>
      <patternFill patternType="solid">
        <fgColor rgb="FFE58BCD"/>
        <bgColor indexed="64"/>
      </patternFill>
    </fill>
    <fill>
      <patternFill patternType="solid">
        <fgColor rgb="FFE0BAE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7">
    <xf numFmtId="0" fontId="0" fillId="0" borderId="0" xfId="0"/>
    <xf numFmtId="0" fontId="2" fillId="2" borderId="0" xfId="0" applyFont="1" applyFill="1" applyAlignment="1">
      <alignment horizontal="center"/>
    </xf>
    <xf numFmtId="43" fontId="5" fillId="2" borderId="0" xfId="1" applyFont="1" applyFill="1" applyAlignment="1">
      <alignment horizontal="centerContinuous"/>
    </xf>
    <xf numFmtId="43" fontId="0" fillId="2" borderId="0" xfId="0" applyNumberFormat="1" applyFill="1" applyAlignment="1">
      <alignment horizontal="centerContinuous"/>
    </xf>
    <xf numFmtId="164" fontId="5" fillId="2" borderId="0" xfId="1" applyNumberFormat="1" applyFont="1" applyFill="1" applyAlignment="1">
      <alignment horizontal="centerContinuous"/>
    </xf>
    <xf numFmtId="164" fontId="0" fillId="2" borderId="0" xfId="0" applyNumberFormat="1" applyFill="1" applyAlignment="1">
      <alignment horizontal="centerContinuous"/>
    </xf>
    <xf numFmtId="164" fontId="2" fillId="2" borderId="0" xfId="0" applyNumberFormat="1" applyFont="1" applyFill="1" applyAlignment="1">
      <alignment horizontal="centerContinuous"/>
    </xf>
    <xf numFmtId="164" fontId="4" fillId="2" borderId="0" xfId="0" applyNumberFormat="1" applyFont="1" applyFill="1" applyAlignment="1">
      <alignment horizontal="centerContinuous"/>
    </xf>
    <xf numFmtId="164" fontId="2" fillId="3" borderId="2" xfId="0" applyNumberFormat="1" applyFont="1" applyFill="1" applyBorder="1" applyAlignment="1">
      <alignment horizontal="center"/>
    </xf>
    <xf numFmtId="164" fontId="2" fillId="4" borderId="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2" fillId="5" borderId="3" xfId="0" applyFont="1" applyFill="1" applyBorder="1" applyAlignment="1">
      <alignment horizontal="left"/>
    </xf>
    <xf numFmtId="43" fontId="2" fillId="5" borderId="1" xfId="0" applyNumberFormat="1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0" fontId="0" fillId="2" borderId="0" xfId="0" applyFill="1" applyAlignment="1"/>
    <xf numFmtId="43" fontId="1" fillId="2" borderId="4" xfId="0" applyNumberFormat="1" applyFont="1" applyFill="1" applyBorder="1" applyAlignment="1"/>
    <xf numFmtId="43" fontId="4" fillId="2" borderId="5" xfId="0" applyNumberFormat="1" applyFont="1" applyFill="1" applyBorder="1" applyAlignment="1"/>
    <xf numFmtId="43" fontId="6" fillId="2" borderId="14" xfId="0" applyNumberFormat="1" applyFont="1" applyFill="1" applyBorder="1" applyAlignment="1"/>
    <xf numFmtId="43" fontId="4" fillId="2" borderId="14" xfId="0" applyNumberFormat="1" applyFont="1" applyFill="1" applyBorder="1" applyAlignment="1"/>
    <xf numFmtId="43" fontId="4" fillId="2" borderId="6" xfId="0" applyNumberFormat="1" applyFont="1" applyFill="1" applyBorder="1" applyAlignment="1"/>
    <xf numFmtId="43" fontId="4" fillId="2" borderId="7" xfId="0" applyNumberFormat="1" applyFont="1" applyFill="1" applyBorder="1" applyAlignment="1"/>
    <xf numFmtId="43" fontId="4" fillId="2" borderId="4" xfId="0" applyNumberFormat="1" applyFont="1" applyFill="1" applyBorder="1" applyAlignment="1"/>
    <xf numFmtId="43" fontId="1" fillId="2" borderId="14" xfId="0" applyNumberFormat="1" applyFont="1" applyFill="1" applyBorder="1" applyAlignment="1"/>
    <xf numFmtId="43" fontId="4" fillId="2" borderId="8" xfId="0" applyNumberFormat="1" applyFont="1" applyFill="1" applyBorder="1" applyAlignment="1"/>
    <xf numFmtId="43" fontId="4" fillId="2" borderId="15" xfId="0" applyNumberFormat="1" applyFont="1" applyFill="1" applyBorder="1" applyAlignment="1"/>
    <xf numFmtId="43" fontId="1" fillId="2" borderId="15" xfId="0" applyNumberFormat="1" applyFont="1" applyFill="1" applyBorder="1" applyAlignment="1"/>
    <xf numFmtId="43" fontId="6" fillId="2" borderId="15" xfId="0" applyNumberFormat="1" applyFont="1" applyFill="1" applyBorder="1" applyAlignment="1"/>
    <xf numFmtId="164" fontId="0" fillId="2" borderId="0" xfId="0" applyNumberFormat="1" applyFill="1" applyAlignment="1"/>
    <xf numFmtId="43" fontId="4" fillId="2" borderId="13" xfId="0" applyNumberFormat="1" applyFont="1" applyFill="1" applyBorder="1" applyAlignment="1"/>
    <xf numFmtId="43" fontId="2" fillId="2" borderId="9" xfId="0" applyNumberFormat="1" applyFont="1" applyFill="1" applyBorder="1" applyAlignment="1"/>
    <xf numFmtId="43" fontId="0" fillId="2" borderId="0" xfId="0" applyNumberFormat="1" applyFill="1" applyAlignment="1"/>
    <xf numFmtId="43" fontId="2" fillId="6" borderId="3" xfId="0" applyNumberFormat="1" applyFont="1" applyFill="1" applyBorder="1" applyAlignment="1">
      <alignment vertical="center"/>
    </xf>
    <xf numFmtId="43" fontId="2" fillId="6" borderId="2" xfId="0" applyNumberFormat="1" applyFont="1" applyFill="1" applyBorder="1" applyAlignment="1">
      <alignment vertical="center"/>
    </xf>
    <xf numFmtId="43" fontId="4" fillId="2" borderId="12" xfId="0" applyNumberFormat="1" applyFont="1" applyFill="1" applyBorder="1" applyAlignment="1"/>
    <xf numFmtId="43" fontId="6" fillId="2" borderId="5" xfId="0" applyNumberFormat="1" applyFont="1" applyFill="1" applyBorder="1" applyAlignment="1"/>
    <xf numFmtId="43" fontId="2" fillId="5" borderId="10" xfId="0" applyNumberFormat="1" applyFont="1" applyFill="1" applyBorder="1" applyAlignment="1"/>
    <xf numFmtId="43" fontId="2" fillId="4" borderId="10" xfId="0" applyNumberFormat="1" applyFont="1" applyFill="1" applyBorder="1" applyAlignment="1"/>
    <xf numFmtId="0" fontId="2" fillId="2" borderId="0" xfId="0" applyFont="1" applyFill="1" applyAlignment="1"/>
    <xf numFmtId="164" fontId="2" fillId="2" borderId="0" xfId="0" applyNumberFormat="1" applyFont="1" applyFill="1" applyAlignment="1"/>
    <xf numFmtId="164" fontId="4" fillId="2" borderId="0" xfId="0" applyNumberFormat="1" applyFont="1" applyFill="1" applyAlignment="1"/>
    <xf numFmtId="43" fontId="1" fillId="2" borderId="0" xfId="0" applyNumberFormat="1" applyFont="1" applyFill="1" applyAlignment="1"/>
    <xf numFmtId="164" fontId="0" fillId="2" borderId="5" xfId="0" applyNumberFormat="1" applyFill="1" applyBorder="1" applyAlignment="1"/>
    <xf numFmtId="43" fontId="1" fillId="2" borderId="5" xfId="0" applyNumberFormat="1" applyFont="1" applyFill="1" applyBorder="1" applyAlignment="1"/>
    <xf numFmtId="0" fontId="2" fillId="5" borderId="17" xfId="0" applyFont="1" applyFill="1" applyBorder="1" applyAlignment="1">
      <alignment horizontal="center"/>
    </xf>
    <xf numFmtId="43" fontId="1" fillId="2" borderId="8" xfId="0" applyNumberFormat="1" applyFont="1" applyFill="1" applyBorder="1" applyAlignment="1"/>
    <xf numFmtId="49" fontId="2" fillId="2" borderId="9" xfId="0" applyNumberFormat="1" applyFont="1" applyFill="1" applyBorder="1" applyAlignment="1">
      <alignment horizontal="center"/>
    </xf>
    <xf numFmtId="43" fontId="2" fillId="6" borderId="16" xfId="0" applyNumberFormat="1" applyFont="1" applyFill="1" applyBorder="1" applyAlignment="1">
      <alignment horizontal="center" vertical="center"/>
    </xf>
    <xf numFmtId="43" fontId="8" fillId="2" borderId="5" xfId="0" applyNumberFormat="1" applyFont="1" applyFill="1" applyBorder="1" applyAlignment="1">
      <alignment wrapText="1"/>
    </xf>
    <xf numFmtId="49" fontId="2" fillId="2" borderId="18" xfId="0" applyNumberFormat="1" applyFont="1" applyFill="1" applyBorder="1" applyAlignment="1">
      <alignment horizontal="center"/>
    </xf>
    <xf numFmtId="43" fontId="9" fillId="2" borderId="5" xfId="0" applyNumberFormat="1" applyFont="1" applyFill="1" applyBorder="1" applyAlignment="1"/>
    <xf numFmtId="43" fontId="1" fillId="2" borderId="12" xfId="0" applyNumberFormat="1" applyFont="1" applyFill="1" applyBorder="1" applyAlignment="1"/>
    <xf numFmtId="43" fontId="2" fillId="2" borderId="6" xfId="0" applyNumberFormat="1" applyFont="1" applyFill="1" applyBorder="1" applyAlignment="1"/>
    <xf numFmtId="43" fontId="0" fillId="0" borderId="0" xfId="0" applyNumberFormat="1" applyFill="1" applyAlignment="1"/>
    <xf numFmtId="0" fontId="0" fillId="0" borderId="0" xfId="0" applyFill="1" applyAlignment="1"/>
    <xf numFmtId="43" fontId="1" fillId="0" borderId="5" xfId="0" applyNumberFormat="1" applyFont="1" applyFill="1" applyBorder="1" applyAlignment="1"/>
    <xf numFmtId="0" fontId="2" fillId="0" borderId="0" xfId="0" applyFont="1" applyFill="1" applyAlignment="1">
      <alignment horizontal="center"/>
    </xf>
    <xf numFmtId="43" fontId="4" fillId="0" borderId="6" xfId="0" applyNumberFormat="1" applyFont="1" applyFill="1" applyBorder="1" applyAlignment="1"/>
    <xf numFmtId="43" fontId="4" fillId="0" borderId="7" xfId="0" applyNumberFormat="1" applyFont="1" applyFill="1" applyBorder="1" applyAlignment="1"/>
    <xf numFmtId="43" fontId="5" fillId="0" borderId="0" xfId="1" applyFont="1" applyFill="1" applyAlignment="1">
      <alignment horizontal="centerContinuous"/>
    </xf>
    <xf numFmtId="164" fontId="5" fillId="0" borderId="0" xfId="1" applyNumberFormat="1" applyFont="1" applyFill="1" applyAlignment="1">
      <alignment horizontal="centerContinuous"/>
    </xf>
    <xf numFmtId="43" fontId="0" fillId="0" borderId="0" xfId="0" applyNumberFormat="1" applyFill="1" applyAlignment="1">
      <alignment horizontal="centerContinuous"/>
    </xf>
    <xf numFmtId="164" fontId="2" fillId="0" borderId="0" xfId="0" applyNumberFormat="1" applyFont="1" applyFill="1" applyAlignment="1">
      <alignment horizontal="centerContinuous"/>
    </xf>
    <xf numFmtId="164" fontId="4" fillId="0" borderId="0" xfId="0" applyNumberFormat="1" applyFont="1" applyFill="1" applyAlignment="1">
      <alignment horizontal="centerContinuous"/>
    </xf>
    <xf numFmtId="43" fontId="1" fillId="0" borderId="5" xfId="0" applyNumberFormat="1" applyFont="1" applyFill="1" applyBorder="1" applyAlignment="1">
      <alignment wrapText="1"/>
    </xf>
    <xf numFmtId="43" fontId="4" fillId="0" borderId="5" xfId="0" applyNumberFormat="1" applyFont="1" applyFill="1" applyBorder="1" applyAlignment="1"/>
    <xf numFmtId="0" fontId="2" fillId="0" borderId="0" xfId="0" applyFont="1" applyFill="1" applyAlignment="1"/>
    <xf numFmtId="164" fontId="2" fillId="0" borderId="0" xfId="0" applyNumberFormat="1" applyFont="1" applyFill="1" applyAlignment="1"/>
    <xf numFmtId="164" fontId="4" fillId="0" borderId="0" xfId="0" applyNumberFormat="1" applyFont="1" applyFill="1" applyAlignment="1"/>
    <xf numFmtId="49" fontId="2" fillId="7" borderId="9" xfId="0" applyNumberFormat="1" applyFont="1" applyFill="1" applyBorder="1" applyAlignment="1">
      <alignment horizontal="center"/>
    </xf>
    <xf numFmtId="43" fontId="2" fillId="7" borderId="9" xfId="0" applyNumberFormat="1" applyFont="1" applyFill="1" applyBorder="1" applyAlignment="1"/>
    <xf numFmtId="49" fontId="2" fillId="7" borderId="18" xfId="0" applyNumberFormat="1" applyFont="1" applyFill="1" applyBorder="1" applyAlignment="1">
      <alignment horizontal="center"/>
    </xf>
    <xf numFmtId="0" fontId="2" fillId="7" borderId="3" xfId="0" applyFont="1" applyFill="1" applyBorder="1" applyAlignment="1">
      <alignment horizontal="left"/>
    </xf>
    <xf numFmtId="43" fontId="2" fillId="7" borderId="10" xfId="0" applyNumberFormat="1" applyFont="1" applyFill="1" applyBorder="1" applyAlignment="1"/>
    <xf numFmtId="43" fontId="1" fillId="8" borderId="14" xfId="0" applyNumberFormat="1" applyFont="1" applyFill="1" applyBorder="1" applyAlignment="1"/>
    <xf numFmtId="0" fontId="2" fillId="7" borderId="17" xfId="0" applyFont="1" applyFill="1" applyBorder="1" applyAlignment="1">
      <alignment horizontal="center"/>
    </xf>
    <xf numFmtId="43" fontId="1" fillId="0" borderId="19" xfId="0" applyNumberFormat="1" applyFont="1" applyFill="1" applyBorder="1" applyAlignment="1"/>
    <xf numFmtId="43" fontId="1" fillId="12" borderId="14" xfId="0" applyNumberFormat="1" applyFont="1" applyFill="1" applyBorder="1" applyAlignment="1"/>
    <xf numFmtId="43" fontId="1" fillId="17" borderId="14" xfId="0" applyNumberFormat="1" applyFont="1" applyFill="1" applyBorder="1" applyAlignment="1"/>
    <xf numFmtId="43" fontId="1" fillId="18" borderId="14" xfId="0" applyNumberFormat="1" applyFont="1" applyFill="1" applyBorder="1" applyAlignment="1"/>
    <xf numFmtId="43" fontId="1" fillId="15" borderId="14" xfId="0" applyNumberFormat="1" applyFont="1" applyFill="1" applyBorder="1" applyAlignment="1"/>
    <xf numFmtId="43" fontId="1" fillId="11" borderId="14" xfId="0" applyNumberFormat="1" applyFont="1" applyFill="1" applyBorder="1" applyAlignment="1"/>
    <xf numFmtId="43" fontId="2" fillId="12" borderId="14" xfId="0" applyNumberFormat="1" applyFont="1" applyFill="1" applyBorder="1" applyAlignment="1"/>
    <xf numFmtId="43" fontId="1" fillId="0" borderId="19" xfId="0" applyNumberFormat="1" applyFont="1" applyFill="1" applyBorder="1" applyAlignment="1">
      <alignment wrapText="1"/>
    </xf>
    <xf numFmtId="17" fontId="2" fillId="10" borderId="20" xfId="0" applyNumberFormat="1" applyFont="1" applyFill="1" applyBorder="1" applyAlignment="1">
      <alignment horizontal="center"/>
    </xf>
    <xf numFmtId="17" fontId="2" fillId="13" borderId="20" xfId="0" applyNumberFormat="1" applyFont="1" applyFill="1" applyBorder="1" applyAlignment="1">
      <alignment horizontal="center"/>
    </xf>
    <xf numFmtId="17" fontId="2" fillId="9" borderId="20" xfId="0" applyNumberFormat="1" applyFont="1" applyFill="1" applyBorder="1" applyAlignment="1">
      <alignment horizontal="center"/>
    </xf>
    <xf numFmtId="17" fontId="2" fillId="7" borderId="20" xfId="0" applyNumberFormat="1" applyFont="1" applyFill="1" applyBorder="1" applyAlignment="1">
      <alignment horizontal="center"/>
    </xf>
    <xf numFmtId="17" fontId="2" fillId="16" borderId="20" xfId="0" applyNumberFormat="1" applyFont="1" applyFill="1" applyBorder="1" applyAlignment="1">
      <alignment horizontal="center"/>
    </xf>
    <xf numFmtId="17" fontId="2" fillId="7" borderId="10" xfId="0" applyNumberFormat="1" applyFont="1" applyFill="1" applyBorder="1" applyAlignment="1">
      <alignment horizontal="center"/>
    </xf>
    <xf numFmtId="17" fontId="2" fillId="7" borderId="16" xfId="0" applyNumberFormat="1" applyFont="1" applyFill="1" applyBorder="1" applyAlignment="1">
      <alignment horizontal="center"/>
    </xf>
    <xf numFmtId="164" fontId="2" fillId="7" borderId="20" xfId="0" applyNumberFormat="1" applyFont="1" applyFill="1" applyBorder="1" applyAlignment="1">
      <alignment horizontal="center"/>
    </xf>
    <xf numFmtId="164" fontId="2" fillId="7" borderId="22" xfId="0" applyNumberFormat="1" applyFont="1" applyFill="1" applyBorder="1" applyAlignment="1">
      <alignment horizontal="center"/>
    </xf>
    <xf numFmtId="43" fontId="2" fillId="0" borderId="23" xfId="0" applyNumberFormat="1" applyFont="1" applyFill="1" applyBorder="1" applyAlignment="1">
      <alignment horizontal="center" vertical="center"/>
    </xf>
    <xf numFmtId="43" fontId="2" fillId="0" borderId="24" xfId="0" applyNumberFormat="1" applyFont="1" applyFill="1" applyBorder="1" applyAlignment="1">
      <alignment vertical="center"/>
    </xf>
    <xf numFmtId="164" fontId="2" fillId="0" borderId="25" xfId="0" applyNumberFormat="1" applyFont="1" applyFill="1" applyBorder="1" applyAlignment="1">
      <alignment horizontal="center"/>
    </xf>
    <xf numFmtId="17" fontId="2" fillId="7" borderId="20" xfId="0" applyNumberFormat="1" applyFont="1" applyFill="1" applyBorder="1" applyAlignment="1">
      <alignment horizontal="center" wrapText="1"/>
    </xf>
    <xf numFmtId="17" fontId="2" fillId="14" borderId="20" xfId="0" applyNumberFormat="1" applyFont="1" applyFill="1" applyBorder="1" applyAlignment="1">
      <alignment horizontal="center" wrapText="1"/>
    </xf>
    <xf numFmtId="43" fontId="1" fillId="7" borderId="14" xfId="0" applyNumberFormat="1" applyFont="1" applyFill="1" applyBorder="1" applyAlignment="1"/>
    <xf numFmtId="43" fontId="1" fillId="7" borderId="5" xfId="0" applyNumberFormat="1" applyFont="1" applyFill="1" applyBorder="1" applyAlignment="1"/>
    <xf numFmtId="43" fontId="1" fillId="7" borderId="19" xfId="0" applyNumberFormat="1" applyFont="1" applyFill="1" applyBorder="1" applyAlignment="1"/>
    <xf numFmtId="17" fontId="2" fillId="7" borderId="10" xfId="0" applyNumberFormat="1" applyFont="1" applyFill="1" applyBorder="1" applyAlignment="1">
      <alignment horizontal="center"/>
    </xf>
    <xf numFmtId="17" fontId="2" fillId="7" borderId="16" xfId="0" applyNumberFormat="1" applyFont="1" applyFill="1" applyBorder="1" applyAlignment="1">
      <alignment horizontal="center"/>
    </xf>
    <xf numFmtId="43" fontId="2" fillId="7" borderId="9" xfId="0" applyNumberFormat="1" applyFont="1" applyFill="1" applyBorder="1" applyAlignment="1">
      <alignment horizontal="center" vertical="center"/>
    </xf>
    <xf numFmtId="17" fontId="2" fillId="7" borderId="10" xfId="0" applyNumberFormat="1" applyFont="1" applyFill="1" applyBorder="1" applyAlignment="1">
      <alignment horizontal="center"/>
    </xf>
    <xf numFmtId="17" fontId="2" fillId="7" borderId="16" xfId="0" applyNumberFormat="1" applyFont="1" applyFill="1" applyBorder="1" applyAlignment="1">
      <alignment horizontal="center"/>
    </xf>
    <xf numFmtId="17" fontId="2" fillId="19" borderId="20" xfId="0" applyNumberFormat="1" applyFont="1" applyFill="1" applyBorder="1" applyAlignment="1">
      <alignment horizontal="center"/>
    </xf>
    <xf numFmtId="43" fontId="1" fillId="20" borderId="14" xfId="0" applyNumberFormat="1" applyFont="1" applyFill="1" applyBorder="1" applyAlignment="1"/>
    <xf numFmtId="43" fontId="1" fillId="0" borderId="5" xfId="0" applyNumberFormat="1" applyFont="1" applyFill="1" applyBorder="1" applyAlignment="1">
      <alignment horizontal="left" vertical="top" wrapText="1"/>
    </xf>
    <xf numFmtId="164" fontId="2" fillId="5" borderId="11" xfId="0" applyNumberFormat="1" applyFont="1" applyFill="1" applyBorder="1" applyAlignment="1">
      <alignment horizontal="center"/>
    </xf>
    <xf numFmtId="164" fontId="2" fillId="5" borderId="2" xfId="0" applyNumberFormat="1" applyFont="1" applyFill="1" applyBorder="1" applyAlignment="1">
      <alignment horizontal="center"/>
    </xf>
    <xf numFmtId="0" fontId="7" fillId="0" borderId="0" xfId="0" applyFont="1" applyAlignment="1" applyProtection="1">
      <alignment horizontal="left" vertical="top"/>
      <protection locked="0"/>
    </xf>
    <xf numFmtId="0" fontId="0" fillId="0" borderId="0" xfId="0" applyAlignment="1"/>
    <xf numFmtId="17" fontId="2" fillId="7" borderId="21" xfId="0" applyNumberFormat="1" applyFont="1" applyFill="1" applyBorder="1" applyAlignment="1">
      <alignment horizontal="center"/>
    </xf>
    <xf numFmtId="17" fontId="2" fillId="7" borderId="10" xfId="0" applyNumberFormat="1" applyFont="1" applyFill="1" applyBorder="1" applyAlignment="1">
      <alignment horizontal="center"/>
    </xf>
    <xf numFmtId="17" fontId="2" fillId="7" borderId="16" xfId="0" applyNumberFormat="1" applyFont="1" applyFill="1" applyBorder="1" applyAlignment="1">
      <alignment horizontal="center"/>
    </xf>
    <xf numFmtId="17" fontId="2" fillId="7" borderId="3" xfId="0" applyNumberFormat="1" applyFont="1" applyFill="1" applyBorder="1" applyAlignment="1">
      <alignment horizontal="center"/>
    </xf>
    <xf numFmtId="17" fontId="2" fillId="7" borderId="26" xfId="0" applyNumberFormat="1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3">
    <dxf>
      <font>
        <b val="0"/>
        <i val="0"/>
        <strike val="0"/>
        <condense val="0"/>
        <extend val="0"/>
        <color indexed="9"/>
      </font>
    </dxf>
    <dxf>
      <font>
        <b val="0"/>
        <i val="0"/>
        <strike val="0"/>
        <condense val="0"/>
        <extend val="0"/>
        <color indexed="9"/>
      </font>
    </dxf>
    <dxf>
      <font>
        <b val="0"/>
        <i val="0"/>
        <strike val="0"/>
        <condense val="0"/>
        <extend val="0"/>
        <color indexed="9"/>
      </font>
    </dxf>
  </dxfs>
  <tableStyles count="0" defaultTableStyle="TableStyleMedium9" defaultPivotStyle="PivotStyleLight16"/>
  <colors>
    <mruColors>
      <color rgb="FFE58BCD"/>
      <color rgb="FFE0BAE1"/>
      <color rgb="FFF3979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1600200</xdr:colOff>
      <xdr:row>3</xdr:row>
      <xdr:rowOff>165100</xdr:rowOff>
    </xdr:to>
    <xdr:pic>
      <xdr:nvPicPr>
        <xdr:cNvPr id="4" name="3 Imagen" descr="001 copia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600200" cy="774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1600200</xdr:colOff>
      <xdr:row>3</xdr:row>
      <xdr:rowOff>165100</xdr:rowOff>
    </xdr:to>
    <xdr:pic>
      <xdr:nvPicPr>
        <xdr:cNvPr id="5" name="4 Imagen" descr="001 copia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600200" cy="774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0</xdr:row>
      <xdr:rowOff>95250</xdr:rowOff>
    </xdr:from>
    <xdr:to>
      <xdr:col>1</xdr:col>
      <xdr:colOff>371475</xdr:colOff>
      <xdr:row>3</xdr:row>
      <xdr:rowOff>180974</xdr:rowOff>
    </xdr:to>
    <xdr:pic>
      <xdr:nvPicPr>
        <xdr:cNvPr id="3" name="2 Imagen" descr="G:\Logo fundacion.gif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95250"/>
          <a:ext cx="2171700" cy="6857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showGridLines="0" showWhiteSpace="0" topLeftCell="B1" zoomScale="75" zoomScaleNormal="75" workbookViewId="0">
      <selection activeCell="M139" sqref="M139"/>
    </sheetView>
  </sheetViews>
  <sheetFormatPr baseColWidth="10" defaultRowHeight="12.75" x14ac:dyDescent="0.2"/>
  <cols>
    <col min="1" max="1" width="49.7109375" style="14" customWidth="1"/>
    <col min="2" max="2" width="17.140625" style="30" bestFit="1" customWidth="1"/>
    <col min="3" max="3" width="16.28515625" style="27" bestFit="1" customWidth="1"/>
    <col min="4" max="5" width="16.7109375" style="27" bestFit="1" customWidth="1"/>
    <col min="6" max="7" width="17.140625" style="27" bestFit="1" customWidth="1"/>
    <col min="8" max="8" width="17.42578125" style="27" bestFit="1" customWidth="1"/>
    <col min="9" max="9" width="18" style="27" bestFit="1" customWidth="1"/>
    <col min="10" max="11" width="17.42578125" style="27" bestFit="1" customWidth="1"/>
    <col min="12" max="12" width="17" style="27" customWidth="1"/>
    <col min="13" max="13" width="17.140625" style="27" customWidth="1"/>
    <col min="14" max="14" width="18.42578125" style="38" bestFit="1" customWidth="1"/>
    <col min="15" max="15" width="16.7109375" style="39" hidden="1" customWidth="1"/>
    <col min="16" max="16" width="12.85546875" style="14" customWidth="1"/>
    <col min="17" max="16384" width="11.42578125" style="14"/>
  </cols>
  <sheetData>
    <row r="1" spans="1:16" ht="15.75" x14ac:dyDescent="0.25">
      <c r="A1" s="2" t="s">
        <v>15</v>
      </c>
      <c r="B1" s="2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6" ht="15.75" x14ac:dyDescent="0.25">
      <c r="A2" s="2" t="s">
        <v>16</v>
      </c>
      <c r="B2" s="2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6" ht="15.75" x14ac:dyDescent="0.25">
      <c r="A3" s="2" t="s">
        <v>17</v>
      </c>
      <c r="B3" s="2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6" ht="16.5" thickBot="1" x14ac:dyDescent="0.3">
      <c r="A4" s="2" t="s">
        <v>105</v>
      </c>
      <c r="B4" s="3"/>
      <c r="C4" s="5"/>
      <c r="D4" s="4"/>
      <c r="E4" s="5"/>
      <c r="F4" s="5"/>
      <c r="G4" s="5"/>
      <c r="H4" s="5"/>
      <c r="I4" s="5"/>
      <c r="J4" s="5"/>
      <c r="K4" s="5"/>
      <c r="L4" s="5"/>
      <c r="M4" s="5"/>
      <c r="N4" s="6"/>
      <c r="O4" s="7"/>
    </row>
    <row r="5" spans="1:16" s="1" customFormat="1" ht="13.5" thickBot="1" x14ac:dyDescent="0.25">
      <c r="A5" s="43" t="s">
        <v>18</v>
      </c>
      <c r="B5" s="12" t="s">
        <v>3</v>
      </c>
      <c r="C5" s="13" t="s">
        <v>4</v>
      </c>
      <c r="D5" s="13" t="s">
        <v>5</v>
      </c>
      <c r="E5" s="13" t="s">
        <v>0</v>
      </c>
      <c r="F5" s="13" t="s">
        <v>1</v>
      </c>
      <c r="G5" s="13" t="s">
        <v>2</v>
      </c>
      <c r="H5" s="13" t="s">
        <v>6</v>
      </c>
      <c r="I5" s="13" t="s">
        <v>7</v>
      </c>
      <c r="J5" s="13" t="s">
        <v>8</v>
      </c>
      <c r="K5" s="13" t="s">
        <v>9</v>
      </c>
      <c r="L5" s="13" t="s">
        <v>10</v>
      </c>
      <c r="M5" s="13" t="s">
        <v>11</v>
      </c>
      <c r="N5" s="13" t="s">
        <v>12</v>
      </c>
      <c r="O5" s="8" t="s">
        <v>13</v>
      </c>
    </row>
    <row r="6" spans="1:16" x14ac:dyDescent="0.2">
      <c r="A6" s="42" t="s">
        <v>103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7">
        <v>30413</v>
      </c>
      <c r="J6" s="16">
        <v>0</v>
      </c>
      <c r="K6" s="16">
        <v>0</v>
      </c>
      <c r="L6" s="16">
        <v>0</v>
      </c>
      <c r="M6" s="16">
        <v>0</v>
      </c>
      <c r="N6" s="19">
        <f>SUM(B6:M6)</f>
        <v>30413</v>
      </c>
      <c r="O6" s="20">
        <f>+AVERAGE(B6:K6)</f>
        <v>3041.3</v>
      </c>
      <c r="P6" s="30"/>
    </row>
    <row r="7" spans="1:16" x14ac:dyDescent="0.2">
      <c r="A7" s="16" t="s">
        <v>24</v>
      </c>
      <c r="B7" s="16">
        <v>30214</v>
      </c>
      <c r="C7" s="16">
        <v>0.8</v>
      </c>
      <c r="D7" s="16">
        <v>31599</v>
      </c>
      <c r="E7" s="16">
        <v>29764</v>
      </c>
      <c r="F7" s="16">
        <v>30013</v>
      </c>
      <c r="G7" s="16">
        <v>0</v>
      </c>
      <c r="H7" s="16">
        <v>0</v>
      </c>
      <c r="I7" s="18">
        <v>0</v>
      </c>
      <c r="J7" s="16">
        <v>0</v>
      </c>
      <c r="K7" s="16">
        <v>0</v>
      </c>
      <c r="L7" s="16">
        <v>0</v>
      </c>
      <c r="M7" s="16">
        <v>0</v>
      </c>
      <c r="N7" s="19">
        <f>SUM(B7:M7)</f>
        <v>121590.8</v>
      </c>
      <c r="O7" s="20">
        <f>+AVERAGE(B7:K7)</f>
        <v>12159.08</v>
      </c>
      <c r="P7" s="30"/>
    </row>
    <row r="8" spans="1:16" x14ac:dyDescent="0.2">
      <c r="A8" s="42" t="s">
        <v>137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8">
        <v>0</v>
      </c>
      <c r="J8" s="16">
        <v>0</v>
      </c>
      <c r="K8" s="16">
        <v>0</v>
      </c>
      <c r="L8" s="42">
        <v>32192</v>
      </c>
      <c r="M8" s="16">
        <v>33652</v>
      </c>
      <c r="N8" s="19">
        <f t="shared" ref="N8:N70" si="0">SUM(B8:M8)</f>
        <v>65844</v>
      </c>
      <c r="O8" s="20"/>
      <c r="P8" s="30"/>
    </row>
    <row r="9" spans="1:16" x14ac:dyDescent="0.2">
      <c r="A9" s="16" t="s">
        <v>28</v>
      </c>
      <c r="B9" s="16">
        <v>30214</v>
      </c>
      <c r="C9" s="16">
        <v>30274</v>
      </c>
      <c r="D9" s="16">
        <v>31599</v>
      </c>
      <c r="E9" s="16">
        <v>29764</v>
      </c>
      <c r="F9" s="16">
        <v>30013</v>
      </c>
      <c r="G9" s="16">
        <v>0</v>
      </c>
      <c r="H9" s="16">
        <v>0</v>
      </c>
      <c r="I9" s="18">
        <v>0</v>
      </c>
      <c r="J9" s="16">
        <v>0</v>
      </c>
      <c r="K9" s="16">
        <v>0</v>
      </c>
      <c r="L9" s="42">
        <v>0</v>
      </c>
      <c r="M9" s="16">
        <v>0</v>
      </c>
      <c r="N9" s="19">
        <f t="shared" si="0"/>
        <v>151864</v>
      </c>
      <c r="O9" s="20">
        <f>+AVERAGE(B9:K9)</f>
        <v>15186.4</v>
      </c>
      <c r="P9" s="30"/>
    </row>
    <row r="10" spans="1:16" x14ac:dyDescent="0.2">
      <c r="A10" s="42" t="s">
        <v>157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8">
        <v>0</v>
      </c>
      <c r="J10" s="16">
        <v>0</v>
      </c>
      <c r="K10" s="16">
        <v>0</v>
      </c>
      <c r="L10" s="42">
        <v>0</v>
      </c>
      <c r="M10" s="16">
        <v>32840</v>
      </c>
      <c r="N10" s="19">
        <f t="shared" si="0"/>
        <v>32840</v>
      </c>
      <c r="O10" s="20"/>
      <c r="P10" s="30"/>
    </row>
    <row r="11" spans="1:16" x14ac:dyDescent="0.2">
      <c r="A11" s="16" t="s">
        <v>44</v>
      </c>
      <c r="B11" s="16">
        <v>30214</v>
      </c>
      <c r="C11" s="16">
        <v>30274</v>
      </c>
      <c r="D11" s="16">
        <v>31599</v>
      </c>
      <c r="E11" s="16">
        <v>29764</v>
      </c>
      <c r="F11" s="16">
        <v>0</v>
      </c>
      <c r="G11" s="16">
        <v>0</v>
      </c>
      <c r="H11" s="16">
        <v>0</v>
      </c>
      <c r="I11" s="18">
        <v>0</v>
      </c>
      <c r="J11" s="16">
        <v>0</v>
      </c>
      <c r="K11" s="16">
        <v>0</v>
      </c>
      <c r="L11" s="42">
        <v>0</v>
      </c>
      <c r="M11" s="16">
        <v>0</v>
      </c>
      <c r="N11" s="19">
        <f t="shared" si="0"/>
        <v>121851</v>
      </c>
      <c r="O11" s="20">
        <f>+AVERAGE(B11:K11)</f>
        <v>12185.1</v>
      </c>
      <c r="P11" s="30"/>
    </row>
    <row r="12" spans="1:16" x14ac:dyDescent="0.2">
      <c r="A12" s="16" t="s">
        <v>70</v>
      </c>
      <c r="B12" s="16">
        <v>0</v>
      </c>
      <c r="C12" s="16">
        <v>0</v>
      </c>
      <c r="D12" s="16">
        <v>0</v>
      </c>
      <c r="E12" s="16">
        <v>0</v>
      </c>
      <c r="F12" s="16">
        <v>30013</v>
      </c>
      <c r="G12" s="16">
        <v>30193</v>
      </c>
      <c r="H12" s="16">
        <v>30143</v>
      </c>
      <c r="I12" s="18">
        <v>30413</v>
      </c>
      <c r="J12" s="16">
        <v>30068</v>
      </c>
      <c r="K12" s="16">
        <v>0</v>
      </c>
      <c r="L12" s="42">
        <v>0</v>
      </c>
      <c r="M12" s="16">
        <v>0</v>
      </c>
      <c r="N12" s="19">
        <f t="shared" si="0"/>
        <v>150830</v>
      </c>
      <c r="O12" s="20">
        <f t="shared" ref="O12:O84" si="1">+AVERAGE(B12:K12)</f>
        <v>15083</v>
      </c>
      <c r="P12" s="30"/>
    </row>
    <row r="13" spans="1:16" x14ac:dyDescent="0.2">
      <c r="A13" s="42" t="s">
        <v>146</v>
      </c>
      <c r="B13" s="16"/>
      <c r="C13" s="16"/>
      <c r="D13" s="16"/>
      <c r="E13" s="16"/>
      <c r="F13" s="16"/>
      <c r="G13" s="16"/>
      <c r="H13" s="16"/>
      <c r="I13" s="18"/>
      <c r="J13" s="16"/>
      <c r="K13" s="16"/>
      <c r="L13" s="42">
        <f>2250000+80000</f>
        <v>2330000</v>
      </c>
      <c r="M13" s="16"/>
      <c r="N13" s="19">
        <f t="shared" si="0"/>
        <v>2330000</v>
      </c>
      <c r="O13" s="20"/>
      <c r="P13" s="30"/>
    </row>
    <row r="14" spans="1:16" x14ac:dyDescent="0.2">
      <c r="A14" s="42" t="s">
        <v>124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8">
        <v>0</v>
      </c>
      <c r="J14" s="16">
        <v>0</v>
      </c>
      <c r="K14" s="16">
        <v>30872</v>
      </c>
      <c r="L14" s="42">
        <v>29032</v>
      </c>
      <c r="M14" s="16">
        <v>31642</v>
      </c>
      <c r="N14" s="19">
        <f t="shared" si="0"/>
        <v>91546</v>
      </c>
      <c r="O14" s="20">
        <f t="shared" si="1"/>
        <v>3087.2</v>
      </c>
      <c r="P14" s="30"/>
    </row>
    <row r="15" spans="1:16" x14ac:dyDescent="0.2">
      <c r="A15" s="42" t="s">
        <v>94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30143</v>
      </c>
      <c r="I15" s="17">
        <v>30413</v>
      </c>
      <c r="J15" s="16">
        <v>30068</v>
      </c>
      <c r="K15" s="16">
        <v>0</v>
      </c>
      <c r="L15" s="42">
        <v>0</v>
      </c>
      <c r="M15" s="16">
        <v>0</v>
      </c>
      <c r="N15" s="19">
        <f t="shared" si="0"/>
        <v>90624</v>
      </c>
      <c r="O15" s="20">
        <f t="shared" si="1"/>
        <v>9062.4</v>
      </c>
      <c r="P15" s="30"/>
    </row>
    <row r="16" spans="1:16" x14ac:dyDescent="0.2">
      <c r="A16" s="42" t="s">
        <v>104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8">
        <v>20273</v>
      </c>
      <c r="J16" s="16">
        <v>30068</v>
      </c>
      <c r="K16" s="16">
        <v>30072</v>
      </c>
      <c r="L16" s="42">
        <v>31202</v>
      </c>
      <c r="M16" s="16">
        <v>0</v>
      </c>
      <c r="N16" s="19">
        <f t="shared" si="0"/>
        <v>111615</v>
      </c>
      <c r="O16" s="20">
        <f t="shared" si="1"/>
        <v>8041.3</v>
      </c>
      <c r="P16" s="30"/>
    </row>
    <row r="17" spans="1:16" x14ac:dyDescent="0.2">
      <c r="A17" s="16" t="s">
        <v>68</v>
      </c>
      <c r="B17" s="16">
        <v>0</v>
      </c>
      <c r="C17" s="16">
        <v>0</v>
      </c>
      <c r="D17" s="16">
        <v>0</v>
      </c>
      <c r="E17" s="16">
        <v>29764</v>
      </c>
      <c r="F17" s="16">
        <v>30013</v>
      </c>
      <c r="G17" s="16">
        <v>30193</v>
      </c>
      <c r="H17" s="16">
        <v>0</v>
      </c>
      <c r="I17" s="18">
        <v>0</v>
      </c>
      <c r="J17" s="16">
        <v>0</v>
      </c>
      <c r="K17" s="16">
        <v>0</v>
      </c>
      <c r="L17" s="42">
        <v>0</v>
      </c>
      <c r="M17" s="16">
        <v>0</v>
      </c>
      <c r="N17" s="19">
        <f t="shared" si="0"/>
        <v>89970</v>
      </c>
      <c r="O17" s="20">
        <f t="shared" si="1"/>
        <v>8997</v>
      </c>
      <c r="P17" s="30"/>
    </row>
    <row r="18" spans="1:16" x14ac:dyDescent="0.2">
      <c r="A18" s="16" t="s">
        <v>57</v>
      </c>
      <c r="B18" s="16">
        <v>0</v>
      </c>
      <c r="C18" s="16">
        <v>30274</v>
      </c>
      <c r="D18" s="16">
        <v>0</v>
      </c>
      <c r="E18" s="16">
        <v>0</v>
      </c>
      <c r="F18" s="16">
        <v>0</v>
      </c>
      <c r="G18" s="16">
        <v>30193</v>
      </c>
      <c r="H18" s="16">
        <v>30143</v>
      </c>
      <c r="I18" s="18">
        <v>0</v>
      </c>
      <c r="J18" s="16">
        <v>0</v>
      </c>
      <c r="K18" s="16">
        <v>0</v>
      </c>
      <c r="L18" s="42">
        <v>0</v>
      </c>
      <c r="M18" s="16">
        <v>0</v>
      </c>
      <c r="N18" s="19">
        <f t="shared" si="0"/>
        <v>90610</v>
      </c>
      <c r="O18" s="20">
        <f t="shared" si="1"/>
        <v>9061</v>
      </c>
      <c r="P18" s="30"/>
    </row>
    <row r="19" spans="1:16" x14ac:dyDescent="0.2">
      <c r="A19" s="42" t="s">
        <v>140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8">
        <v>0</v>
      </c>
      <c r="J19" s="16">
        <v>0</v>
      </c>
      <c r="K19" s="16">
        <v>0</v>
      </c>
      <c r="L19" s="42">
        <v>31202</v>
      </c>
      <c r="M19" s="16">
        <v>31557</v>
      </c>
      <c r="N19" s="19">
        <f t="shared" si="0"/>
        <v>62759</v>
      </c>
      <c r="O19" s="20">
        <f t="shared" si="1"/>
        <v>0</v>
      </c>
      <c r="P19" s="30"/>
    </row>
    <row r="20" spans="1:16" x14ac:dyDescent="0.2">
      <c r="A20" s="42" t="s">
        <v>98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20900</v>
      </c>
      <c r="I20" s="18">
        <v>20273</v>
      </c>
      <c r="J20" s="16">
        <v>30068</v>
      </c>
      <c r="K20" s="16">
        <v>30072</v>
      </c>
      <c r="L20" s="42">
        <v>31202</v>
      </c>
      <c r="M20" s="16">
        <v>0</v>
      </c>
      <c r="N20" s="19">
        <f t="shared" si="0"/>
        <v>132515</v>
      </c>
      <c r="O20" s="20">
        <f t="shared" si="1"/>
        <v>10131.299999999999</v>
      </c>
      <c r="P20" s="30"/>
    </row>
    <row r="21" spans="1:16" x14ac:dyDescent="0.2">
      <c r="A21" s="42" t="s">
        <v>132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8">
        <v>0</v>
      </c>
      <c r="J21" s="16">
        <v>0</v>
      </c>
      <c r="K21" s="16">
        <v>52114.080000000002</v>
      </c>
      <c r="L21" s="42">
        <v>0</v>
      </c>
      <c r="M21" s="16">
        <v>0</v>
      </c>
      <c r="N21" s="19">
        <f t="shared" si="0"/>
        <v>52114.080000000002</v>
      </c>
      <c r="O21" s="20">
        <f t="shared" si="1"/>
        <v>5211.4080000000004</v>
      </c>
      <c r="P21" s="30"/>
    </row>
    <row r="22" spans="1:16" x14ac:dyDescent="0.2">
      <c r="A22" s="42" t="s">
        <v>148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8">
        <v>0</v>
      </c>
      <c r="J22" s="16">
        <v>0</v>
      </c>
      <c r="K22" s="16">
        <v>0</v>
      </c>
      <c r="L22" s="42">
        <v>138525</v>
      </c>
      <c r="M22" s="16"/>
      <c r="N22" s="19">
        <f t="shared" si="0"/>
        <v>138525</v>
      </c>
      <c r="O22" s="20">
        <f t="shared" si="1"/>
        <v>0</v>
      </c>
      <c r="P22" s="30"/>
    </row>
    <row r="23" spans="1:16" x14ac:dyDescent="0.2">
      <c r="A23" s="16" t="s">
        <v>36</v>
      </c>
      <c r="B23" s="16">
        <v>30214</v>
      </c>
      <c r="C23" s="16">
        <v>30274</v>
      </c>
      <c r="D23" s="16">
        <v>31599</v>
      </c>
      <c r="E23" s="16">
        <v>0</v>
      </c>
      <c r="F23" s="16">
        <v>0</v>
      </c>
      <c r="G23" s="16">
        <v>0</v>
      </c>
      <c r="H23" s="16">
        <v>0</v>
      </c>
      <c r="I23" s="18">
        <v>0</v>
      </c>
      <c r="J23" s="16">
        <v>0</v>
      </c>
      <c r="K23" s="16">
        <v>0</v>
      </c>
      <c r="L23" s="42">
        <v>0</v>
      </c>
      <c r="M23" s="16">
        <v>0</v>
      </c>
      <c r="N23" s="19">
        <f t="shared" si="0"/>
        <v>92087</v>
      </c>
      <c r="O23" s="20">
        <f t="shared" si="1"/>
        <v>9208.7000000000007</v>
      </c>
      <c r="P23" s="30"/>
    </row>
    <row r="24" spans="1:16" x14ac:dyDescent="0.2">
      <c r="A24" s="42" t="s">
        <v>114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7">
        <v>0</v>
      </c>
      <c r="J24" s="16">
        <v>145000</v>
      </c>
      <c r="K24" s="16">
        <v>0</v>
      </c>
      <c r="L24" s="42">
        <v>0</v>
      </c>
      <c r="M24" s="16">
        <v>0</v>
      </c>
      <c r="N24" s="19">
        <f t="shared" si="0"/>
        <v>145000</v>
      </c>
      <c r="O24" s="20">
        <f t="shared" si="1"/>
        <v>14500</v>
      </c>
      <c r="P24" s="30"/>
    </row>
    <row r="25" spans="1:16" x14ac:dyDescent="0.2">
      <c r="A25" s="42" t="s">
        <v>85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30143</v>
      </c>
      <c r="I25" s="18">
        <v>30413</v>
      </c>
      <c r="J25" s="16">
        <v>30068</v>
      </c>
      <c r="K25" s="16">
        <v>30072</v>
      </c>
      <c r="L25" s="42">
        <v>31202</v>
      </c>
      <c r="M25" s="16">
        <v>0</v>
      </c>
      <c r="N25" s="19">
        <f t="shared" si="0"/>
        <v>151898</v>
      </c>
      <c r="O25" s="20">
        <f t="shared" si="1"/>
        <v>12069.6</v>
      </c>
      <c r="P25" s="30"/>
    </row>
    <row r="26" spans="1:16" x14ac:dyDescent="0.2">
      <c r="A26" s="44" t="s">
        <v>129</v>
      </c>
      <c r="B26" s="23">
        <v>0</v>
      </c>
      <c r="C26" s="23">
        <v>0</v>
      </c>
      <c r="D26" s="23">
        <v>0</v>
      </c>
      <c r="E26" s="23">
        <v>0</v>
      </c>
      <c r="F26" s="23">
        <v>0</v>
      </c>
      <c r="G26" s="16">
        <v>0</v>
      </c>
      <c r="H26" s="23">
        <v>0</v>
      </c>
      <c r="I26" s="24">
        <v>0</v>
      </c>
      <c r="J26" s="23">
        <v>0</v>
      </c>
      <c r="K26" s="23">
        <v>30072</v>
      </c>
      <c r="L26" s="44">
        <f>21922+9560</f>
        <v>31482</v>
      </c>
      <c r="M26" s="23">
        <v>33532</v>
      </c>
      <c r="N26" s="19">
        <f t="shared" si="0"/>
        <v>95086</v>
      </c>
      <c r="O26" s="20">
        <f t="shared" si="1"/>
        <v>3007.2</v>
      </c>
      <c r="P26" s="30"/>
    </row>
    <row r="27" spans="1:16" x14ac:dyDescent="0.2">
      <c r="A27" s="23" t="s">
        <v>25</v>
      </c>
      <c r="B27" s="23">
        <v>30214</v>
      </c>
      <c r="C27" s="23">
        <v>30274</v>
      </c>
      <c r="D27" s="23">
        <v>0</v>
      </c>
      <c r="E27" s="23">
        <v>0</v>
      </c>
      <c r="F27" s="23">
        <v>0</v>
      </c>
      <c r="G27" s="16">
        <v>0</v>
      </c>
      <c r="H27" s="23">
        <v>0</v>
      </c>
      <c r="I27" s="24">
        <v>0</v>
      </c>
      <c r="J27" s="23">
        <v>0</v>
      </c>
      <c r="K27" s="23">
        <v>0</v>
      </c>
      <c r="L27" s="44">
        <v>0</v>
      </c>
      <c r="M27" s="23">
        <v>0</v>
      </c>
      <c r="N27" s="19">
        <f t="shared" si="0"/>
        <v>60488</v>
      </c>
      <c r="O27" s="20">
        <f t="shared" si="1"/>
        <v>6048.8</v>
      </c>
      <c r="P27" s="30"/>
    </row>
    <row r="28" spans="1:16" x14ac:dyDescent="0.2">
      <c r="A28" s="23" t="s">
        <v>26</v>
      </c>
      <c r="B28" s="23">
        <v>26505</v>
      </c>
      <c r="C28" s="23">
        <v>0</v>
      </c>
      <c r="D28" s="23">
        <v>31815</v>
      </c>
      <c r="E28" s="23">
        <v>0</v>
      </c>
      <c r="F28" s="23">
        <v>0</v>
      </c>
      <c r="G28" s="16">
        <v>0</v>
      </c>
      <c r="H28" s="23">
        <v>0</v>
      </c>
      <c r="I28" s="24">
        <v>0</v>
      </c>
      <c r="J28" s="23">
        <v>0</v>
      </c>
      <c r="K28" s="23">
        <v>0</v>
      </c>
      <c r="L28" s="44">
        <v>0</v>
      </c>
      <c r="M28" s="23">
        <v>0</v>
      </c>
      <c r="N28" s="19">
        <f t="shared" si="0"/>
        <v>58320</v>
      </c>
      <c r="O28" s="20">
        <f t="shared" si="1"/>
        <v>5832</v>
      </c>
      <c r="P28" s="30"/>
    </row>
    <row r="29" spans="1:16" x14ac:dyDescent="0.2">
      <c r="A29" s="44" t="s">
        <v>158</v>
      </c>
      <c r="B29" s="23">
        <v>0</v>
      </c>
      <c r="C29" s="23">
        <v>0</v>
      </c>
      <c r="D29" s="23">
        <v>0</v>
      </c>
      <c r="E29" s="23">
        <v>0</v>
      </c>
      <c r="F29" s="23">
        <v>0</v>
      </c>
      <c r="G29" s="16">
        <v>0</v>
      </c>
      <c r="H29" s="23">
        <v>0</v>
      </c>
      <c r="I29" s="24">
        <v>0</v>
      </c>
      <c r="J29" s="23">
        <v>0</v>
      </c>
      <c r="K29" s="23">
        <v>0</v>
      </c>
      <c r="L29" s="44">
        <v>0</v>
      </c>
      <c r="M29" s="23">
        <v>28590</v>
      </c>
      <c r="N29" s="19">
        <f t="shared" si="0"/>
        <v>28590</v>
      </c>
      <c r="O29" s="20">
        <f t="shared" si="1"/>
        <v>0</v>
      </c>
      <c r="P29" s="30"/>
    </row>
    <row r="30" spans="1:16" x14ac:dyDescent="0.2">
      <c r="A30" s="44" t="s">
        <v>112</v>
      </c>
      <c r="B30" s="23">
        <v>0</v>
      </c>
      <c r="C30" s="23">
        <v>0</v>
      </c>
      <c r="D30" s="23">
        <v>0</v>
      </c>
      <c r="E30" s="23">
        <v>0</v>
      </c>
      <c r="F30" s="23">
        <v>0</v>
      </c>
      <c r="G30" s="16">
        <v>0</v>
      </c>
      <c r="H30" s="23">
        <v>0</v>
      </c>
      <c r="I30" s="26">
        <v>0</v>
      </c>
      <c r="J30" s="23">
        <v>145000</v>
      </c>
      <c r="K30" s="23">
        <v>0</v>
      </c>
      <c r="L30" s="44">
        <v>0</v>
      </c>
      <c r="M30" s="23">
        <v>0</v>
      </c>
      <c r="N30" s="19">
        <f t="shared" si="0"/>
        <v>145000</v>
      </c>
      <c r="O30" s="20">
        <f t="shared" si="1"/>
        <v>14500</v>
      </c>
      <c r="P30" s="30"/>
    </row>
    <row r="31" spans="1:16" x14ac:dyDescent="0.2">
      <c r="A31" s="44" t="s">
        <v>106</v>
      </c>
      <c r="B31" s="23">
        <v>0</v>
      </c>
      <c r="C31" s="23">
        <v>0</v>
      </c>
      <c r="D31" s="23">
        <v>0</v>
      </c>
      <c r="E31" s="23">
        <v>0</v>
      </c>
      <c r="F31" s="23">
        <v>0</v>
      </c>
      <c r="G31" s="16">
        <v>0</v>
      </c>
      <c r="H31" s="23">
        <v>0</v>
      </c>
      <c r="I31" s="24">
        <v>0</v>
      </c>
      <c r="J31" s="23">
        <v>20900</v>
      </c>
      <c r="K31" s="23">
        <v>28590</v>
      </c>
      <c r="L31" s="44">
        <v>31350</v>
      </c>
      <c r="M31" s="23">
        <v>0</v>
      </c>
      <c r="N31" s="19">
        <f t="shared" si="0"/>
        <v>80840</v>
      </c>
      <c r="O31" s="20">
        <f t="shared" si="1"/>
        <v>4949</v>
      </c>
      <c r="P31" s="30"/>
    </row>
    <row r="32" spans="1:16" x14ac:dyDescent="0.2">
      <c r="A32" s="23" t="s">
        <v>41</v>
      </c>
      <c r="B32" s="23">
        <v>30214</v>
      </c>
      <c r="C32" s="23">
        <v>0</v>
      </c>
      <c r="D32" s="23">
        <v>0</v>
      </c>
      <c r="E32" s="23">
        <v>0</v>
      </c>
      <c r="F32" s="23">
        <v>0</v>
      </c>
      <c r="G32" s="16">
        <v>0</v>
      </c>
      <c r="H32" s="23">
        <v>0</v>
      </c>
      <c r="I32" s="24">
        <v>0</v>
      </c>
      <c r="J32" s="23">
        <v>0</v>
      </c>
      <c r="K32" s="23">
        <v>0</v>
      </c>
      <c r="L32" s="44">
        <v>0</v>
      </c>
      <c r="M32" s="23">
        <v>0</v>
      </c>
      <c r="N32" s="19">
        <f t="shared" si="0"/>
        <v>30214</v>
      </c>
      <c r="O32" s="20">
        <f t="shared" si="1"/>
        <v>3021.4</v>
      </c>
      <c r="P32" s="30"/>
    </row>
    <row r="33" spans="1:16" x14ac:dyDescent="0.2">
      <c r="A33" s="44" t="s">
        <v>90</v>
      </c>
      <c r="B33" s="23">
        <v>0</v>
      </c>
      <c r="C33" s="23">
        <v>0</v>
      </c>
      <c r="D33" s="23">
        <v>0</v>
      </c>
      <c r="E33" s="23">
        <v>0</v>
      </c>
      <c r="F33" s="23">
        <v>0</v>
      </c>
      <c r="G33" s="16">
        <v>0</v>
      </c>
      <c r="H33" s="23">
        <v>30685</v>
      </c>
      <c r="I33" s="24">
        <v>0</v>
      </c>
      <c r="J33" s="23">
        <v>65620</v>
      </c>
      <c r="K33" s="23">
        <v>31100</v>
      </c>
      <c r="L33" s="44">
        <v>32880</v>
      </c>
      <c r="M33" s="23">
        <v>0</v>
      </c>
      <c r="N33" s="19">
        <f t="shared" si="0"/>
        <v>160285</v>
      </c>
      <c r="O33" s="20">
        <f t="shared" si="1"/>
        <v>12740.5</v>
      </c>
      <c r="P33" s="30"/>
    </row>
    <row r="34" spans="1:16" x14ac:dyDescent="0.2">
      <c r="A34" s="44" t="s">
        <v>127</v>
      </c>
      <c r="B34" s="23">
        <v>0</v>
      </c>
      <c r="C34" s="23">
        <v>0</v>
      </c>
      <c r="D34" s="23">
        <v>0</v>
      </c>
      <c r="E34" s="23">
        <v>0</v>
      </c>
      <c r="F34" s="23">
        <v>0</v>
      </c>
      <c r="G34" s="16">
        <v>0</v>
      </c>
      <c r="H34" s="23">
        <v>0</v>
      </c>
      <c r="I34" s="24">
        <v>0</v>
      </c>
      <c r="J34" s="23">
        <v>0</v>
      </c>
      <c r="K34" s="23">
        <v>30072</v>
      </c>
      <c r="L34" s="44">
        <v>30000.17</v>
      </c>
      <c r="M34" s="23">
        <v>31557</v>
      </c>
      <c r="N34" s="19">
        <f t="shared" si="0"/>
        <v>91629.17</v>
      </c>
      <c r="O34" s="20">
        <f t="shared" si="1"/>
        <v>3007.2</v>
      </c>
      <c r="P34" s="30"/>
    </row>
    <row r="35" spans="1:16" x14ac:dyDescent="0.2">
      <c r="A35" s="23" t="s">
        <v>76</v>
      </c>
      <c r="B35" s="23">
        <v>0</v>
      </c>
      <c r="C35" s="23">
        <v>0</v>
      </c>
      <c r="D35" s="23">
        <v>0</v>
      </c>
      <c r="E35" s="23">
        <v>0</v>
      </c>
      <c r="F35" s="23">
        <v>31925</v>
      </c>
      <c r="G35" s="16">
        <v>30125</v>
      </c>
      <c r="H35" s="23">
        <v>0</v>
      </c>
      <c r="I35" s="24">
        <v>0</v>
      </c>
      <c r="J35" s="23">
        <v>0</v>
      </c>
      <c r="K35" s="23">
        <v>0</v>
      </c>
      <c r="L35" s="44">
        <v>0</v>
      </c>
      <c r="M35" s="23">
        <v>0</v>
      </c>
      <c r="N35" s="19">
        <f t="shared" si="0"/>
        <v>62050</v>
      </c>
      <c r="O35" s="20">
        <f t="shared" si="1"/>
        <v>6205</v>
      </c>
      <c r="P35" s="30"/>
    </row>
    <row r="36" spans="1:16" x14ac:dyDescent="0.2">
      <c r="A36" s="44" t="s">
        <v>133</v>
      </c>
      <c r="B36" s="23">
        <v>0</v>
      </c>
      <c r="C36" s="23">
        <v>0</v>
      </c>
      <c r="D36" s="23">
        <v>0</v>
      </c>
      <c r="E36" s="23">
        <v>0</v>
      </c>
      <c r="F36" s="23">
        <v>0</v>
      </c>
      <c r="G36" s="16">
        <v>0</v>
      </c>
      <c r="H36" s="23">
        <v>0</v>
      </c>
      <c r="I36" s="24">
        <v>0</v>
      </c>
      <c r="J36" s="23">
        <v>0</v>
      </c>
      <c r="K36" s="23">
        <v>2518750</v>
      </c>
      <c r="L36" s="44">
        <v>0</v>
      </c>
      <c r="M36" s="23">
        <v>0</v>
      </c>
      <c r="N36" s="19">
        <f t="shared" si="0"/>
        <v>2518750</v>
      </c>
      <c r="O36" s="20">
        <f t="shared" si="1"/>
        <v>251875</v>
      </c>
      <c r="P36" s="30"/>
    </row>
    <row r="37" spans="1:16" x14ac:dyDescent="0.2">
      <c r="A37" s="44" t="s">
        <v>141</v>
      </c>
      <c r="B37" s="23">
        <v>0</v>
      </c>
      <c r="C37" s="23">
        <v>0</v>
      </c>
      <c r="D37" s="23">
        <v>0</v>
      </c>
      <c r="E37" s="23">
        <v>0</v>
      </c>
      <c r="F37" s="23">
        <v>0</v>
      </c>
      <c r="G37" s="16">
        <v>0</v>
      </c>
      <c r="H37" s="23">
        <v>0</v>
      </c>
      <c r="I37" s="24">
        <v>0</v>
      </c>
      <c r="J37" s="23">
        <v>0</v>
      </c>
      <c r="K37" s="23">
        <v>0</v>
      </c>
      <c r="L37" s="44">
        <v>31202</v>
      </c>
      <c r="M37" s="23"/>
      <c r="N37" s="19">
        <f t="shared" si="0"/>
        <v>31202</v>
      </c>
      <c r="O37" s="20">
        <f t="shared" si="1"/>
        <v>0</v>
      </c>
      <c r="P37" s="30"/>
    </row>
    <row r="38" spans="1:16" x14ac:dyDescent="0.2">
      <c r="A38" s="44" t="s">
        <v>126</v>
      </c>
      <c r="B38" s="23">
        <v>0</v>
      </c>
      <c r="C38" s="23">
        <v>0</v>
      </c>
      <c r="D38" s="23">
        <v>0</v>
      </c>
      <c r="E38" s="23">
        <v>0</v>
      </c>
      <c r="F38" s="23">
        <v>0</v>
      </c>
      <c r="G38" s="16">
        <v>0</v>
      </c>
      <c r="H38" s="23">
        <v>0</v>
      </c>
      <c r="I38" s="24">
        <v>0</v>
      </c>
      <c r="J38" s="23">
        <v>0</v>
      </c>
      <c r="K38" s="23">
        <v>30072</v>
      </c>
      <c r="L38" s="44">
        <v>0</v>
      </c>
      <c r="M38" s="23">
        <v>0</v>
      </c>
      <c r="N38" s="19">
        <f t="shared" si="0"/>
        <v>30072</v>
      </c>
      <c r="O38" s="20">
        <f t="shared" si="1"/>
        <v>3007.2</v>
      </c>
      <c r="P38" s="30"/>
    </row>
    <row r="39" spans="1:16" x14ac:dyDescent="0.2">
      <c r="A39" s="44" t="s">
        <v>88</v>
      </c>
      <c r="B39" s="23">
        <v>0</v>
      </c>
      <c r="C39" s="23">
        <v>0</v>
      </c>
      <c r="D39" s="23">
        <v>0</v>
      </c>
      <c r="E39" s="23">
        <v>0</v>
      </c>
      <c r="F39" s="23">
        <v>0</v>
      </c>
      <c r="G39" s="16">
        <v>0</v>
      </c>
      <c r="H39" s="23">
        <v>21638</v>
      </c>
      <c r="I39" s="24">
        <v>20273</v>
      </c>
      <c r="J39" s="23">
        <v>19928</v>
      </c>
      <c r="K39" s="23">
        <v>0</v>
      </c>
      <c r="L39" s="44">
        <v>0</v>
      </c>
      <c r="M39" s="23">
        <v>0</v>
      </c>
      <c r="N39" s="19">
        <f t="shared" si="0"/>
        <v>61839</v>
      </c>
      <c r="O39" s="20">
        <f t="shared" si="1"/>
        <v>6183.9</v>
      </c>
      <c r="P39" s="30"/>
    </row>
    <row r="40" spans="1:16" x14ac:dyDescent="0.2">
      <c r="A40" s="23" t="s">
        <v>40</v>
      </c>
      <c r="B40" s="23">
        <v>30214</v>
      </c>
      <c r="C40" s="23">
        <v>0</v>
      </c>
      <c r="D40" s="23">
        <v>0</v>
      </c>
      <c r="E40" s="23">
        <v>0</v>
      </c>
      <c r="F40" s="23">
        <v>0</v>
      </c>
      <c r="G40" s="16">
        <v>0</v>
      </c>
      <c r="H40" s="23">
        <v>0</v>
      </c>
      <c r="I40" s="24">
        <v>0</v>
      </c>
      <c r="J40" s="23">
        <v>0</v>
      </c>
      <c r="K40" s="23">
        <v>0</v>
      </c>
      <c r="L40" s="44">
        <v>0</v>
      </c>
      <c r="M40" s="23">
        <v>0</v>
      </c>
      <c r="N40" s="19">
        <f t="shared" si="0"/>
        <v>30214</v>
      </c>
      <c r="O40" s="20">
        <f t="shared" si="1"/>
        <v>3021.4</v>
      </c>
      <c r="P40" s="30"/>
    </row>
    <row r="41" spans="1:16" x14ac:dyDescent="0.2">
      <c r="A41" s="44" t="s">
        <v>64</v>
      </c>
      <c r="B41" s="23">
        <v>0</v>
      </c>
      <c r="C41" s="23">
        <v>0</v>
      </c>
      <c r="D41" s="23">
        <v>450000</v>
      </c>
      <c r="E41" s="23">
        <v>0</v>
      </c>
      <c r="F41" s="23">
        <v>0</v>
      </c>
      <c r="G41" s="16">
        <v>0</v>
      </c>
      <c r="H41" s="23">
        <v>0</v>
      </c>
      <c r="I41" s="24">
        <v>0</v>
      </c>
      <c r="J41" s="23">
        <v>0</v>
      </c>
      <c r="K41" s="23">
        <v>0</v>
      </c>
      <c r="L41" s="44">
        <v>0</v>
      </c>
      <c r="M41" s="23">
        <v>0</v>
      </c>
      <c r="N41" s="19">
        <f t="shared" si="0"/>
        <v>450000</v>
      </c>
      <c r="O41" s="20">
        <f t="shared" si="1"/>
        <v>45000</v>
      </c>
      <c r="P41" s="30"/>
    </row>
    <row r="42" spans="1:16" x14ac:dyDescent="0.2">
      <c r="A42" s="44" t="s">
        <v>83</v>
      </c>
      <c r="B42" s="23">
        <v>0</v>
      </c>
      <c r="C42" s="23">
        <v>0</v>
      </c>
      <c r="D42" s="23">
        <v>0</v>
      </c>
      <c r="E42" s="23">
        <v>0</v>
      </c>
      <c r="F42" s="23">
        <v>0</v>
      </c>
      <c r="G42" s="16">
        <v>0</v>
      </c>
      <c r="H42" s="23">
        <v>30143</v>
      </c>
      <c r="I42" s="26">
        <v>30413</v>
      </c>
      <c r="J42" s="23">
        <v>30068</v>
      </c>
      <c r="K42" s="23">
        <v>0</v>
      </c>
      <c r="L42" s="44">
        <v>0</v>
      </c>
      <c r="M42" s="23">
        <v>0</v>
      </c>
      <c r="N42" s="19">
        <f t="shared" si="0"/>
        <v>90624</v>
      </c>
      <c r="O42" s="20">
        <f t="shared" si="1"/>
        <v>9062.4</v>
      </c>
      <c r="P42" s="30"/>
    </row>
    <row r="43" spans="1:16" x14ac:dyDescent="0.2">
      <c r="A43" s="23" t="s">
        <v>31</v>
      </c>
      <c r="B43" s="23">
        <v>20784</v>
      </c>
      <c r="C43" s="23">
        <v>0</v>
      </c>
      <c r="D43" s="23">
        <v>0</v>
      </c>
      <c r="E43" s="23">
        <v>0</v>
      </c>
      <c r="F43" s="23">
        <v>0</v>
      </c>
      <c r="G43" s="16">
        <v>0</v>
      </c>
      <c r="H43" s="23">
        <v>0</v>
      </c>
      <c r="I43" s="24">
        <v>0</v>
      </c>
      <c r="J43" s="23">
        <v>0</v>
      </c>
      <c r="K43" s="23">
        <v>0</v>
      </c>
      <c r="L43" s="44">
        <v>0</v>
      </c>
      <c r="M43" s="23">
        <v>0</v>
      </c>
      <c r="N43" s="19">
        <f t="shared" si="0"/>
        <v>20784</v>
      </c>
      <c r="O43" s="20">
        <f t="shared" si="1"/>
        <v>2078.4</v>
      </c>
      <c r="P43" s="30"/>
    </row>
    <row r="44" spans="1:16" x14ac:dyDescent="0.2">
      <c r="A44" s="44" t="s">
        <v>120</v>
      </c>
      <c r="B44" s="23">
        <v>0</v>
      </c>
      <c r="C44" s="23">
        <v>0</v>
      </c>
      <c r="D44" s="23">
        <v>0</v>
      </c>
      <c r="E44" s="23">
        <v>0</v>
      </c>
      <c r="F44" s="23">
        <v>0</v>
      </c>
      <c r="G44" s="16">
        <v>0</v>
      </c>
      <c r="H44" s="23">
        <v>0</v>
      </c>
      <c r="I44" s="24">
        <v>0</v>
      </c>
      <c r="J44" s="23">
        <v>0</v>
      </c>
      <c r="K44" s="23">
        <v>21522</v>
      </c>
      <c r="L44" s="44">
        <v>21922</v>
      </c>
      <c r="M44" s="23">
        <v>21792</v>
      </c>
      <c r="N44" s="19">
        <f t="shared" si="0"/>
        <v>65236</v>
      </c>
      <c r="O44" s="20">
        <f t="shared" si="1"/>
        <v>2152.1999999999998</v>
      </c>
      <c r="P44" s="30"/>
    </row>
    <row r="45" spans="1:16" x14ac:dyDescent="0.2">
      <c r="A45" s="23" t="s">
        <v>19</v>
      </c>
      <c r="B45" s="23">
        <v>30214</v>
      </c>
      <c r="C45" s="23">
        <v>30274</v>
      </c>
      <c r="D45" s="23">
        <v>31599</v>
      </c>
      <c r="E45" s="23">
        <v>0</v>
      </c>
      <c r="F45" s="23">
        <v>0</v>
      </c>
      <c r="G45" s="16">
        <v>0</v>
      </c>
      <c r="H45" s="23">
        <v>0</v>
      </c>
      <c r="I45" s="24">
        <v>0</v>
      </c>
      <c r="J45" s="23">
        <v>0</v>
      </c>
      <c r="K45" s="23">
        <v>0</v>
      </c>
      <c r="L45" s="44">
        <v>0</v>
      </c>
      <c r="M45" s="23">
        <v>0</v>
      </c>
      <c r="N45" s="19">
        <f t="shared" si="0"/>
        <v>92087</v>
      </c>
      <c r="O45" s="20">
        <f t="shared" si="1"/>
        <v>9208.7000000000007</v>
      </c>
      <c r="P45" s="30"/>
    </row>
    <row r="46" spans="1:16" x14ac:dyDescent="0.2">
      <c r="A46" s="23" t="s">
        <v>37</v>
      </c>
      <c r="B46" s="23">
        <v>30214</v>
      </c>
      <c r="C46" s="23">
        <v>30274</v>
      </c>
      <c r="D46" s="23">
        <v>31599</v>
      </c>
      <c r="E46" s="23">
        <v>0</v>
      </c>
      <c r="F46" s="23">
        <v>0</v>
      </c>
      <c r="G46" s="16">
        <v>0</v>
      </c>
      <c r="H46" s="23">
        <v>0</v>
      </c>
      <c r="I46" s="24">
        <v>0</v>
      </c>
      <c r="J46" s="23">
        <v>0</v>
      </c>
      <c r="K46" s="23">
        <v>0</v>
      </c>
      <c r="L46" s="44">
        <v>0</v>
      </c>
      <c r="M46" s="23">
        <v>0</v>
      </c>
      <c r="N46" s="19">
        <f t="shared" si="0"/>
        <v>92087</v>
      </c>
      <c r="O46" s="20">
        <f t="shared" si="1"/>
        <v>9208.7000000000007</v>
      </c>
      <c r="P46" s="30"/>
    </row>
    <row r="47" spans="1:16" x14ac:dyDescent="0.2">
      <c r="A47" s="44" t="s">
        <v>92</v>
      </c>
      <c r="B47" s="23">
        <v>0</v>
      </c>
      <c r="C47" s="23">
        <v>0</v>
      </c>
      <c r="D47" s="23">
        <v>0</v>
      </c>
      <c r="E47" s="23">
        <v>0</v>
      </c>
      <c r="F47" s="23">
        <v>0</v>
      </c>
      <c r="G47" s="16">
        <v>0</v>
      </c>
      <c r="H47" s="23">
        <v>51582</v>
      </c>
      <c r="I47" s="26">
        <v>51183</v>
      </c>
      <c r="J47" s="23">
        <v>51123</v>
      </c>
      <c r="K47" s="23">
        <v>0</v>
      </c>
      <c r="L47" s="44">
        <v>0</v>
      </c>
      <c r="M47" s="23">
        <v>0</v>
      </c>
      <c r="N47" s="19">
        <f t="shared" si="0"/>
        <v>153888</v>
      </c>
      <c r="O47" s="20">
        <f t="shared" si="1"/>
        <v>15388.8</v>
      </c>
      <c r="P47" s="30"/>
    </row>
    <row r="48" spans="1:16" x14ac:dyDescent="0.2">
      <c r="A48" s="23" t="s">
        <v>43</v>
      </c>
      <c r="B48" s="23">
        <v>30214</v>
      </c>
      <c r="C48" s="23">
        <v>0</v>
      </c>
      <c r="D48" s="23">
        <v>0</v>
      </c>
      <c r="E48" s="23">
        <v>0</v>
      </c>
      <c r="F48" s="23">
        <v>0</v>
      </c>
      <c r="G48" s="16">
        <v>0</v>
      </c>
      <c r="H48" s="23">
        <v>0</v>
      </c>
      <c r="I48" s="24">
        <v>0</v>
      </c>
      <c r="J48" s="23">
        <v>0</v>
      </c>
      <c r="K48" s="23">
        <v>0</v>
      </c>
      <c r="L48" s="44">
        <v>0</v>
      </c>
      <c r="M48" s="23">
        <v>0</v>
      </c>
      <c r="N48" s="19">
        <f t="shared" si="0"/>
        <v>30214</v>
      </c>
      <c r="O48" s="20">
        <f t="shared" si="1"/>
        <v>3021.4</v>
      </c>
      <c r="P48" s="30"/>
    </row>
    <row r="49" spans="1:16" x14ac:dyDescent="0.2">
      <c r="A49" s="23" t="s">
        <v>79</v>
      </c>
      <c r="B49" s="23">
        <v>0</v>
      </c>
      <c r="C49" s="23">
        <v>0</v>
      </c>
      <c r="D49" s="23">
        <v>0</v>
      </c>
      <c r="E49" s="23">
        <v>0</v>
      </c>
      <c r="F49" s="23">
        <v>30013</v>
      </c>
      <c r="G49" s="16">
        <v>30193</v>
      </c>
      <c r="H49" s="23">
        <v>30193</v>
      </c>
      <c r="I49" s="26">
        <v>30413</v>
      </c>
      <c r="J49" s="23">
        <v>30068</v>
      </c>
      <c r="K49" s="23">
        <v>0</v>
      </c>
      <c r="L49" s="44">
        <v>0</v>
      </c>
      <c r="M49" s="23">
        <v>0</v>
      </c>
      <c r="N49" s="19">
        <f t="shared" si="0"/>
        <v>150880</v>
      </c>
      <c r="O49" s="20">
        <f t="shared" si="1"/>
        <v>15088</v>
      </c>
      <c r="P49" s="30"/>
    </row>
    <row r="50" spans="1:16" x14ac:dyDescent="0.2">
      <c r="A50" s="44" t="s">
        <v>91</v>
      </c>
      <c r="B50" s="23">
        <v>0</v>
      </c>
      <c r="C50" s="23">
        <v>0</v>
      </c>
      <c r="D50" s="23">
        <v>0</v>
      </c>
      <c r="E50" s="23">
        <v>0</v>
      </c>
      <c r="F50" s="23">
        <v>0</v>
      </c>
      <c r="G50" s="16">
        <v>0</v>
      </c>
      <c r="H50" s="23">
        <v>30685</v>
      </c>
      <c r="I50" s="26">
        <v>30285</v>
      </c>
      <c r="J50" s="23">
        <v>32660</v>
      </c>
      <c r="K50" s="23">
        <v>0</v>
      </c>
      <c r="L50" s="44">
        <v>0</v>
      </c>
      <c r="M50" s="23">
        <v>0</v>
      </c>
      <c r="N50" s="19">
        <f t="shared" si="0"/>
        <v>93630</v>
      </c>
      <c r="O50" s="20">
        <f t="shared" si="1"/>
        <v>9363</v>
      </c>
      <c r="P50" s="30"/>
    </row>
    <row r="51" spans="1:16" x14ac:dyDescent="0.2">
      <c r="A51" s="44" t="s">
        <v>22</v>
      </c>
      <c r="B51" s="23">
        <v>30214</v>
      </c>
      <c r="C51" s="23">
        <v>30274</v>
      </c>
      <c r="D51" s="23">
        <v>31599</v>
      </c>
      <c r="E51" s="23">
        <v>0</v>
      </c>
      <c r="F51" s="23">
        <v>0</v>
      </c>
      <c r="G51" s="16">
        <v>0</v>
      </c>
      <c r="H51" s="23">
        <v>0</v>
      </c>
      <c r="I51" s="24">
        <v>0</v>
      </c>
      <c r="J51" s="23">
        <v>0</v>
      </c>
      <c r="K51" s="23">
        <v>0</v>
      </c>
      <c r="L51" s="44">
        <v>0</v>
      </c>
      <c r="M51" s="23">
        <v>0</v>
      </c>
      <c r="N51" s="19">
        <f t="shared" si="0"/>
        <v>92087</v>
      </c>
      <c r="O51" s="20">
        <f t="shared" si="1"/>
        <v>9208.7000000000007</v>
      </c>
      <c r="P51" s="30"/>
    </row>
    <row r="52" spans="1:16" x14ac:dyDescent="0.2">
      <c r="A52" s="44" t="s">
        <v>50</v>
      </c>
      <c r="B52" s="23">
        <v>180000</v>
      </c>
      <c r="C52" s="23">
        <v>0</v>
      </c>
      <c r="D52" s="23">
        <v>0</v>
      </c>
      <c r="E52" s="23">
        <v>0</v>
      </c>
      <c r="F52" s="23">
        <v>0</v>
      </c>
      <c r="G52" s="16">
        <v>0</v>
      </c>
      <c r="H52" s="23">
        <v>0</v>
      </c>
      <c r="I52" s="24">
        <v>0</v>
      </c>
      <c r="J52" s="23">
        <v>0</v>
      </c>
      <c r="K52" s="23">
        <v>0</v>
      </c>
      <c r="L52" s="44">
        <v>0</v>
      </c>
      <c r="M52" s="23">
        <v>0</v>
      </c>
      <c r="N52" s="19">
        <f t="shared" si="0"/>
        <v>180000</v>
      </c>
      <c r="O52" s="20">
        <f t="shared" si="1"/>
        <v>18000</v>
      </c>
      <c r="P52" s="30"/>
    </row>
    <row r="53" spans="1:16" x14ac:dyDescent="0.2">
      <c r="A53" s="44" t="s">
        <v>136</v>
      </c>
      <c r="B53" s="23">
        <v>0</v>
      </c>
      <c r="C53" s="44">
        <v>0</v>
      </c>
      <c r="D53" s="23">
        <v>0</v>
      </c>
      <c r="E53" s="23">
        <v>0</v>
      </c>
      <c r="F53" s="23">
        <v>0</v>
      </c>
      <c r="G53" s="16">
        <v>0</v>
      </c>
      <c r="H53" s="23">
        <v>0</v>
      </c>
      <c r="I53" s="24">
        <v>0</v>
      </c>
      <c r="J53" s="23">
        <v>0</v>
      </c>
      <c r="K53" s="23">
        <v>0</v>
      </c>
      <c r="L53" s="44">
        <v>31713</v>
      </c>
      <c r="M53" s="23">
        <v>32977</v>
      </c>
      <c r="N53" s="19">
        <f t="shared" si="0"/>
        <v>64690</v>
      </c>
      <c r="O53" s="20">
        <f t="shared" si="1"/>
        <v>0</v>
      </c>
      <c r="P53" s="30"/>
    </row>
    <row r="54" spans="1:16" x14ac:dyDescent="0.2">
      <c r="A54" s="23" t="s">
        <v>48</v>
      </c>
      <c r="B54" s="23">
        <v>30214</v>
      </c>
      <c r="C54" s="23">
        <v>30274</v>
      </c>
      <c r="D54" s="23">
        <v>31599</v>
      </c>
      <c r="E54" s="23">
        <v>29764</v>
      </c>
      <c r="F54" s="23">
        <v>0</v>
      </c>
      <c r="G54" s="16">
        <v>30193</v>
      </c>
      <c r="H54" s="23">
        <v>0</v>
      </c>
      <c r="I54" s="24">
        <v>0</v>
      </c>
      <c r="J54" s="23">
        <v>0</v>
      </c>
      <c r="K54" s="23">
        <v>0</v>
      </c>
      <c r="L54" s="44">
        <v>0</v>
      </c>
      <c r="M54" s="23">
        <v>0</v>
      </c>
      <c r="N54" s="19">
        <f t="shared" si="0"/>
        <v>152044</v>
      </c>
      <c r="O54" s="20">
        <f t="shared" si="1"/>
        <v>15204.4</v>
      </c>
      <c r="P54" s="30"/>
    </row>
    <row r="55" spans="1:16" x14ac:dyDescent="0.2">
      <c r="A55" s="23" t="s">
        <v>73</v>
      </c>
      <c r="B55" s="23">
        <v>0</v>
      </c>
      <c r="C55" s="23">
        <v>0</v>
      </c>
      <c r="D55" s="23">
        <v>0</v>
      </c>
      <c r="E55" s="23">
        <v>0</v>
      </c>
      <c r="F55" s="23">
        <v>30013</v>
      </c>
      <c r="G55" s="16">
        <v>30193</v>
      </c>
      <c r="H55" s="23">
        <v>30143</v>
      </c>
      <c r="I55" s="26">
        <v>30413</v>
      </c>
      <c r="J55" s="23">
        <v>30068</v>
      </c>
      <c r="K55" s="23">
        <v>0</v>
      </c>
      <c r="L55" s="44">
        <v>0</v>
      </c>
      <c r="M55" s="23">
        <v>0</v>
      </c>
      <c r="N55" s="19">
        <f t="shared" si="0"/>
        <v>150830</v>
      </c>
      <c r="O55" s="20">
        <f t="shared" si="1"/>
        <v>15083</v>
      </c>
      <c r="P55" s="30"/>
    </row>
    <row r="56" spans="1:16" x14ac:dyDescent="0.2">
      <c r="A56" s="44" t="s">
        <v>152</v>
      </c>
      <c r="B56" s="23">
        <v>0</v>
      </c>
      <c r="C56" s="23">
        <v>0</v>
      </c>
      <c r="D56" s="23">
        <v>0</v>
      </c>
      <c r="E56" s="23">
        <v>0</v>
      </c>
      <c r="F56" s="23">
        <v>0</v>
      </c>
      <c r="G56" s="16">
        <v>0</v>
      </c>
      <c r="H56" s="23">
        <v>0</v>
      </c>
      <c r="I56" s="26">
        <v>0</v>
      </c>
      <c r="J56" s="23"/>
      <c r="K56" s="23">
        <v>0</v>
      </c>
      <c r="L56" s="44">
        <v>0</v>
      </c>
      <c r="M56" s="23">
        <v>31557</v>
      </c>
      <c r="N56" s="19">
        <f t="shared" si="0"/>
        <v>31557</v>
      </c>
      <c r="O56" s="20"/>
      <c r="P56" s="30"/>
    </row>
    <row r="57" spans="1:16" x14ac:dyDescent="0.2">
      <c r="A57" s="44" t="s">
        <v>128</v>
      </c>
      <c r="B57" s="23">
        <v>0</v>
      </c>
      <c r="C57" s="23">
        <v>0</v>
      </c>
      <c r="D57" s="23">
        <v>0</v>
      </c>
      <c r="E57" s="23">
        <v>0</v>
      </c>
      <c r="F57" s="23">
        <v>0</v>
      </c>
      <c r="G57" s="16">
        <v>0</v>
      </c>
      <c r="H57" s="23">
        <v>0</v>
      </c>
      <c r="I57" s="26">
        <v>0</v>
      </c>
      <c r="J57" s="23">
        <v>0</v>
      </c>
      <c r="K57" s="23">
        <v>30072</v>
      </c>
      <c r="L57" s="44">
        <v>31202</v>
      </c>
      <c r="M57" s="23">
        <v>31557</v>
      </c>
      <c r="N57" s="19">
        <f t="shared" si="0"/>
        <v>92831</v>
      </c>
      <c r="O57" s="20">
        <f t="shared" si="1"/>
        <v>3007.2</v>
      </c>
      <c r="P57" s="30"/>
    </row>
    <row r="58" spans="1:16" x14ac:dyDescent="0.2">
      <c r="A58" s="23" t="s">
        <v>72</v>
      </c>
      <c r="B58" s="23">
        <v>0</v>
      </c>
      <c r="C58" s="23">
        <v>0</v>
      </c>
      <c r="D58" s="23">
        <v>0</v>
      </c>
      <c r="E58" s="23">
        <v>0</v>
      </c>
      <c r="F58" s="23">
        <v>30013</v>
      </c>
      <c r="G58" s="16">
        <v>30193</v>
      </c>
      <c r="H58" s="23">
        <v>30143</v>
      </c>
      <c r="I58" s="26">
        <v>30413</v>
      </c>
      <c r="J58" s="23">
        <v>30068</v>
      </c>
      <c r="K58" s="23">
        <v>0</v>
      </c>
      <c r="L58" s="44">
        <v>0</v>
      </c>
      <c r="M58" s="23">
        <v>0</v>
      </c>
      <c r="N58" s="19">
        <f t="shared" si="0"/>
        <v>150830</v>
      </c>
      <c r="O58" s="20">
        <f t="shared" si="1"/>
        <v>15083</v>
      </c>
      <c r="P58" s="30"/>
    </row>
    <row r="59" spans="1:16" x14ac:dyDescent="0.2">
      <c r="A59" s="44" t="s">
        <v>160</v>
      </c>
      <c r="B59" s="23">
        <v>0</v>
      </c>
      <c r="C59" s="23">
        <v>0</v>
      </c>
      <c r="D59" s="23">
        <v>0</v>
      </c>
      <c r="E59" s="23">
        <v>0</v>
      </c>
      <c r="F59" s="23">
        <v>0</v>
      </c>
      <c r="G59" s="16">
        <v>0</v>
      </c>
      <c r="H59" s="23">
        <v>0</v>
      </c>
      <c r="I59" s="26">
        <v>0</v>
      </c>
      <c r="J59" s="23">
        <v>0</v>
      </c>
      <c r="K59" s="23">
        <v>0</v>
      </c>
      <c r="L59" s="44">
        <v>0</v>
      </c>
      <c r="M59" s="23">
        <v>33785</v>
      </c>
      <c r="N59" s="19">
        <f t="shared" si="0"/>
        <v>33785</v>
      </c>
      <c r="O59" s="20">
        <f t="shared" si="1"/>
        <v>0</v>
      </c>
      <c r="P59" s="30"/>
    </row>
    <row r="60" spans="1:16" x14ac:dyDescent="0.2">
      <c r="A60" s="23" t="s">
        <v>34</v>
      </c>
      <c r="B60" s="23">
        <v>30214</v>
      </c>
      <c r="C60" s="23">
        <v>0</v>
      </c>
      <c r="D60" s="23">
        <v>0</v>
      </c>
      <c r="E60" s="23">
        <v>0</v>
      </c>
      <c r="F60" s="23">
        <v>0</v>
      </c>
      <c r="G60" s="16">
        <v>30193</v>
      </c>
      <c r="H60" s="23">
        <v>0</v>
      </c>
      <c r="I60" s="24">
        <v>0</v>
      </c>
      <c r="J60" s="23">
        <v>0</v>
      </c>
      <c r="K60" s="23">
        <v>0</v>
      </c>
      <c r="L60" s="44">
        <v>0</v>
      </c>
      <c r="M60" s="23">
        <v>0</v>
      </c>
      <c r="N60" s="19">
        <f t="shared" si="0"/>
        <v>60407</v>
      </c>
      <c r="O60" s="20">
        <f t="shared" si="1"/>
        <v>6040.7</v>
      </c>
      <c r="P60" s="30"/>
    </row>
    <row r="61" spans="1:16" x14ac:dyDescent="0.2">
      <c r="A61" s="44" t="s">
        <v>99</v>
      </c>
      <c r="B61" s="23">
        <v>0</v>
      </c>
      <c r="C61" s="23">
        <v>0</v>
      </c>
      <c r="D61" s="23">
        <v>0</v>
      </c>
      <c r="E61" s="23">
        <v>0</v>
      </c>
      <c r="F61" s="23">
        <v>0</v>
      </c>
      <c r="G61" s="16">
        <v>0</v>
      </c>
      <c r="H61" s="23">
        <v>0</v>
      </c>
      <c r="I61" s="26">
        <v>51183</v>
      </c>
      <c r="J61" s="23">
        <v>51123</v>
      </c>
      <c r="K61" s="23">
        <v>0</v>
      </c>
      <c r="L61" s="44">
        <v>0</v>
      </c>
      <c r="M61" s="23">
        <v>0</v>
      </c>
      <c r="N61" s="19">
        <f t="shared" si="0"/>
        <v>102306</v>
      </c>
      <c r="O61" s="20">
        <f t="shared" si="1"/>
        <v>10230.6</v>
      </c>
      <c r="P61" s="30"/>
    </row>
    <row r="62" spans="1:16" x14ac:dyDescent="0.2">
      <c r="A62" s="44" t="s">
        <v>58</v>
      </c>
      <c r="B62" s="23">
        <v>30214</v>
      </c>
      <c r="C62" s="23">
        <v>30274</v>
      </c>
      <c r="D62" s="23">
        <v>0</v>
      </c>
      <c r="E62" s="23">
        <v>0</v>
      </c>
      <c r="F62" s="23">
        <v>0</v>
      </c>
      <c r="G62" s="16">
        <v>0</v>
      </c>
      <c r="H62" s="23">
        <v>0</v>
      </c>
      <c r="I62" s="24">
        <v>0</v>
      </c>
      <c r="J62" s="23">
        <v>0</v>
      </c>
      <c r="K62" s="23">
        <v>0</v>
      </c>
      <c r="L62" s="44">
        <v>0</v>
      </c>
      <c r="M62" s="23">
        <v>0</v>
      </c>
      <c r="N62" s="19">
        <f t="shared" si="0"/>
        <v>60488</v>
      </c>
      <c r="O62" s="20">
        <f t="shared" si="1"/>
        <v>6048.8</v>
      </c>
      <c r="P62" s="30"/>
    </row>
    <row r="63" spans="1:16" x14ac:dyDescent="0.2">
      <c r="A63" s="44" t="s">
        <v>119</v>
      </c>
      <c r="B63" s="23">
        <v>0</v>
      </c>
      <c r="C63" s="23">
        <v>0</v>
      </c>
      <c r="D63" s="23">
        <v>0</v>
      </c>
      <c r="E63" s="23">
        <v>0</v>
      </c>
      <c r="F63" s="23">
        <v>0</v>
      </c>
      <c r="G63" s="16">
        <v>0</v>
      </c>
      <c r="H63" s="23">
        <v>0</v>
      </c>
      <c r="I63" s="24">
        <v>0</v>
      </c>
      <c r="J63" s="23">
        <v>0</v>
      </c>
      <c r="K63" s="23">
        <v>31507</v>
      </c>
      <c r="L63" s="44">
        <v>30942</v>
      </c>
      <c r="M63" s="23">
        <v>32977</v>
      </c>
      <c r="N63" s="19">
        <f t="shared" si="0"/>
        <v>95426</v>
      </c>
      <c r="O63" s="20">
        <f t="shared" si="1"/>
        <v>3150.7</v>
      </c>
      <c r="P63" s="30"/>
    </row>
    <row r="64" spans="1:16" x14ac:dyDescent="0.2">
      <c r="A64" s="44" t="s">
        <v>123</v>
      </c>
      <c r="B64" s="23">
        <v>0</v>
      </c>
      <c r="C64" s="23">
        <v>0</v>
      </c>
      <c r="D64" s="23">
        <v>0</v>
      </c>
      <c r="E64" s="23">
        <v>0</v>
      </c>
      <c r="F64" s="23">
        <v>0</v>
      </c>
      <c r="G64" s="16">
        <v>0</v>
      </c>
      <c r="H64" s="23">
        <v>0</v>
      </c>
      <c r="I64" s="24">
        <v>0</v>
      </c>
      <c r="J64" s="23">
        <v>0</v>
      </c>
      <c r="K64" s="23">
        <v>21522</v>
      </c>
      <c r="L64" s="44">
        <v>21922</v>
      </c>
      <c r="M64" s="23">
        <v>21792</v>
      </c>
      <c r="N64" s="19">
        <f t="shared" si="0"/>
        <v>65236</v>
      </c>
      <c r="O64" s="20">
        <f t="shared" si="1"/>
        <v>2152.1999999999998</v>
      </c>
      <c r="P64" s="30"/>
    </row>
    <row r="65" spans="1:16" x14ac:dyDescent="0.2">
      <c r="A65" s="44" t="s">
        <v>109</v>
      </c>
      <c r="B65" s="23">
        <v>0</v>
      </c>
      <c r="C65" s="23">
        <v>0</v>
      </c>
      <c r="D65" s="23">
        <v>0</v>
      </c>
      <c r="E65" s="23">
        <v>0</v>
      </c>
      <c r="F65" s="23">
        <v>0</v>
      </c>
      <c r="G65" s="16">
        <v>0</v>
      </c>
      <c r="H65" s="23">
        <v>0</v>
      </c>
      <c r="I65" s="24">
        <v>0</v>
      </c>
      <c r="J65" s="23">
        <v>30068</v>
      </c>
      <c r="K65" s="23">
        <v>30072</v>
      </c>
      <c r="L65" s="44">
        <v>31202</v>
      </c>
      <c r="M65" s="23">
        <v>31557</v>
      </c>
      <c r="N65" s="19">
        <f t="shared" si="0"/>
        <v>122899</v>
      </c>
      <c r="O65" s="20">
        <f t="shared" si="1"/>
        <v>6014</v>
      </c>
      <c r="P65" s="30"/>
    </row>
    <row r="66" spans="1:16" x14ac:dyDescent="0.2">
      <c r="A66" s="44" t="s">
        <v>134</v>
      </c>
      <c r="B66" s="23">
        <v>0</v>
      </c>
      <c r="C66" s="23">
        <v>0</v>
      </c>
      <c r="D66" s="23">
        <v>0</v>
      </c>
      <c r="E66" s="23">
        <v>0</v>
      </c>
      <c r="F66" s="23">
        <v>0</v>
      </c>
      <c r="G66" s="16">
        <v>0</v>
      </c>
      <c r="H66" s="23">
        <v>0</v>
      </c>
      <c r="I66" s="24">
        <v>0</v>
      </c>
      <c r="J66" s="23">
        <v>0</v>
      </c>
      <c r="K66" s="23">
        <v>1834989.39</v>
      </c>
      <c r="L66" s="44"/>
      <c r="M66" s="23">
        <v>0</v>
      </c>
      <c r="N66" s="19">
        <f t="shared" si="0"/>
        <v>1834989.39</v>
      </c>
      <c r="O66" s="20">
        <f t="shared" si="1"/>
        <v>183498.93899999998</v>
      </c>
      <c r="P66" s="30"/>
    </row>
    <row r="67" spans="1:16" x14ac:dyDescent="0.2">
      <c r="A67" s="44" t="s">
        <v>108</v>
      </c>
      <c r="B67" s="23">
        <v>0</v>
      </c>
      <c r="C67" s="23">
        <v>0</v>
      </c>
      <c r="D67" s="23">
        <v>0</v>
      </c>
      <c r="E67" s="23">
        <v>0</v>
      </c>
      <c r="F67" s="23">
        <v>0</v>
      </c>
      <c r="G67" s="16">
        <v>0</v>
      </c>
      <c r="H67" s="23">
        <v>0</v>
      </c>
      <c r="I67" s="24">
        <v>0</v>
      </c>
      <c r="J67" s="23">
        <v>30068</v>
      </c>
      <c r="K67" s="23">
        <v>30072</v>
      </c>
      <c r="L67" s="44">
        <v>31202</v>
      </c>
      <c r="M67" s="23">
        <v>31557</v>
      </c>
      <c r="N67" s="19">
        <f t="shared" si="0"/>
        <v>122899</v>
      </c>
      <c r="O67" s="20">
        <f t="shared" si="1"/>
        <v>6014</v>
      </c>
      <c r="P67" s="30"/>
    </row>
    <row r="68" spans="1:16" x14ac:dyDescent="0.2">
      <c r="A68" s="23" t="s">
        <v>42</v>
      </c>
      <c r="B68" s="23">
        <v>30214</v>
      </c>
      <c r="C68" s="23">
        <v>30274</v>
      </c>
      <c r="D68" s="23">
        <v>0</v>
      </c>
      <c r="E68" s="23">
        <v>0</v>
      </c>
      <c r="F68" s="23">
        <v>2214486.2199999997</v>
      </c>
      <c r="G68" s="16">
        <f>111763.2+220000+450000+22621</f>
        <v>804384.2</v>
      </c>
      <c r="H68" s="23">
        <f>106750+160000</f>
        <v>266750</v>
      </c>
      <c r="I68" s="24">
        <v>0</v>
      </c>
      <c r="J68" s="23">
        <v>0</v>
      </c>
      <c r="K68" s="23">
        <v>0</v>
      </c>
      <c r="L68" s="44">
        <v>0</v>
      </c>
      <c r="M68" s="23">
        <v>0</v>
      </c>
      <c r="N68" s="19">
        <f t="shared" si="0"/>
        <v>3346108.42</v>
      </c>
      <c r="O68" s="20">
        <f t="shared" si="1"/>
        <v>334610.842</v>
      </c>
      <c r="P68" s="30"/>
    </row>
    <row r="69" spans="1:16" x14ac:dyDescent="0.2">
      <c r="A69" s="44" t="s">
        <v>113</v>
      </c>
      <c r="B69" s="23">
        <v>0</v>
      </c>
      <c r="C69" s="23">
        <v>0</v>
      </c>
      <c r="D69" s="23">
        <v>0</v>
      </c>
      <c r="E69" s="23">
        <v>0</v>
      </c>
      <c r="F69" s="23">
        <v>0</v>
      </c>
      <c r="G69" s="41">
        <v>0</v>
      </c>
      <c r="H69" s="23">
        <v>0</v>
      </c>
      <c r="I69" s="26">
        <v>0</v>
      </c>
      <c r="J69" s="23">
        <v>145000</v>
      </c>
      <c r="K69" s="23">
        <v>0</v>
      </c>
      <c r="L69" s="44">
        <v>0</v>
      </c>
      <c r="M69" s="23">
        <v>0</v>
      </c>
      <c r="N69" s="19">
        <f t="shared" si="0"/>
        <v>145000</v>
      </c>
      <c r="O69" s="20">
        <f t="shared" si="1"/>
        <v>14500</v>
      </c>
      <c r="P69" s="30"/>
    </row>
    <row r="70" spans="1:16" x14ac:dyDescent="0.2">
      <c r="A70" s="23" t="s">
        <v>29</v>
      </c>
      <c r="B70" s="23">
        <v>30214</v>
      </c>
      <c r="C70" s="23">
        <v>0</v>
      </c>
      <c r="D70" s="23">
        <v>31599</v>
      </c>
      <c r="E70" s="23">
        <v>29674</v>
      </c>
      <c r="F70" s="23">
        <v>30013</v>
      </c>
      <c r="G70" s="16">
        <v>0</v>
      </c>
      <c r="H70" s="23">
        <v>0</v>
      </c>
      <c r="I70" s="24">
        <v>0</v>
      </c>
      <c r="J70" s="23">
        <v>0</v>
      </c>
      <c r="K70" s="23">
        <v>0</v>
      </c>
      <c r="L70" s="44">
        <v>0</v>
      </c>
      <c r="M70" s="23">
        <v>0</v>
      </c>
      <c r="N70" s="19">
        <f t="shared" si="0"/>
        <v>121500</v>
      </c>
      <c r="O70" s="20">
        <f t="shared" si="1"/>
        <v>12150</v>
      </c>
      <c r="P70" s="30"/>
    </row>
    <row r="71" spans="1:16" x14ac:dyDescent="0.2">
      <c r="A71" s="44" t="s">
        <v>154</v>
      </c>
      <c r="B71" s="23">
        <v>0</v>
      </c>
      <c r="C71" s="23">
        <v>0</v>
      </c>
      <c r="D71" s="23">
        <v>0</v>
      </c>
      <c r="E71" s="23">
        <v>0</v>
      </c>
      <c r="F71" s="23">
        <v>0</v>
      </c>
      <c r="G71" s="41">
        <v>0</v>
      </c>
      <c r="H71" s="23">
        <v>0</v>
      </c>
      <c r="I71" s="24">
        <v>0</v>
      </c>
      <c r="J71" s="23">
        <v>0</v>
      </c>
      <c r="K71" s="23">
        <v>0</v>
      </c>
      <c r="L71" s="44">
        <v>27490</v>
      </c>
      <c r="M71" s="23">
        <v>31280</v>
      </c>
      <c r="N71" s="19">
        <f t="shared" ref="N71:N134" si="2">SUM(B71:M71)</f>
        <v>58770</v>
      </c>
      <c r="O71" s="20">
        <f t="shared" si="1"/>
        <v>0</v>
      </c>
      <c r="P71" s="30"/>
    </row>
    <row r="72" spans="1:16" x14ac:dyDescent="0.2">
      <c r="A72" s="23" t="s">
        <v>23</v>
      </c>
      <c r="B72" s="23">
        <v>30214</v>
      </c>
      <c r="C72" s="23">
        <v>30274</v>
      </c>
      <c r="D72" s="23">
        <v>0</v>
      </c>
      <c r="E72" s="23">
        <v>0</v>
      </c>
      <c r="F72" s="23">
        <v>0</v>
      </c>
      <c r="G72" s="16">
        <v>0</v>
      </c>
      <c r="H72" s="16">
        <v>0</v>
      </c>
      <c r="I72" s="24">
        <v>0</v>
      </c>
      <c r="J72" s="23">
        <v>0</v>
      </c>
      <c r="K72" s="23">
        <v>0</v>
      </c>
      <c r="L72" s="44">
        <v>0</v>
      </c>
      <c r="M72" s="23">
        <v>0</v>
      </c>
      <c r="N72" s="19">
        <f t="shared" si="2"/>
        <v>60488</v>
      </c>
      <c r="O72" s="20">
        <f t="shared" si="1"/>
        <v>6048.8</v>
      </c>
      <c r="P72" s="30"/>
    </row>
    <row r="73" spans="1:16" x14ac:dyDescent="0.2">
      <c r="A73" s="44" t="s">
        <v>86</v>
      </c>
      <c r="B73" s="23">
        <v>0</v>
      </c>
      <c r="C73" s="23">
        <v>0</v>
      </c>
      <c r="D73" s="23">
        <v>0</v>
      </c>
      <c r="E73" s="23">
        <v>0</v>
      </c>
      <c r="F73" s="23">
        <v>0</v>
      </c>
      <c r="G73" s="41">
        <v>0</v>
      </c>
      <c r="H73" s="23">
        <v>30143</v>
      </c>
      <c r="I73" s="26">
        <v>30413</v>
      </c>
      <c r="J73" s="23">
        <v>30068</v>
      </c>
      <c r="K73" s="23">
        <v>0</v>
      </c>
      <c r="L73" s="44">
        <v>0</v>
      </c>
      <c r="M73" s="23">
        <v>0</v>
      </c>
      <c r="N73" s="19">
        <f t="shared" si="2"/>
        <v>90624</v>
      </c>
      <c r="O73" s="20">
        <f t="shared" si="1"/>
        <v>9062.4</v>
      </c>
      <c r="P73" s="30"/>
    </row>
    <row r="74" spans="1:16" x14ac:dyDescent="0.2">
      <c r="A74" s="23" t="s">
        <v>63</v>
      </c>
      <c r="B74" s="23">
        <v>0</v>
      </c>
      <c r="C74" s="23">
        <v>0</v>
      </c>
      <c r="D74" s="23">
        <v>31599</v>
      </c>
      <c r="E74" s="23">
        <v>29764</v>
      </c>
      <c r="F74" s="23">
        <v>0</v>
      </c>
      <c r="G74" s="41">
        <v>0</v>
      </c>
      <c r="H74" s="23">
        <v>30193</v>
      </c>
      <c r="I74" s="24">
        <v>0</v>
      </c>
      <c r="J74" s="23">
        <v>0</v>
      </c>
      <c r="K74" s="23">
        <v>0</v>
      </c>
      <c r="L74" s="44">
        <v>0</v>
      </c>
      <c r="M74" s="23">
        <v>0</v>
      </c>
      <c r="N74" s="19">
        <f t="shared" si="2"/>
        <v>91556</v>
      </c>
      <c r="O74" s="20">
        <f t="shared" si="1"/>
        <v>9155.6</v>
      </c>
      <c r="P74" s="30"/>
    </row>
    <row r="75" spans="1:16" x14ac:dyDescent="0.2">
      <c r="A75" s="23" t="s">
        <v>35</v>
      </c>
      <c r="B75" s="23">
        <v>30214</v>
      </c>
      <c r="C75" s="23">
        <v>30274</v>
      </c>
      <c r="D75" s="23">
        <v>31599</v>
      </c>
      <c r="E75" s="23">
        <v>29764</v>
      </c>
      <c r="F75" s="23">
        <v>0</v>
      </c>
      <c r="G75" s="16">
        <v>0</v>
      </c>
      <c r="H75" s="23">
        <v>0</v>
      </c>
      <c r="I75" s="24">
        <v>0</v>
      </c>
      <c r="J75" s="23">
        <v>0</v>
      </c>
      <c r="K75" s="23">
        <v>0</v>
      </c>
      <c r="L75" s="44">
        <v>0</v>
      </c>
      <c r="M75" s="23">
        <v>0</v>
      </c>
      <c r="N75" s="19">
        <f t="shared" si="2"/>
        <v>121851</v>
      </c>
      <c r="O75" s="20">
        <f t="shared" si="1"/>
        <v>12185.1</v>
      </c>
      <c r="P75" s="30"/>
    </row>
    <row r="76" spans="1:16" x14ac:dyDescent="0.2">
      <c r="A76" s="23" t="s">
        <v>30</v>
      </c>
      <c r="B76" s="23">
        <v>30214</v>
      </c>
      <c r="C76" s="23">
        <v>0</v>
      </c>
      <c r="D76" s="23">
        <v>0</v>
      </c>
      <c r="E76" s="23">
        <v>0</v>
      </c>
      <c r="F76" s="23">
        <v>0</v>
      </c>
      <c r="G76" s="16">
        <v>0</v>
      </c>
      <c r="H76" s="23">
        <v>0</v>
      </c>
      <c r="I76" s="24">
        <v>0</v>
      </c>
      <c r="J76" s="23">
        <v>0</v>
      </c>
      <c r="K76" s="23">
        <v>0</v>
      </c>
      <c r="L76" s="44">
        <v>0</v>
      </c>
      <c r="M76" s="23">
        <v>0</v>
      </c>
      <c r="N76" s="19">
        <f t="shared" si="2"/>
        <v>30214</v>
      </c>
      <c r="O76" s="20">
        <f t="shared" si="1"/>
        <v>3021.4</v>
      </c>
      <c r="P76" s="30"/>
    </row>
    <row r="77" spans="1:16" x14ac:dyDescent="0.2">
      <c r="A77" s="23" t="s">
        <v>77</v>
      </c>
      <c r="B77" s="23">
        <v>0</v>
      </c>
      <c r="C77" s="23">
        <v>0</v>
      </c>
      <c r="D77" s="23">
        <v>0</v>
      </c>
      <c r="E77" s="23">
        <v>0</v>
      </c>
      <c r="F77" s="23">
        <v>30013</v>
      </c>
      <c r="G77" s="16">
        <v>0</v>
      </c>
      <c r="H77" s="23">
        <v>0</v>
      </c>
      <c r="I77" s="24">
        <v>0</v>
      </c>
      <c r="J77" s="23">
        <v>0</v>
      </c>
      <c r="K77" s="23">
        <v>0</v>
      </c>
      <c r="L77" s="44">
        <v>0</v>
      </c>
      <c r="M77" s="23">
        <v>0</v>
      </c>
      <c r="N77" s="19">
        <f t="shared" si="2"/>
        <v>30013</v>
      </c>
      <c r="O77" s="20">
        <f t="shared" si="1"/>
        <v>3001.3</v>
      </c>
      <c r="P77" s="30"/>
    </row>
    <row r="78" spans="1:16" x14ac:dyDescent="0.2">
      <c r="A78" s="44" t="s">
        <v>144</v>
      </c>
      <c r="B78" s="23">
        <v>0</v>
      </c>
      <c r="C78" s="23">
        <v>0</v>
      </c>
      <c r="D78" s="23">
        <v>0</v>
      </c>
      <c r="E78" s="23">
        <v>0</v>
      </c>
      <c r="F78" s="23">
        <v>0</v>
      </c>
      <c r="G78" s="16">
        <v>0</v>
      </c>
      <c r="H78" s="23">
        <v>0</v>
      </c>
      <c r="I78" s="24">
        <v>0</v>
      </c>
      <c r="J78" s="23">
        <v>0</v>
      </c>
      <c r="K78" s="23">
        <v>0</v>
      </c>
      <c r="L78" s="44">
        <v>31350</v>
      </c>
      <c r="M78" s="23">
        <v>28590</v>
      </c>
      <c r="N78" s="19">
        <f t="shared" si="2"/>
        <v>59940</v>
      </c>
      <c r="O78" s="20">
        <f t="shared" si="1"/>
        <v>0</v>
      </c>
      <c r="P78" s="30"/>
    </row>
    <row r="79" spans="1:16" x14ac:dyDescent="0.2">
      <c r="A79" s="44" t="s">
        <v>96</v>
      </c>
      <c r="B79" s="23">
        <v>0</v>
      </c>
      <c r="C79" s="23">
        <v>0</v>
      </c>
      <c r="D79" s="23">
        <v>0</v>
      </c>
      <c r="E79" s="23">
        <v>0</v>
      </c>
      <c r="F79" s="23">
        <v>0</v>
      </c>
      <c r="G79" s="16">
        <v>0</v>
      </c>
      <c r="H79" s="23">
        <v>369175</v>
      </c>
      <c r="I79" s="24">
        <v>0</v>
      </c>
      <c r="J79" s="23">
        <v>0</v>
      </c>
      <c r="K79" s="23">
        <v>0</v>
      </c>
      <c r="L79" s="44">
        <v>0</v>
      </c>
      <c r="M79" s="23">
        <v>0</v>
      </c>
      <c r="N79" s="19">
        <f t="shared" si="2"/>
        <v>369175</v>
      </c>
      <c r="O79" s="20">
        <f t="shared" si="1"/>
        <v>36917.5</v>
      </c>
      <c r="P79" s="30"/>
    </row>
    <row r="80" spans="1:16" x14ac:dyDescent="0.2">
      <c r="A80" s="44" t="s">
        <v>111</v>
      </c>
      <c r="B80" s="23">
        <v>0</v>
      </c>
      <c r="C80" s="23">
        <v>0</v>
      </c>
      <c r="D80" s="23">
        <v>0</v>
      </c>
      <c r="E80" s="23">
        <v>0</v>
      </c>
      <c r="F80" s="23">
        <v>0</v>
      </c>
      <c r="G80" s="16">
        <v>0</v>
      </c>
      <c r="H80" s="23">
        <v>0</v>
      </c>
      <c r="I80" s="26">
        <v>0</v>
      </c>
      <c r="J80" s="23">
        <v>145000</v>
      </c>
      <c r="K80" s="23">
        <v>0</v>
      </c>
      <c r="L80" s="44">
        <v>0</v>
      </c>
      <c r="M80" s="23">
        <v>0</v>
      </c>
      <c r="N80" s="19">
        <f t="shared" si="2"/>
        <v>145000</v>
      </c>
      <c r="O80" s="20">
        <f t="shared" si="1"/>
        <v>14500</v>
      </c>
      <c r="P80" s="30"/>
    </row>
    <row r="81" spans="1:16" x14ac:dyDescent="0.2">
      <c r="A81" s="23" t="s">
        <v>69</v>
      </c>
      <c r="B81" s="23">
        <v>0</v>
      </c>
      <c r="C81" s="23">
        <v>0</v>
      </c>
      <c r="D81" s="23">
        <v>0</v>
      </c>
      <c r="E81" s="23">
        <v>29764</v>
      </c>
      <c r="F81" s="23">
        <v>30013</v>
      </c>
      <c r="G81" s="16">
        <v>30193</v>
      </c>
      <c r="H81" s="23">
        <v>0</v>
      </c>
      <c r="I81" s="24">
        <v>0</v>
      </c>
      <c r="J81" s="23">
        <v>0</v>
      </c>
      <c r="K81" s="23">
        <v>0</v>
      </c>
      <c r="L81" s="44">
        <v>0</v>
      </c>
      <c r="M81" s="23">
        <v>0</v>
      </c>
      <c r="N81" s="19">
        <f t="shared" si="2"/>
        <v>89970</v>
      </c>
      <c r="O81" s="20">
        <f t="shared" si="1"/>
        <v>8997</v>
      </c>
      <c r="P81" s="30"/>
    </row>
    <row r="82" spans="1:16" x14ac:dyDescent="0.2">
      <c r="A82" s="23" t="s">
        <v>71</v>
      </c>
      <c r="B82" s="23">
        <v>0</v>
      </c>
      <c r="C82" s="23">
        <v>0</v>
      </c>
      <c r="D82" s="23">
        <v>0</v>
      </c>
      <c r="E82" s="23">
        <v>0</v>
      </c>
      <c r="F82" s="23">
        <v>30013</v>
      </c>
      <c r="G82" s="16">
        <v>0</v>
      </c>
      <c r="H82" s="23">
        <f>30143+30193</f>
        <v>60336</v>
      </c>
      <c r="I82" s="26">
        <v>30413</v>
      </c>
      <c r="J82" s="23">
        <v>30068</v>
      </c>
      <c r="K82" s="23">
        <v>0</v>
      </c>
      <c r="L82" s="44">
        <v>0</v>
      </c>
      <c r="M82" s="23">
        <v>0</v>
      </c>
      <c r="N82" s="19">
        <f t="shared" si="2"/>
        <v>150830</v>
      </c>
      <c r="O82" s="20">
        <f t="shared" si="1"/>
        <v>15083</v>
      </c>
      <c r="P82" s="30"/>
    </row>
    <row r="83" spans="1:16" x14ac:dyDescent="0.2">
      <c r="A83" s="44" t="s">
        <v>97</v>
      </c>
      <c r="B83" s="23">
        <v>0</v>
      </c>
      <c r="C83" s="23">
        <v>0</v>
      </c>
      <c r="D83" s="23">
        <v>0</v>
      </c>
      <c r="E83" s="23">
        <v>0</v>
      </c>
      <c r="F83" s="23">
        <v>0</v>
      </c>
      <c r="G83" s="16">
        <v>0</v>
      </c>
      <c r="H83" s="23">
        <v>48155</v>
      </c>
      <c r="I83" s="24">
        <v>0</v>
      </c>
      <c r="J83" s="23">
        <v>96060</v>
      </c>
      <c r="K83" s="23">
        <v>0</v>
      </c>
      <c r="L83" s="44">
        <v>0</v>
      </c>
      <c r="M83" s="23">
        <v>0</v>
      </c>
      <c r="N83" s="19">
        <f t="shared" si="2"/>
        <v>144215</v>
      </c>
      <c r="O83" s="20">
        <f t="shared" si="1"/>
        <v>14421.5</v>
      </c>
      <c r="P83" s="30"/>
    </row>
    <row r="84" spans="1:16" x14ac:dyDescent="0.2">
      <c r="A84" s="23" t="s">
        <v>49</v>
      </c>
      <c r="B84" s="23">
        <v>30214</v>
      </c>
      <c r="C84" s="23">
        <v>30274</v>
      </c>
      <c r="D84" s="23">
        <v>0</v>
      </c>
      <c r="E84" s="23">
        <v>0</v>
      </c>
      <c r="F84" s="23">
        <v>0</v>
      </c>
      <c r="G84" s="16">
        <v>0</v>
      </c>
      <c r="H84" s="23">
        <v>0</v>
      </c>
      <c r="I84" s="24">
        <v>0</v>
      </c>
      <c r="J84" s="23">
        <v>0</v>
      </c>
      <c r="K84" s="23">
        <v>0</v>
      </c>
      <c r="L84" s="44">
        <v>0</v>
      </c>
      <c r="M84" s="23">
        <v>0</v>
      </c>
      <c r="N84" s="19">
        <f t="shared" si="2"/>
        <v>60488</v>
      </c>
      <c r="O84" s="20">
        <f t="shared" si="1"/>
        <v>6048.8</v>
      </c>
      <c r="P84" s="30"/>
    </row>
    <row r="85" spans="1:16" x14ac:dyDescent="0.2">
      <c r="A85" s="44" t="s">
        <v>116</v>
      </c>
      <c r="B85" s="23">
        <v>0</v>
      </c>
      <c r="C85" s="23">
        <v>0</v>
      </c>
      <c r="D85" s="23">
        <v>0</v>
      </c>
      <c r="E85" s="23">
        <v>0</v>
      </c>
      <c r="F85" s="23">
        <v>0</v>
      </c>
      <c r="G85" s="16">
        <v>0</v>
      </c>
      <c r="H85" s="23">
        <v>0</v>
      </c>
      <c r="I85" s="26">
        <v>0</v>
      </c>
      <c r="J85" s="23">
        <v>145000</v>
      </c>
      <c r="K85" s="23">
        <v>0</v>
      </c>
      <c r="L85" s="44">
        <v>0</v>
      </c>
      <c r="M85" s="23">
        <v>0</v>
      </c>
      <c r="N85" s="19">
        <f t="shared" si="2"/>
        <v>145000</v>
      </c>
      <c r="O85" s="20">
        <f t="shared" ref="O85:O135" si="3">+AVERAGE(B85:K85)</f>
        <v>14500</v>
      </c>
      <c r="P85" s="30"/>
    </row>
    <row r="86" spans="1:16" x14ac:dyDescent="0.2">
      <c r="A86" s="44" t="s">
        <v>130</v>
      </c>
      <c r="B86" s="23">
        <v>0</v>
      </c>
      <c r="C86" s="23">
        <v>0</v>
      </c>
      <c r="D86" s="23">
        <v>0</v>
      </c>
      <c r="E86" s="23">
        <v>0</v>
      </c>
      <c r="F86" s="23">
        <v>0</v>
      </c>
      <c r="G86" s="16">
        <v>0</v>
      </c>
      <c r="H86" s="23">
        <v>0</v>
      </c>
      <c r="I86" s="26">
        <v>0</v>
      </c>
      <c r="J86" s="23">
        <v>0</v>
      </c>
      <c r="K86" s="23">
        <v>30072</v>
      </c>
      <c r="L86" s="44">
        <v>31202</v>
      </c>
      <c r="M86" s="23">
        <v>31557</v>
      </c>
      <c r="N86" s="19">
        <f t="shared" si="2"/>
        <v>92831</v>
      </c>
      <c r="O86" s="20">
        <f t="shared" si="3"/>
        <v>3007.2</v>
      </c>
      <c r="P86" s="30"/>
    </row>
    <row r="87" spans="1:16" x14ac:dyDescent="0.2">
      <c r="A87" s="44" t="s">
        <v>142</v>
      </c>
      <c r="B87" s="23">
        <v>0</v>
      </c>
      <c r="C87" s="23">
        <v>0</v>
      </c>
      <c r="D87" s="23">
        <v>0</v>
      </c>
      <c r="E87" s="23">
        <v>0</v>
      </c>
      <c r="F87" s="23">
        <v>0</v>
      </c>
      <c r="G87" s="16">
        <v>0</v>
      </c>
      <c r="H87" s="23">
        <v>0</v>
      </c>
      <c r="I87" s="26">
        <v>0</v>
      </c>
      <c r="J87" s="23">
        <v>0</v>
      </c>
      <c r="K87" s="23">
        <v>0</v>
      </c>
      <c r="L87" s="44">
        <v>31202</v>
      </c>
      <c r="M87" s="23">
        <v>31557</v>
      </c>
      <c r="N87" s="19">
        <f t="shared" si="2"/>
        <v>62759</v>
      </c>
      <c r="O87" s="20">
        <f t="shared" si="3"/>
        <v>0</v>
      </c>
      <c r="P87" s="30"/>
    </row>
    <row r="88" spans="1:16" x14ac:dyDescent="0.2">
      <c r="A88" s="23" t="s">
        <v>20</v>
      </c>
      <c r="B88" s="23">
        <v>30214</v>
      </c>
      <c r="C88" s="23">
        <v>30274</v>
      </c>
      <c r="D88" s="23">
        <v>31599</v>
      </c>
      <c r="E88" s="23">
        <v>0</v>
      </c>
      <c r="F88" s="23">
        <v>0</v>
      </c>
      <c r="G88" s="16">
        <v>0</v>
      </c>
      <c r="H88" s="23">
        <v>0</v>
      </c>
      <c r="I88" s="24">
        <v>0</v>
      </c>
      <c r="J88" s="23">
        <v>0</v>
      </c>
      <c r="K88" s="23">
        <v>0</v>
      </c>
      <c r="L88" s="44">
        <v>0</v>
      </c>
      <c r="M88" s="23">
        <v>0</v>
      </c>
      <c r="N88" s="19">
        <f t="shared" si="2"/>
        <v>92087</v>
      </c>
      <c r="O88" s="20">
        <f t="shared" si="3"/>
        <v>9208.7000000000007</v>
      </c>
      <c r="P88" s="30"/>
    </row>
    <row r="89" spans="1:16" x14ac:dyDescent="0.2">
      <c r="A89" s="44" t="s">
        <v>121</v>
      </c>
      <c r="B89" s="23">
        <v>0</v>
      </c>
      <c r="C89" s="23">
        <v>0</v>
      </c>
      <c r="D89" s="23">
        <v>0</v>
      </c>
      <c r="E89" s="23">
        <v>0</v>
      </c>
      <c r="F89" s="23">
        <v>0</v>
      </c>
      <c r="G89" s="16">
        <v>0</v>
      </c>
      <c r="H89" s="23">
        <v>0</v>
      </c>
      <c r="I89" s="24">
        <v>0</v>
      </c>
      <c r="J89" s="23">
        <v>0</v>
      </c>
      <c r="K89" s="23">
        <v>30250</v>
      </c>
      <c r="L89" s="44">
        <v>0</v>
      </c>
      <c r="M89" s="23">
        <v>0</v>
      </c>
      <c r="N89" s="19">
        <f t="shared" si="2"/>
        <v>30250</v>
      </c>
      <c r="O89" s="20">
        <f t="shared" si="3"/>
        <v>3025</v>
      </c>
      <c r="P89" s="30"/>
    </row>
    <row r="90" spans="1:16" x14ac:dyDescent="0.2">
      <c r="A90" s="44" t="s">
        <v>122</v>
      </c>
      <c r="B90" s="23">
        <v>0</v>
      </c>
      <c r="C90" s="23">
        <v>0</v>
      </c>
      <c r="D90" s="23">
        <v>0</v>
      </c>
      <c r="E90" s="23">
        <v>0</v>
      </c>
      <c r="F90" s="23">
        <v>0</v>
      </c>
      <c r="G90" s="16">
        <v>0</v>
      </c>
      <c r="H90" s="23">
        <v>0</v>
      </c>
      <c r="I90" s="24">
        <v>0</v>
      </c>
      <c r="J90" s="23">
        <v>0</v>
      </c>
      <c r="K90" s="23">
        <v>31442</v>
      </c>
      <c r="L90" s="44">
        <v>31202</v>
      </c>
      <c r="M90" s="23">
        <v>31557</v>
      </c>
      <c r="N90" s="19">
        <f t="shared" si="2"/>
        <v>94201</v>
      </c>
      <c r="O90" s="20">
        <f t="shared" si="3"/>
        <v>3144.2</v>
      </c>
      <c r="P90" s="30"/>
    </row>
    <row r="91" spans="1:16" x14ac:dyDescent="0.2">
      <c r="A91" s="44" t="s">
        <v>115</v>
      </c>
      <c r="B91" s="23">
        <v>0</v>
      </c>
      <c r="C91" s="23">
        <v>0</v>
      </c>
      <c r="D91" s="23">
        <v>0</v>
      </c>
      <c r="E91" s="23">
        <v>0</v>
      </c>
      <c r="F91" s="23">
        <v>0</v>
      </c>
      <c r="G91" s="16">
        <v>0</v>
      </c>
      <c r="H91" s="23">
        <v>0</v>
      </c>
      <c r="I91" s="26">
        <v>0</v>
      </c>
      <c r="J91" s="23">
        <v>145000</v>
      </c>
      <c r="K91" s="23">
        <v>0</v>
      </c>
      <c r="L91" s="44">
        <v>0</v>
      </c>
      <c r="M91" s="23">
        <v>0</v>
      </c>
      <c r="N91" s="19">
        <f t="shared" si="2"/>
        <v>145000</v>
      </c>
      <c r="O91" s="20">
        <f t="shared" si="3"/>
        <v>14500</v>
      </c>
      <c r="P91" s="30"/>
    </row>
    <row r="92" spans="1:16" x14ac:dyDescent="0.2">
      <c r="A92" s="23" t="s">
        <v>21</v>
      </c>
      <c r="B92" s="23">
        <v>30214</v>
      </c>
      <c r="C92" s="23">
        <v>30274</v>
      </c>
      <c r="D92" s="23">
        <v>31599</v>
      </c>
      <c r="E92" s="23">
        <v>0</v>
      </c>
      <c r="F92" s="23">
        <v>0</v>
      </c>
      <c r="G92" s="16">
        <v>0</v>
      </c>
      <c r="H92" s="23">
        <v>0</v>
      </c>
      <c r="I92" s="24">
        <v>0</v>
      </c>
      <c r="J92" s="23">
        <v>0</v>
      </c>
      <c r="K92" s="23">
        <v>0</v>
      </c>
      <c r="L92" s="44">
        <v>0</v>
      </c>
      <c r="M92" s="23">
        <v>0</v>
      </c>
      <c r="N92" s="19">
        <f t="shared" si="2"/>
        <v>92087</v>
      </c>
      <c r="O92" s="20">
        <f t="shared" si="3"/>
        <v>9208.7000000000007</v>
      </c>
      <c r="P92" s="30"/>
    </row>
    <row r="93" spans="1:16" x14ac:dyDescent="0.2">
      <c r="A93" s="44" t="s">
        <v>100</v>
      </c>
      <c r="B93" s="23">
        <v>0</v>
      </c>
      <c r="C93" s="23">
        <v>0</v>
      </c>
      <c r="D93" s="23">
        <v>0</v>
      </c>
      <c r="E93" s="23">
        <v>0</v>
      </c>
      <c r="F93" s="23">
        <v>0</v>
      </c>
      <c r="G93" s="16">
        <v>0</v>
      </c>
      <c r="H93" s="23">
        <v>30143</v>
      </c>
      <c r="I93" s="26">
        <v>30413</v>
      </c>
      <c r="J93" s="23">
        <v>30068</v>
      </c>
      <c r="K93" s="23">
        <v>0</v>
      </c>
      <c r="L93" s="44">
        <v>0</v>
      </c>
      <c r="M93" s="23">
        <v>0</v>
      </c>
      <c r="N93" s="19">
        <f t="shared" si="2"/>
        <v>90624</v>
      </c>
      <c r="O93" s="20">
        <f t="shared" si="3"/>
        <v>9062.4</v>
      </c>
      <c r="P93" s="30"/>
    </row>
    <row r="94" spans="1:16" x14ac:dyDescent="0.2">
      <c r="A94" s="44" t="s">
        <v>151</v>
      </c>
      <c r="B94" s="23">
        <v>0</v>
      </c>
      <c r="C94" s="23">
        <v>0</v>
      </c>
      <c r="D94" s="23">
        <v>0</v>
      </c>
      <c r="E94" s="23">
        <v>0</v>
      </c>
      <c r="F94" s="23">
        <v>0</v>
      </c>
      <c r="G94" s="16">
        <v>0</v>
      </c>
      <c r="H94" s="23">
        <v>0</v>
      </c>
      <c r="I94" s="26">
        <v>0</v>
      </c>
      <c r="J94" s="23">
        <v>0</v>
      </c>
      <c r="K94" s="23">
        <v>0</v>
      </c>
      <c r="L94" s="44">
        <v>0</v>
      </c>
      <c r="M94" s="23">
        <v>31557</v>
      </c>
      <c r="N94" s="19">
        <f t="shared" si="2"/>
        <v>31557</v>
      </c>
      <c r="O94" s="20">
        <f t="shared" si="3"/>
        <v>0</v>
      </c>
      <c r="P94" s="30"/>
    </row>
    <row r="95" spans="1:16" x14ac:dyDescent="0.2">
      <c r="A95" s="44" t="s">
        <v>102</v>
      </c>
      <c r="B95" s="23">
        <v>0</v>
      </c>
      <c r="C95" s="23">
        <v>0</v>
      </c>
      <c r="D95" s="23">
        <v>0</v>
      </c>
      <c r="E95" s="23">
        <v>0</v>
      </c>
      <c r="F95" s="23">
        <v>0</v>
      </c>
      <c r="G95" s="16">
        <v>0</v>
      </c>
      <c r="H95" s="23">
        <v>0</v>
      </c>
      <c r="I95" s="26">
        <v>30413</v>
      </c>
      <c r="J95" s="23">
        <v>30068</v>
      </c>
      <c r="K95" s="23">
        <v>30072</v>
      </c>
      <c r="L95" s="44">
        <v>0</v>
      </c>
      <c r="M95" s="23">
        <v>0</v>
      </c>
      <c r="N95" s="19">
        <f t="shared" si="2"/>
        <v>90553</v>
      </c>
      <c r="O95" s="20">
        <f t="shared" si="3"/>
        <v>9055.2999999999993</v>
      </c>
      <c r="P95" s="30"/>
    </row>
    <row r="96" spans="1:16" x14ac:dyDescent="0.2">
      <c r="A96" s="44" t="s">
        <v>153</v>
      </c>
      <c r="B96" s="23">
        <v>0</v>
      </c>
      <c r="C96" s="23">
        <v>0</v>
      </c>
      <c r="D96" s="23">
        <v>0</v>
      </c>
      <c r="E96" s="23">
        <v>0</v>
      </c>
      <c r="F96" s="23">
        <v>0</v>
      </c>
      <c r="G96" s="16">
        <v>0</v>
      </c>
      <c r="H96" s="23">
        <v>0</v>
      </c>
      <c r="I96" s="26">
        <v>0</v>
      </c>
      <c r="J96" s="23">
        <v>0</v>
      </c>
      <c r="K96" s="23">
        <v>0</v>
      </c>
      <c r="L96" s="44">
        <v>0</v>
      </c>
      <c r="M96" s="23">
        <v>29537</v>
      </c>
      <c r="N96" s="19">
        <f t="shared" si="2"/>
        <v>29537</v>
      </c>
      <c r="O96" s="20">
        <f t="shared" si="3"/>
        <v>0</v>
      </c>
      <c r="P96" s="30"/>
    </row>
    <row r="97" spans="1:16" x14ac:dyDescent="0.2">
      <c r="A97" s="23" t="s">
        <v>59</v>
      </c>
      <c r="B97" s="23">
        <v>0</v>
      </c>
      <c r="C97" s="23">
        <v>30274</v>
      </c>
      <c r="D97" s="23">
        <v>31599</v>
      </c>
      <c r="E97" s="23">
        <v>29764</v>
      </c>
      <c r="F97" s="23">
        <v>0</v>
      </c>
      <c r="G97" s="16">
        <v>0</v>
      </c>
      <c r="H97" s="23">
        <v>0</v>
      </c>
      <c r="I97" s="24">
        <v>0</v>
      </c>
      <c r="J97" s="23">
        <v>0</v>
      </c>
      <c r="K97" s="23">
        <v>0</v>
      </c>
      <c r="L97" s="44">
        <v>0</v>
      </c>
      <c r="M97" s="23">
        <v>0</v>
      </c>
      <c r="N97" s="19">
        <f t="shared" si="2"/>
        <v>91637</v>
      </c>
      <c r="O97" s="20">
        <f t="shared" si="3"/>
        <v>9163.7000000000007</v>
      </c>
      <c r="P97" s="30"/>
    </row>
    <row r="98" spans="1:16" x14ac:dyDescent="0.2">
      <c r="A98" s="23" t="s">
        <v>33</v>
      </c>
      <c r="B98" s="23">
        <v>31950</v>
      </c>
      <c r="C98" s="23">
        <v>30274</v>
      </c>
      <c r="D98" s="23">
        <v>31599</v>
      </c>
      <c r="E98" s="23">
        <v>29764</v>
      </c>
      <c r="F98" s="23">
        <v>30013</v>
      </c>
      <c r="G98" s="16">
        <v>0</v>
      </c>
      <c r="H98" s="23">
        <v>0</v>
      </c>
      <c r="I98" s="24">
        <v>0</v>
      </c>
      <c r="J98" s="23">
        <v>0</v>
      </c>
      <c r="K98" s="23">
        <v>0</v>
      </c>
      <c r="L98" s="44">
        <v>0</v>
      </c>
      <c r="M98" s="23">
        <v>0</v>
      </c>
      <c r="N98" s="19">
        <f t="shared" si="2"/>
        <v>153600</v>
      </c>
      <c r="O98" s="20">
        <f t="shared" si="3"/>
        <v>15360</v>
      </c>
      <c r="P98" s="30"/>
    </row>
    <row r="99" spans="1:16" x14ac:dyDescent="0.2">
      <c r="A99" s="23" t="s">
        <v>32</v>
      </c>
      <c r="B99" s="23">
        <v>49969</v>
      </c>
      <c r="C99" s="23">
        <v>0</v>
      </c>
      <c r="D99" s="23">
        <v>51064</v>
      </c>
      <c r="E99" s="23">
        <v>50289</v>
      </c>
      <c r="F99" s="23">
        <v>0</v>
      </c>
      <c r="G99" s="16">
        <v>0</v>
      </c>
      <c r="H99" s="23">
        <v>0</v>
      </c>
      <c r="I99" s="24">
        <v>0</v>
      </c>
      <c r="J99" s="23">
        <v>0</v>
      </c>
      <c r="K99" s="23">
        <v>0</v>
      </c>
      <c r="L99" s="44">
        <v>0</v>
      </c>
      <c r="M99" s="23">
        <v>0</v>
      </c>
      <c r="N99" s="19">
        <f t="shared" si="2"/>
        <v>151322</v>
      </c>
      <c r="O99" s="20">
        <f t="shared" si="3"/>
        <v>15132.2</v>
      </c>
      <c r="P99" s="30"/>
    </row>
    <row r="100" spans="1:16" x14ac:dyDescent="0.2">
      <c r="A100" s="23" t="s">
        <v>38</v>
      </c>
      <c r="B100" s="23">
        <v>30214</v>
      </c>
      <c r="C100" s="23">
        <v>30274</v>
      </c>
      <c r="D100" s="23">
        <v>0</v>
      </c>
      <c r="E100" s="23">
        <v>0</v>
      </c>
      <c r="F100" s="23">
        <v>0</v>
      </c>
      <c r="G100" s="16">
        <v>0</v>
      </c>
      <c r="H100" s="23">
        <v>0</v>
      </c>
      <c r="I100" s="24">
        <v>0</v>
      </c>
      <c r="J100" s="23">
        <v>0</v>
      </c>
      <c r="K100" s="23">
        <v>0</v>
      </c>
      <c r="L100" s="44">
        <v>0</v>
      </c>
      <c r="M100" s="23">
        <v>0</v>
      </c>
      <c r="N100" s="19">
        <f t="shared" si="2"/>
        <v>60488</v>
      </c>
      <c r="O100" s="20">
        <f t="shared" si="3"/>
        <v>6048.8</v>
      </c>
      <c r="P100" s="30"/>
    </row>
    <row r="101" spans="1:16" x14ac:dyDescent="0.2">
      <c r="A101" s="23" t="s">
        <v>47</v>
      </c>
      <c r="B101" s="23">
        <v>30214</v>
      </c>
      <c r="C101" s="23">
        <v>30274</v>
      </c>
      <c r="D101" s="23">
        <v>31599</v>
      </c>
      <c r="E101" s="23">
        <v>0</v>
      </c>
      <c r="F101" s="23">
        <v>0</v>
      </c>
      <c r="G101" s="16">
        <v>0</v>
      </c>
      <c r="H101" s="23">
        <v>0</v>
      </c>
      <c r="I101" s="24">
        <v>0</v>
      </c>
      <c r="J101" s="23">
        <v>0</v>
      </c>
      <c r="K101" s="23">
        <v>0</v>
      </c>
      <c r="L101" s="44">
        <v>0</v>
      </c>
      <c r="M101" s="23">
        <v>0</v>
      </c>
      <c r="N101" s="19">
        <f t="shared" si="2"/>
        <v>92087</v>
      </c>
      <c r="O101" s="20">
        <f t="shared" si="3"/>
        <v>9208.7000000000007</v>
      </c>
      <c r="P101" s="30"/>
    </row>
    <row r="102" spans="1:16" x14ac:dyDescent="0.2">
      <c r="A102" s="44" t="s">
        <v>156</v>
      </c>
      <c r="B102" s="23">
        <v>0</v>
      </c>
      <c r="C102" s="23">
        <v>0</v>
      </c>
      <c r="D102" s="23">
        <v>0</v>
      </c>
      <c r="E102" s="23">
        <v>0</v>
      </c>
      <c r="F102" s="23">
        <v>0</v>
      </c>
      <c r="G102" s="16">
        <v>0</v>
      </c>
      <c r="H102" s="23">
        <v>0</v>
      </c>
      <c r="I102" s="24">
        <v>0</v>
      </c>
      <c r="J102" s="23">
        <v>0</v>
      </c>
      <c r="K102" s="23">
        <v>0</v>
      </c>
      <c r="L102" s="44">
        <v>0</v>
      </c>
      <c r="M102" s="23">
        <v>31665</v>
      </c>
      <c r="N102" s="19">
        <f t="shared" si="2"/>
        <v>31665</v>
      </c>
      <c r="O102" s="20">
        <f t="shared" si="3"/>
        <v>0</v>
      </c>
      <c r="P102" s="30"/>
    </row>
    <row r="103" spans="1:16" x14ac:dyDescent="0.2">
      <c r="A103" s="23" t="s">
        <v>62</v>
      </c>
      <c r="B103" s="23">
        <v>0</v>
      </c>
      <c r="C103" s="23">
        <v>0</v>
      </c>
      <c r="D103" s="23">
        <v>30200</v>
      </c>
      <c r="E103" s="23">
        <v>29245</v>
      </c>
      <c r="F103" s="23">
        <v>0</v>
      </c>
      <c r="G103" s="16">
        <v>30125</v>
      </c>
      <c r="H103" s="23">
        <v>31860</v>
      </c>
      <c r="I103" s="24">
        <v>0</v>
      </c>
      <c r="J103" s="23">
        <v>0</v>
      </c>
      <c r="K103" s="23">
        <v>0</v>
      </c>
      <c r="L103" s="44">
        <v>0</v>
      </c>
      <c r="M103" s="23">
        <v>0</v>
      </c>
      <c r="N103" s="19">
        <f t="shared" si="2"/>
        <v>121430</v>
      </c>
      <c r="O103" s="20">
        <f t="shared" si="3"/>
        <v>12143</v>
      </c>
      <c r="P103" s="30"/>
    </row>
    <row r="104" spans="1:16" x14ac:dyDescent="0.2">
      <c r="A104" s="44" t="s">
        <v>147</v>
      </c>
      <c r="B104" s="23">
        <v>0</v>
      </c>
      <c r="C104" s="23">
        <v>0</v>
      </c>
      <c r="D104" s="23">
        <v>0</v>
      </c>
      <c r="E104" s="23">
        <v>0</v>
      </c>
      <c r="F104" s="23">
        <v>0</v>
      </c>
      <c r="G104" s="16">
        <v>0</v>
      </c>
      <c r="H104" s="23">
        <v>30143</v>
      </c>
      <c r="I104" s="26">
        <v>30413</v>
      </c>
      <c r="J104" s="23">
        <v>30068</v>
      </c>
      <c r="K104" s="23">
        <v>30072</v>
      </c>
      <c r="L104" s="44">
        <v>31202</v>
      </c>
      <c r="M104" s="23">
        <v>0</v>
      </c>
      <c r="N104" s="19">
        <f t="shared" si="2"/>
        <v>151898</v>
      </c>
      <c r="O104" s="20">
        <f t="shared" si="3"/>
        <v>12069.6</v>
      </c>
      <c r="P104" s="30"/>
    </row>
    <row r="105" spans="1:16" x14ac:dyDescent="0.2">
      <c r="A105" s="23" t="s">
        <v>80</v>
      </c>
      <c r="B105" s="23">
        <v>0</v>
      </c>
      <c r="C105" s="23">
        <v>0</v>
      </c>
      <c r="D105" s="23">
        <v>0</v>
      </c>
      <c r="E105" s="23">
        <v>0</v>
      </c>
      <c r="F105" s="23">
        <v>30013</v>
      </c>
      <c r="G105" s="16">
        <v>30193</v>
      </c>
      <c r="H105" s="23">
        <v>30143</v>
      </c>
      <c r="I105" s="26">
        <v>30413</v>
      </c>
      <c r="J105" s="23">
        <v>30068</v>
      </c>
      <c r="K105" s="23">
        <v>0</v>
      </c>
      <c r="L105" s="44">
        <v>0</v>
      </c>
      <c r="M105" s="23">
        <v>0</v>
      </c>
      <c r="N105" s="19">
        <f t="shared" si="2"/>
        <v>150830</v>
      </c>
      <c r="O105" s="20">
        <f t="shared" si="3"/>
        <v>15083</v>
      </c>
      <c r="P105" s="30"/>
    </row>
    <row r="106" spans="1:16" x14ac:dyDescent="0.2">
      <c r="A106" s="23" t="s">
        <v>74</v>
      </c>
      <c r="B106" s="23">
        <v>0</v>
      </c>
      <c r="C106" s="23">
        <v>0</v>
      </c>
      <c r="D106" s="23">
        <v>0</v>
      </c>
      <c r="E106" s="23">
        <v>0</v>
      </c>
      <c r="F106" s="23">
        <v>30013</v>
      </c>
      <c r="G106" s="16">
        <v>30193</v>
      </c>
      <c r="H106" s="23">
        <v>30143</v>
      </c>
      <c r="I106" s="26">
        <v>30413</v>
      </c>
      <c r="J106" s="23">
        <v>30068</v>
      </c>
      <c r="K106" s="23">
        <v>0</v>
      </c>
      <c r="L106" s="44">
        <v>0</v>
      </c>
      <c r="M106" s="23">
        <v>0</v>
      </c>
      <c r="N106" s="19">
        <f t="shared" si="2"/>
        <v>150830</v>
      </c>
      <c r="O106" s="20">
        <f t="shared" si="3"/>
        <v>15083</v>
      </c>
      <c r="P106" s="30"/>
    </row>
    <row r="107" spans="1:16" x14ac:dyDescent="0.2">
      <c r="A107" s="23" t="s">
        <v>78</v>
      </c>
      <c r="B107" s="23">
        <v>0</v>
      </c>
      <c r="C107" s="23">
        <v>0</v>
      </c>
      <c r="D107" s="23">
        <v>0</v>
      </c>
      <c r="E107" s="23">
        <v>0</v>
      </c>
      <c r="F107" s="23">
        <v>30013</v>
      </c>
      <c r="G107" s="16">
        <v>30193</v>
      </c>
      <c r="H107" s="23">
        <v>30143</v>
      </c>
      <c r="I107" s="24">
        <v>0</v>
      </c>
      <c r="J107" s="23">
        <v>30068</v>
      </c>
      <c r="K107" s="23">
        <v>0</v>
      </c>
      <c r="L107" s="44">
        <v>0</v>
      </c>
      <c r="M107" s="23">
        <v>0</v>
      </c>
      <c r="N107" s="19">
        <f t="shared" si="2"/>
        <v>120417</v>
      </c>
      <c r="O107" s="20">
        <f t="shared" si="3"/>
        <v>12041.7</v>
      </c>
      <c r="P107" s="30"/>
    </row>
    <row r="108" spans="1:16" x14ac:dyDescent="0.2">
      <c r="A108" s="44" t="s">
        <v>131</v>
      </c>
      <c r="B108" s="23">
        <v>0</v>
      </c>
      <c r="C108" s="23">
        <v>0</v>
      </c>
      <c r="D108" s="23">
        <v>0</v>
      </c>
      <c r="E108" s="23">
        <v>0</v>
      </c>
      <c r="F108" s="23">
        <v>0</v>
      </c>
      <c r="G108" s="16">
        <v>0</v>
      </c>
      <c r="H108" s="23">
        <v>0</v>
      </c>
      <c r="I108" s="24">
        <v>0</v>
      </c>
      <c r="J108" s="23">
        <v>0</v>
      </c>
      <c r="K108" s="44">
        <v>29910</v>
      </c>
      <c r="L108" s="44">
        <v>27840</v>
      </c>
      <c r="M108" s="23">
        <v>32330</v>
      </c>
      <c r="N108" s="19">
        <f t="shared" si="2"/>
        <v>90080</v>
      </c>
      <c r="O108" s="20">
        <f t="shared" si="3"/>
        <v>2991</v>
      </c>
      <c r="P108" s="30"/>
    </row>
    <row r="109" spans="1:16" x14ac:dyDescent="0.2">
      <c r="A109" s="44" t="s">
        <v>138</v>
      </c>
      <c r="B109" s="23">
        <v>0</v>
      </c>
      <c r="C109" s="23">
        <v>0</v>
      </c>
      <c r="D109" s="23">
        <v>0</v>
      </c>
      <c r="E109" s="23">
        <v>0</v>
      </c>
      <c r="F109" s="23">
        <v>0</v>
      </c>
      <c r="G109" s="16">
        <v>0</v>
      </c>
      <c r="H109" s="23">
        <v>0</v>
      </c>
      <c r="I109" s="24">
        <v>0</v>
      </c>
      <c r="J109" s="23">
        <v>0</v>
      </c>
      <c r="K109" s="23">
        <v>0</v>
      </c>
      <c r="L109" s="44">
        <v>31202</v>
      </c>
      <c r="M109" s="23">
        <v>31557</v>
      </c>
      <c r="N109" s="19">
        <f t="shared" si="2"/>
        <v>62759</v>
      </c>
      <c r="O109" s="20">
        <f t="shared" si="3"/>
        <v>0</v>
      </c>
      <c r="P109" s="30"/>
    </row>
    <row r="110" spans="1:16" x14ac:dyDescent="0.2">
      <c r="A110" s="44" t="s">
        <v>125</v>
      </c>
      <c r="B110" s="23">
        <v>0</v>
      </c>
      <c r="C110" s="23">
        <v>0</v>
      </c>
      <c r="D110" s="23">
        <v>0</v>
      </c>
      <c r="E110" s="23">
        <v>0</v>
      </c>
      <c r="F110" s="23">
        <v>0</v>
      </c>
      <c r="G110" s="16">
        <v>0</v>
      </c>
      <c r="H110" s="23">
        <v>0</v>
      </c>
      <c r="I110" s="24">
        <v>0</v>
      </c>
      <c r="J110" s="23">
        <v>0</v>
      </c>
      <c r="K110" s="23">
        <v>30072</v>
      </c>
      <c r="L110" s="44">
        <v>31202</v>
      </c>
      <c r="M110" s="23">
        <v>31557</v>
      </c>
      <c r="N110" s="19">
        <f t="shared" si="2"/>
        <v>92831</v>
      </c>
      <c r="O110" s="20">
        <f t="shared" si="3"/>
        <v>3007.2</v>
      </c>
      <c r="P110" s="30"/>
    </row>
    <row r="111" spans="1:16" x14ac:dyDescent="0.2">
      <c r="A111" s="44" t="s">
        <v>150</v>
      </c>
      <c r="B111" s="23">
        <v>0</v>
      </c>
      <c r="C111" s="23">
        <v>0</v>
      </c>
      <c r="D111" s="23">
        <v>0</v>
      </c>
      <c r="E111" s="23">
        <v>0</v>
      </c>
      <c r="F111" s="23">
        <v>0</v>
      </c>
      <c r="G111" s="16">
        <v>0</v>
      </c>
      <c r="H111" s="23">
        <v>0</v>
      </c>
      <c r="I111" s="24">
        <v>0</v>
      </c>
      <c r="J111" s="23">
        <v>0</v>
      </c>
      <c r="K111" s="23">
        <v>0</v>
      </c>
      <c r="L111" s="44">
        <v>31202</v>
      </c>
      <c r="M111" s="23"/>
      <c r="N111" s="19">
        <f t="shared" si="2"/>
        <v>31202</v>
      </c>
      <c r="O111" s="20">
        <f t="shared" si="3"/>
        <v>0</v>
      </c>
      <c r="P111" s="30"/>
    </row>
    <row r="112" spans="1:16" x14ac:dyDescent="0.2">
      <c r="A112" s="44" t="s">
        <v>81</v>
      </c>
      <c r="B112" s="23">
        <v>0</v>
      </c>
      <c r="C112" s="23">
        <v>0</v>
      </c>
      <c r="D112" s="23">
        <v>0</v>
      </c>
      <c r="E112" s="23">
        <v>0</v>
      </c>
      <c r="F112" s="23">
        <v>0</v>
      </c>
      <c r="G112" s="16">
        <v>30193</v>
      </c>
      <c r="H112" s="23">
        <v>30143</v>
      </c>
      <c r="I112" s="26">
        <v>30413</v>
      </c>
      <c r="J112" s="23">
        <v>30068</v>
      </c>
      <c r="K112" s="23">
        <v>0</v>
      </c>
      <c r="L112" s="44">
        <v>0</v>
      </c>
      <c r="M112" s="23">
        <v>0</v>
      </c>
      <c r="N112" s="19">
        <f t="shared" si="2"/>
        <v>120817</v>
      </c>
      <c r="O112" s="20">
        <f t="shared" si="3"/>
        <v>12081.7</v>
      </c>
      <c r="P112" s="30"/>
    </row>
    <row r="113" spans="1:16" x14ac:dyDescent="0.2">
      <c r="A113" s="23" t="s">
        <v>75</v>
      </c>
      <c r="B113" s="23">
        <v>0</v>
      </c>
      <c r="C113" s="23">
        <v>0</v>
      </c>
      <c r="D113" s="23">
        <v>0</v>
      </c>
      <c r="E113" s="23">
        <v>0</v>
      </c>
      <c r="F113" s="23">
        <v>30013</v>
      </c>
      <c r="G113" s="16">
        <v>0</v>
      </c>
      <c r="H113" s="23">
        <v>30143</v>
      </c>
      <c r="I113" s="26">
        <v>30413</v>
      </c>
      <c r="J113" s="23">
        <v>30068</v>
      </c>
      <c r="K113" s="23">
        <v>0</v>
      </c>
      <c r="L113" s="44">
        <v>0</v>
      </c>
      <c r="M113" s="23">
        <v>0</v>
      </c>
      <c r="N113" s="19">
        <f t="shared" si="2"/>
        <v>120637</v>
      </c>
      <c r="O113" s="20">
        <f t="shared" si="3"/>
        <v>12063.7</v>
      </c>
      <c r="P113" s="30"/>
    </row>
    <row r="114" spans="1:16" x14ac:dyDescent="0.2">
      <c r="A114" s="44" t="s">
        <v>155</v>
      </c>
      <c r="B114" s="23">
        <v>0</v>
      </c>
      <c r="C114" s="23">
        <v>0</v>
      </c>
      <c r="D114" s="23">
        <v>0</v>
      </c>
      <c r="E114" s="23">
        <v>0</v>
      </c>
      <c r="F114" s="23">
        <v>0</v>
      </c>
      <c r="G114" s="16">
        <v>0</v>
      </c>
      <c r="H114" s="23">
        <v>0</v>
      </c>
      <c r="I114" s="26">
        <v>0</v>
      </c>
      <c r="J114" s="23">
        <v>0</v>
      </c>
      <c r="K114" s="23">
        <v>0</v>
      </c>
      <c r="L114" s="44">
        <v>31202</v>
      </c>
      <c r="M114" s="23">
        <v>30427</v>
      </c>
      <c r="N114" s="19">
        <f t="shared" si="2"/>
        <v>61629</v>
      </c>
      <c r="O114" s="20">
        <f t="shared" si="3"/>
        <v>0</v>
      </c>
      <c r="P114" s="30"/>
    </row>
    <row r="115" spans="1:16" x14ac:dyDescent="0.2">
      <c r="A115" s="44" t="s">
        <v>107</v>
      </c>
      <c r="B115" s="23">
        <v>0</v>
      </c>
      <c r="C115" s="23">
        <v>0</v>
      </c>
      <c r="D115" s="23">
        <v>0</v>
      </c>
      <c r="E115" s="23">
        <v>0</v>
      </c>
      <c r="F115" s="23">
        <v>0</v>
      </c>
      <c r="G115" s="16">
        <v>0</v>
      </c>
      <c r="H115" s="23">
        <v>0</v>
      </c>
      <c r="I115" s="26">
        <v>0</v>
      </c>
      <c r="J115" s="23">
        <v>18400</v>
      </c>
      <c r="K115" s="23">
        <v>29760</v>
      </c>
      <c r="L115" s="44">
        <v>30875</v>
      </c>
      <c r="M115" s="23">
        <v>28980</v>
      </c>
      <c r="N115" s="19">
        <f t="shared" si="2"/>
        <v>108015</v>
      </c>
      <c r="O115" s="20">
        <f t="shared" si="3"/>
        <v>4816</v>
      </c>
      <c r="P115" s="30"/>
    </row>
    <row r="116" spans="1:16" x14ac:dyDescent="0.2">
      <c r="A116" s="44" t="s">
        <v>149</v>
      </c>
      <c r="B116" s="23">
        <v>0</v>
      </c>
      <c r="C116" s="23">
        <v>0</v>
      </c>
      <c r="D116" s="23">
        <v>0</v>
      </c>
      <c r="E116" s="23">
        <v>0</v>
      </c>
      <c r="F116" s="23">
        <v>0</v>
      </c>
      <c r="G116" s="16">
        <v>0</v>
      </c>
      <c r="H116" s="23">
        <v>0</v>
      </c>
      <c r="I116" s="26">
        <v>0</v>
      </c>
      <c r="J116" s="23">
        <v>0</v>
      </c>
      <c r="K116" s="23">
        <v>0</v>
      </c>
      <c r="L116" s="44">
        <v>30532</v>
      </c>
      <c r="M116" s="27">
        <v>32977</v>
      </c>
      <c r="N116" s="19">
        <f t="shared" si="2"/>
        <v>63509</v>
      </c>
      <c r="O116" s="20">
        <f t="shared" si="3"/>
        <v>0</v>
      </c>
      <c r="P116" s="30"/>
    </row>
    <row r="117" spans="1:16" x14ac:dyDescent="0.2">
      <c r="A117" s="44" t="s">
        <v>95</v>
      </c>
      <c r="B117" s="23">
        <v>0</v>
      </c>
      <c r="C117" s="23">
        <v>0</v>
      </c>
      <c r="D117" s="23">
        <v>0</v>
      </c>
      <c r="E117" s="23">
        <v>0</v>
      </c>
      <c r="F117" s="23">
        <v>0</v>
      </c>
      <c r="G117" s="16">
        <v>0</v>
      </c>
      <c r="H117" s="23">
        <v>87583</v>
      </c>
      <c r="I117" s="26">
        <v>30413</v>
      </c>
      <c r="J117" s="23">
        <v>30068</v>
      </c>
      <c r="K117" s="23">
        <v>0</v>
      </c>
      <c r="L117" s="44">
        <v>0</v>
      </c>
      <c r="M117" s="23">
        <v>0</v>
      </c>
      <c r="N117" s="19">
        <f t="shared" si="2"/>
        <v>148064</v>
      </c>
      <c r="O117" s="20">
        <f t="shared" si="3"/>
        <v>14806.4</v>
      </c>
      <c r="P117" s="30"/>
    </row>
    <row r="118" spans="1:16" x14ac:dyDescent="0.2">
      <c r="A118" s="44" t="s">
        <v>145</v>
      </c>
      <c r="B118" s="23">
        <v>0</v>
      </c>
      <c r="C118" s="23">
        <v>0</v>
      </c>
      <c r="D118" s="23">
        <v>0</v>
      </c>
      <c r="E118" s="23">
        <v>0</v>
      </c>
      <c r="F118" s="23">
        <v>0</v>
      </c>
      <c r="G118" s="16">
        <v>0</v>
      </c>
      <c r="H118" s="23">
        <v>0</v>
      </c>
      <c r="I118" s="26">
        <v>0</v>
      </c>
      <c r="J118" s="23">
        <v>0</v>
      </c>
      <c r="K118" s="23">
        <v>0</v>
      </c>
      <c r="L118" s="44">
        <f>713955.18+56000</f>
        <v>769955.18</v>
      </c>
      <c r="M118" s="23"/>
      <c r="N118" s="19">
        <f t="shared" si="2"/>
        <v>769955.18</v>
      </c>
      <c r="O118" s="20">
        <f t="shared" si="3"/>
        <v>0</v>
      </c>
      <c r="P118" s="30"/>
    </row>
    <row r="119" spans="1:16" x14ac:dyDescent="0.2">
      <c r="A119" s="41" t="s">
        <v>101</v>
      </c>
      <c r="B119" s="23">
        <v>0</v>
      </c>
      <c r="C119" s="23">
        <v>0</v>
      </c>
      <c r="D119" s="23">
        <v>0</v>
      </c>
      <c r="E119" s="23">
        <v>0</v>
      </c>
      <c r="F119" s="23">
        <v>0</v>
      </c>
      <c r="G119" s="16">
        <v>0</v>
      </c>
      <c r="H119" s="23">
        <v>0</v>
      </c>
      <c r="I119" s="26">
        <v>30413</v>
      </c>
      <c r="J119" s="23">
        <v>33188</v>
      </c>
      <c r="K119" s="23">
        <v>30072</v>
      </c>
      <c r="L119" s="44">
        <v>31202</v>
      </c>
      <c r="M119" s="23">
        <v>31137</v>
      </c>
      <c r="N119" s="19">
        <f t="shared" si="2"/>
        <v>156012</v>
      </c>
      <c r="O119" s="20">
        <f t="shared" si="3"/>
        <v>9367.2999999999993</v>
      </c>
      <c r="P119" s="30"/>
    </row>
    <row r="120" spans="1:16" x14ac:dyDescent="0.2">
      <c r="A120" s="16" t="s">
        <v>46</v>
      </c>
      <c r="B120" s="23">
        <v>30214</v>
      </c>
      <c r="C120" s="23">
        <v>30274</v>
      </c>
      <c r="D120" s="23">
        <v>31599</v>
      </c>
      <c r="E120" s="23">
        <v>29764</v>
      </c>
      <c r="F120" s="23">
        <v>0</v>
      </c>
      <c r="G120" s="16">
        <v>30193</v>
      </c>
      <c r="H120" s="23">
        <v>0</v>
      </c>
      <c r="I120" s="24">
        <v>0</v>
      </c>
      <c r="J120" s="23">
        <v>0</v>
      </c>
      <c r="K120" s="23">
        <v>0</v>
      </c>
      <c r="L120" s="44">
        <v>0</v>
      </c>
      <c r="M120" s="23">
        <v>0</v>
      </c>
      <c r="N120" s="19">
        <f t="shared" si="2"/>
        <v>152044</v>
      </c>
      <c r="O120" s="20">
        <f t="shared" si="3"/>
        <v>15204.4</v>
      </c>
      <c r="P120" s="30"/>
    </row>
    <row r="121" spans="1:16" x14ac:dyDescent="0.2">
      <c r="A121" s="44" t="s">
        <v>82</v>
      </c>
      <c r="B121" s="41">
        <v>0</v>
      </c>
      <c r="C121" s="23">
        <v>0</v>
      </c>
      <c r="D121" s="23">
        <v>0</v>
      </c>
      <c r="E121" s="23">
        <v>0</v>
      </c>
      <c r="F121" s="23">
        <v>0</v>
      </c>
      <c r="G121" s="16">
        <v>30193</v>
      </c>
      <c r="H121" s="23">
        <v>30143</v>
      </c>
      <c r="I121" s="26">
        <v>30413</v>
      </c>
      <c r="J121" s="23">
        <v>0</v>
      </c>
      <c r="K121" s="23">
        <v>0</v>
      </c>
      <c r="L121" s="44">
        <v>0</v>
      </c>
      <c r="M121" s="23">
        <v>0</v>
      </c>
      <c r="N121" s="19">
        <f t="shared" si="2"/>
        <v>90749</v>
      </c>
      <c r="O121" s="20">
        <f t="shared" si="3"/>
        <v>9074.9</v>
      </c>
      <c r="P121" s="30"/>
    </row>
    <row r="122" spans="1:16" x14ac:dyDescent="0.2">
      <c r="A122" s="44" t="s">
        <v>110</v>
      </c>
      <c r="B122" s="16">
        <v>0</v>
      </c>
      <c r="C122" s="23">
        <v>0</v>
      </c>
      <c r="D122" s="23">
        <v>0</v>
      </c>
      <c r="E122" s="23">
        <v>0</v>
      </c>
      <c r="F122" s="23">
        <v>0</v>
      </c>
      <c r="G122" s="16">
        <v>0</v>
      </c>
      <c r="H122" s="23">
        <v>0</v>
      </c>
      <c r="I122" s="26">
        <v>0</v>
      </c>
      <c r="J122" s="23">
        <v>30068</v>
      </c>
      <c r="K122" s="23">
        <v>30072</v>
      </c>
      <c r="L122" s="44">
        <v>31202</v>
      </c>
      <c r="M122" s="23">
        <v>31557</v>
      </c>
      <c r="N122" s="19">
        <f t="shared" si="2"/>
        <v>122899</v>
      </c>
      <c r="O122" s="20">
        <f t="shared" si="3"/>
        <v>6014</v>
      </c>
      <c r="P122" s="30"/>
    </row>
    <row r="123" spans="1:16" x14ac:dyDescent="0.2">
      <c r="A123" s="44" t="s">
        <v>139</v>
      </c>
      <c r="B123" s="23">
        <v>0</v>
      </c>
      <c r="C123" s="23">
        <v>0</v>
      </c>
      <c r="D123" s="23">
        <v>0</v>
      </c>
      <c r="E123" s="23">
        <v>0</v>
      </c>
      <c r="F123" s="23">
        <v>0</v>
      </c>
      <c r="G123" s="16">
        <v>0</v>
      </c>
      <c r="H123" s="23">
        <v>0</v>
      </c>
      <c r="I123" s="26">
        <v>0</v>
      </c>
      <c r="J123" s="23">
        <v>0</v>
      </c>
      <c r="K123" s="23">
        <v>0</v>
      </c>
      <c r="L123" s="44">
        <v>31202</v>
      </c>
      <c r="M123" s="23">
        <v>31557</v>
      </c>
      <c r="N123" s="19">
        <f t="shared" si="2"/>
        <v>62759</v>
      </c>
      <c r="O123" s="20">
        <f t="shared" si="3"/>
        <v>0</v>
      </c>
      <c r="P123" s="30"/>
    </row>
    <row r="124" spans="1:16" x14ac:dyDescent="0.2">
      <c r="A124" s="44" t="s">
        <v>159</v>
      </c>
      <c r="B124" s="23">
        <v>0</v>
      </c>
      <c r="C124" s="23">
        <v>0</v>
      </c>
      <c r="D124" s="23">
        <v>0</v>
      </c>
      <c r="E124" s="23">
        <v>0</v>
      </c>
      <c r="F124" s="23">
        <v>0</v>
      </c>
      <c r="G124" s="16">
        <v>0</v>
      </c>
      <c r="H124" s="23">
        <v>0</v>
      </c>
      <c r="I124" s="26">
        <v>0</v>
      </c>
      <c r="J124" s="23">
        <v>0</v>
      </c>
      <c r="K124" s="23">
        <v>0</v>
      </c>
      <c r="L124" s="44">
        <v>0</v>
      </c>
      <c r="M124" s="23">
        <v>51448</v>
      </c>
      <c r="N124" s="19">
        <f t="shared" si="2"/>
        <v>51448</v>
      </c>
      <c r="O124" s="20">
        <f t="shared" si="3"/>
        <v>0</v>
      </c>
      <c r="P124" s="30"/>
    </row>
    <row r="125" spans="1:16" x14ac:dyDescent="0.2">
      <c r="A125" s="44" t="s">
        <v>84</v>
      </c>
      <c r="B125" s="23">
        <v>0</v>
      </c>
      <c r="C125" s="23">
        <v>0</v>
      </c>
      <c r="D125" s="23">
        <v>0</v>
      </c>
      <c r="E125" s="23">
        <v>0</v>
      </c>
      <c r="F125" s="23">
        <v>0</v>
      </c>
      <c r="G125" s="16">
        <v>0</v>
      </c>
      <c r="H125" s="23">
        <v>30143</v>
      </c>
      <c r="I125" s="25">
        <v>30413</v>
      </c>
      <c r="J125" s="23">
        <v>30068</v>
      </c>
      <c r="K125" s="23">
        <v>30072</v>
      </c>
      <c r="L125" s="44">
        <v>0</v>
      </c>
      <c r="M125" s="23">
        <v>0</v>
      </c>
      <c r="N125" s="19">
        <f t="shared" si="2"/>
        <v>120696</v>
      </c>
      <c r="O125" s="20">
        <f t="shared" si="3"/>
        <v>12069.6</v>
      </c>
      <c r="P125" s="30"/>
    </row>
    <row r="126" spans="1:16" x14ac:dyDescent="0.2">
      <c r="A126" s="44" t="s">
        <v>143</v>
      </c>
      <c r="B126" s="23">
        <v>0</v>
      </c>
      <c r="C126" s="23">
        <v>0</v>
      </c>
      <c r="D126" s="23">
        <v>0</v>
      </c>
      <c r="E126" s="23">
        <v>0</v>
      </c>
      <c r="F126" s="23">
        <v>0</v>
      </c>
      <c r="G126" s="16">
        <v>0</v>
      </c>
      <c r="H126" s="23">
        <v>0</v>
      </c>
      <c r="I126" s="25">
        <v>0</v>
      </c>
      <c r="J126" s="23">
        <v>0</v>
      </c>
      <c r="K126" s="23">
        <v>0</v>
      </c>
      <c r="L126" s="44">
        <v>31202</v>
      </c>
      <c r="M126" s="23">
        <v>31557</v>
      </c>
      <c r="N126" s="19">
        <f t="shared" si="2"/>
        <v>62759</v>
      </c>
      <c r="O126" s="20">
        <f t="shared" si="3"/>
        <v>0</v>
      </c>
      <c r="P126" s="30"/>
    </row>
    <row r="127" spans="1:16" x14ac:dyDescent="0.2">
      <c r="A127" s="23" t="s">
        <v>45</v>
      </c>
      <c r="B127" s="23">
        <v>30214</v>
      </c>
      <c r="C127" s="23">
        <v>30274</v>
      </c>
      <c r="D127" s="23">
        <v>31599</v>
      </c>
      <c r="E127" s="23">
        <v>0</v>
      </c>
      <c r="F127" s="23">
        <v>0</v>
      </c>
      <c r="G127" s="16">
        <v>0</v>
      </c>
      <c r="H127" s="23">
        <v>0</v>
      </c>
      <c r="I127" s="24">
        <v>0</v>
      </c>
      <c r="J127" s="23">
        <v>0</v>
      </c>
      <c r="K127" s="23">
        <v>0</v>
      </c>
      <c r="L127" s="23">
        <v>0</v>
      </c>
      <c r="M127" s="23">
        <v>0</v>
      </c>
      <c r="N127" s="19">
        <f t="shared" si="2"/>
        <v>92087</v>
      </c>
      <c r="O127" s="20">
        <f t="shared" si="3"/>
        <v>9208.7000000000007</v>
      </c>
      <c r="P127" s="30"/>
    </row>
    <row r="128" spans="1:16" x14ac:dyDescent="0.2">
      <c r="A128" s="23" t="s">
        <v>67</v>
      </c>
      <c r="B128" s="23">
        <v>0</v>
      </c>
      <c r="C128" s="23">
        <v>0</v>
      </c>
      <c r="D128" s="23">
        <v>31599</v>
      </c>
      <c r="E128" s="23">
        <v>29764</v>
      </c>
      <c r="F128" s="23">
        <v>0</v>
      </c>
      <c r="G128" s="23">
        <v>30193</v>
      </c>
      <c r="H128" s="23">
        <v>30143</v>
      </c>
      <c r="I128" s="26">
        <v>30413</v>
      </c>
      <c r="J128" s="23">
        <v>0</v>
      </c>
      <c r="K128" s="23">
        <v>0</v>
      </c>
      <c r="L128" s="23">
        <v>0</v>
      </c>
      <c r="M128" s="23">
        <v>0</v>
      </c>
      <c r="N128" s="19">
        <f t="shared" si="2"/>
        <v>152112</v>
      </c>
      <c r="O128" s="20">
        <f t="shared" si="3"/>
        <v>15211.2</v>
      </c>
      <c r="P128" s="30"/>
    </row>
    <row r="129" spans="1:16" x14ac:dyDescent="0.2">
      <c r="A129" s="23" t="s">
        <v>39</v>
      </c>
      <c r="B129" s="23">
        <v>30214</v>
      </c>
      <c r="C129" s="23">
        <v>30274</v>
      </c>
      <c r="D129" s="23">
        <v>0</v>
      </c>
      <c r="E129" s="23">
        <v>29764</v>
      </c>
      <c r="F129" s="23">
        <v>30013</v>
      </c>
      <c r="G129" s="23">
        <v>0</v>
      </c>
      <c r="H129" s="23">
        <v>0</v>
      </c>
      <c r="I129" s="24">
        <v>0</v>
      </c>
      <c r="J129" s="23">
        <v>0</v>
      </c>
      <c r="K129" s="23">
        <v>0</v>
      </c>
      <c r="L129" s="23">
        <v>0</v>
      </c>
      <c r="M129" s="23">
        <v>0</v>
      </c>
      <c r="N129" s="19">
        <f t="shared" si="2"/>
        <v>120265</v>
      </c>
      <c r="O129" s="20">
        <f t="shared" si="3"/>
        <v>12026.5</v>
      </c>
      <c r="P129" s="30"/>
    </row>
    <row r="130" spans="1:16" x14ac:dyDescent="0.2">
      <c r="A130" s="44" t="s">
        <v>65</v>
      </c>
      <c r="B130" s="23">
        <v>0</v>
      </c>
      <c r="C130" s="23">
        <v>0</v>
      </c>
      <c r="D130" s="23">
        <v>31599</v>
      </c>
      <c r="E130" s="23">
        <v>29764</v>
      </c>
      <c r="F130" s="23">
        <v>0</v>
      </c>
      <c r="G130" s="23">
        <v>30193</v>
      </c>
      <c r="H130" s="23">
        <v>0</v>
      </c>
      <c r="I130" s="24">
        <v>0</v>
      </c>
      <c r="J130" s="23">
        <v>0</v>
      </c>
      <c r="K130" s="23">
        <v>0</v>
      </c>
      <c r="L130" s="23">
        <v>0</v>
      </c>
      <c r="M130" s="23">
        <v>0</v>
      </c>
      <c r="N130" s="19">
        <f t="shared" si="2"/>
        <v>91556</v>
      </c>
      <c r="O130" s="20">
        <f t="shared" si="3"/>
        <v>9155.6</v>
      </c>
      <c r="P130" s="30"/>
    </row>
    <row r="131" spans="1:16" x14ac:dyDescent="0.2">
      <c r="A131" s="44" t="s">
        <v>66</v>
      </c>
      <c r="B131" s="23">
        <v>0</v>
      </c>
      <c r="C131" s="23">
        <v>0</v>
      </c>
      <c r="D131" s="23">
        <v>31599</v>
      </c>
      <c r="E131" s="23">
        <v>29674</v>
      </c>
      <c r="F131" s="23">
        <v>30013</v>
      </c>
      <c r="G131" s="23">
        <v>30193</v>
      </c>
      <c r="H131" s="23">
        <v>30143</v>
      </c>
      <c r="I131" s="24">
        <v>0</v>
      </c>
      <c r="J131" s="23">
        <v>0</v>
      </c>
      <c r="K131" s="23">
        <v>0</v>
      </c>
      <c r="L131" s="23">
        <v>0</v>
      </c>
      <c r="M131" s="23">
        <v>0</v>
      </c>
      <c r="N131" s="19">
        <f t="shared" si="2"/>
        <v>151622</v>
      </c>
      <c r="O131" s="20">
        <f t="shared" si="3"/>
        <v>15162.2</v>
      </c>
      <c r="P131" s="30"/>
    </row>
    <row r="132" spans="1:16" x14ac:dyDescent="0.2">
      <c r="A132" s="44" t="s">
        <v>87</v>
      </c>
      <c r="B132" s="23">
        <v>0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21638</v>
      </c>
      <c r="I132" s="24">
        <v>20273</v>
      </c>
      <c r="J132" s="23">
        <v>19928</v>
      </c>
      <c r="K132" s="23">
        <v>0</v>
      </c>
      <c r="L132" s="23">
        <v>0</v>
      </c>
      <c r="M132" s="23">
        <v>0</v>
      </c>
      <c r="N132" s="19">
        <f t="shared" si="2"/>
        <v>61839</v>
      </c>
      <c r="O132" s="20">
        <f t="shared" si="3"/>
        <v>6183.9</v>
      </c>
      <c r="P132" s="30"/>
    </row>
    <row r="133" spans="1:16" x14ac:dyDescent="0.2">
      <c r="A133" s="23" t="s">
        <v>27</v>
      </c>
      <c r="B133" s="23">
        <v>31760</v>
      </c>
      <c r="C133" s="23">
        <v>0</v>
      </c>
      <c r="D133" s="23">
        <v>60675</v>
      </c>
      <c r="E133" s="23">
        <v>28080</v>
      </c>
      <c r="F133" s="23">
        <v>28080</v>
      </c>
      <c r="G133" s="23">
        <v>0</v>
      </c>
      <c r="H133" s="23">
        <v>0</v>
      </c>
      <c r="I133" s="24">
        <v>0</v>
      </c>
      <c r="J133" s="23">
        <v>0</v>
      </c>
      <c r="K133" s="23">
        <v>0</v>
      </c>
      <c r="L133" s="23">
        <v>0</v>
      </c>
      <c r="M133" s="23">
        <v>0</v>
      </c>
      <c r="N133" s="19">
        <f t="shared" si="2"/>
        <v>148595</v>
      </c>
      <c r="O133" s="20">
        <f t="shared" si="3"/>
        <v>14859.5</v>
      </c>
      <c r="P133" s="30"/>
    </row>
    <row r="134" spans="1:16" x14ac:dyDescent="0.2">
      <c r="A134" s="44" t="s">
        <v>93</v>
      </c>
      <c r="B134" s="23">
        <v>0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30143</v>
      </c>
      <c r="I134" s="26">
        <v>30413</v>
      </c>
      <c r="J134" s="23">
        <v>30068</v>
      </c>
      <c r="K134" s="23">
        <v>0</v>
      </c>
      <c r="L134" s="23">
        <v>0</v>
      </c>
      <c r="M134" s="23">
        <v>0</v>
      </c>
      <c r="N134" s="19">
        <f t="shared" si="2"/>
        <v>90624</v>
      </c>
      <c r="O134" s="20">
        <f t="shared" si="3"/>
        <v>9062.4</v>
      </c>
      <c r="P134" s="30"/>
    </row>
    <row r="135" spans="1:16" x14ac:dyDescent="0.2">
      <c r="A135" s="44"/>
      <c r="B135" s="28">
        <v>0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4">
        <v>0</v>
      </c>
      <c r="J135" s="23">
        <v>0</v>
      </c>
      <c r="K135" s="23"/>
      <c r="L135" s="23"/>
      <c r="M135" s="23"/>
      <c r="N135" s="19">
        <f t="shared" ref="N135:N136" si="4">SUM(B135:M135)</f>
        <v>0</v>
      </c>
      <c r="O135" s="20">
        <f t="shared" si="3"/>
        <v>0</v>
      </c>
      <c r="P135" s="30"/>
    </row>
    <row r="136" spans="1:16" ht="13.5" thickBot="1" x14ac:dyDescent="0.25">
      <c r="A136" s="45" t="s">
        <v>54</v>
      </c>
      <c r="B136" s="29">
        <f t="shared" ref="B136:K136" si="5">SUM(B6:B134)</f>
        <v>1156746</v>
      </c>
      <c r="C136" s="29">
        <f t="shared" si="5"/>
        <v>696302.8</v>
      </c>
      <c r="D136" s="29">
        <f t="shared" si="5"/>
        <v>1287333</v>
      </c>
      <c r="E136" s="29">
        <f t="shared" si="5"/>
        <v>583658</v>
      </c>
      <c r="F136" s="29">
        <f t="shared" si="5"/>
        <v>2814725.2199999997</v>
      </c>
      <c r="G136" s="29">
        <f t="shared" si="5"/>
        <v>1408108.2</v>
      </c>
      <c r="H136" s="29">
        <f t="shared" si="5"/>
        <v>1704233</v>
      </c>
      <c r="I136" s="29">
        <f t="shared" si="5"/>
        <v>913242</v>
      </c>
      <c r="J136" s="29">
        <f t="shared" si="5"/>
        <v>2030630</v>
      </c>
      <c r="K136" s="29">
        <f t="shared" si="5"/>
        <v>5173480.47</v>
      </c>
      <c r="L136" s="29">
        <f>SUM(L6:L135)</f>
        <v>4304042.3499999996</v>
      </c>
      <c r="M136" s="29">
        <f>SUM(M6:M134)</f>
        <v>1105305</v>
      </c>
      <c r="N136" s="51">
        <f t="shared" si="4"/>
        <v>23177806.039999999</v>
      </c>
      <c r="O136" s="20">
        <f>SUM(O7:O135)</f>
        <v>1773804.5689999992</v>
      </c>
      <c r="P136" s="30"/>
    </row>
    <row r="137" spans="1:16" ht="13.5" thickBot="1" x14ac:dyDescent="0.25">
      <c r="A137" s="46" t="s">
        <v>51</v>
      </c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2"/>
      <c r="M137" s="108" t="s">
        <v>162</v>
      </c>
      <c r="N137" s="109"/>
      <c r="O137" s="9"/>
      <c r="P137" s="30"/>
    </row>
    <row r="138" spans="1:16" x14ac:dyDescent="0.2">
      <c r="A138" s="16" t="s">
        <v>52</v>
      </c>
      <c r="B138" s="33">
        <f>100270+200000</f>
        <v>300270</v>
      </c>
      <c r="C138" s="33">
        <v>250000</v>
      </c>
      <c r="D138" s="33">
        <v>299879.90000000002</v>
      </c>
      <c r="E138" s="33">
        <v>200000</v>
      </c>
      <c r="F138" s="33">
        <v>50000</v>
      </c>
      <c r="G138" s="33">
        <v>50000</v>
      </c>
      <c r="H138" s="33">
        <v>200000</v>
      </c>
      <c r="I138" s="33">
        <v>200000</v>
      </c>
      <c r="J138" s="33">
        <v>290000</v>
      </c>
      <c r="K138" s="33">
        <v>200000</v>
      </c>
      <c r="L138" s="50">
        <v>200000</v>
      </c>
      <c r="M138" s="33">
        <v>200000</v>
      </c>
      <c r="N138" s="19">
        <f>SUM(B138:M138)</f>
        <v>2440149.9</v>
      </c>
      <c r="O138" s="20">
        <f t="shared" ref="O138:O147" si="6">+AVERAGE(B138:K138)</f>
        <v>204014.99</v>
      </c>
      <c r="P138" s="30"/>
    </row>
    <row r="139" spans="1:16" x14ac:dyDescent="0.2">
      <c r="A139" s="42" t="s">
        <v>89</v>
      </c>
      <c r="B139" s="16">
        <v>0</v>
      </c>
      <c r="C139" s="16">
        <v>204505</v>
      </c>
      <c r="D139" s="16">
        <v>200000</v>
      </c>
      <c r="E139" s="16">
        <v>200418</v>
      </c>
      <c r="F139" s="16">
        <v>200000</v>
      </c>
      <c r="G139" s="16">
        <v>200150</v>
      </c>
      <c r="H139" s="16">
        <v>201525</v>
      </c>
      <c r="I139" s="16">
        <v>9137155.1899999995</v>
      </c>
      <c r="J139" s="16">
        <v>199755</v>
      </c>
      <c r="K139" s="16">
        <v>201279</v>
      </c>
      <c r="L139" s="42">
        <v>199991</v>
      </c>
      <c r="M139" s="16">
        <v>199988</v>
      </c>
      <c r="N139" s="19">
        <f t="shared" ref="N139:N146" si="7">SUM(B139:M139)</f>
        <v>11144766.189999999</v>
      </c>
      <c r="O139" s="20">
        <f t="shared" si="6"/>
        <v>1074478.719</v>
      </c>
      <c r="P139" s="30"/>
    </row>
    <row r="140" spans="1:16" x14ac:dyDescent="0.2">
      <c r="A140" s="16" t="s">
        <v>60</v>
      </c>
      <c r="B140" s="16">
        <v>0</v>
      </c>
      <c r="C140" s="16">
        <v>100000</v>
      </c>
      <c r="D140" s="16">
        <v>100000</v>
      </c>
      <c r="E140" s="16">
        <v>100124</v>
      </c>
      <c r="F140" s="16">
        <v>324091.95</v>
      </c>
      <c r="G140" s="16">
        <v>0</v>
      </c>
      <c r="H140" s="34">
        <f>100000+100000</f>
        <v>200000</v>
      </c>
      <c r="I140" s="22">
        <v>100000</v>
      </c>
      <c r="J140" s="16">
        <v>100000</v>
      </c>
      <c r="K140" s="16">
        <v>99885</v>
      </c>
      <c r="L140" s="42">
        <v>99965</v>
      </c>
      <c r="M140" s="16">
        <v>99955</v>
      </c>
      <c r="N140" s="19">
        <f t="shared" si="7"/>
        <v>1324020.95</v>
      </c>
      <c r="O140" s="20">
        <f t="shared" si="6"/>
        <v>112410.095</v>
      </c>
      <c r="P140" s="30"/>
    </row>
    <row r="141" spans="1:16" x14ac:dyDescent="0.2">
      <c r="A141" s="16" t="s">
        <v>61</v>
      </c>
      <c r="B141" s="16">
        <v>0</v>
      </c>
      <c r="C141" s="16">
        <v>100000</v>
      </c>
      <c r="D141" s="16">
        <v>100020</v>
      </c>
      <c r="E141" s="16">
        <v>50924</v>
      </c>
      <c r="F141" s="16">
        <v>0</v>
      </c>
      <c r="G141" s="16">
        <v>0</v>
      </c>
      <c r="H141" s="16">
        <v>0</v>
      </c>
      <c r="I141" s="22">
        <v>0</v>
      </c>
      <c r="J141" s="16">
        <v>0</v>
      </c>
      <c r="K141" s="16">
        <v>0</v>
      </c>
      <c r="L141" s="42">
        <v>0</v>
      </c>
      <c r="M141" s="16">
        <v>0</v>
      </c>
      <c r="N141" s="19">
        <f t="shared" si="7"/>
        <v>250944</v>
      </c>
      <c r="O141" s="20">
        <f t="shared" si="6"/>
        <v>25094.400000000001</v>
      </c>
      <c r="P141" s="30"/>
    </row>
    <row r="142" spans="1:16" x14ac:dyDescent="0.2">
      <c r="A142" s="42" t="s">
        <v>53</v>
      </c>
      <c r="B142" s="16">
        <v>100000</v>
      </c>
      <c r="C142" s="16">
        <v>100000</v>
      </c>
      <c r="D142" s="16">
        <v>100000</v>
      </c>
      <c r="E142" s="16">
        <v>200000</v>
      </c>
      <c r="F142" s="16">
        <v>100000</v>
      </c>
      <c r="G142" s="42">
        <v>0</v>
      </c>
      <c r="H142" s="16">
        <v>100911</v>
      </c>
      <c r="I142" s="22">
        <v>100000</v>
      </c>
      <c r="J142" s="16">
        <v>100000</v>
      </c>
      <c r="K142" s="16">
        <v>100000</v>
      </c>
      <c r="L142" s="42">
        <v>100000</v>
      </c>
      <c r="M142" s="16">
        <v>100000</v>
      </c>
      <c r="N142" s="19">
        <f t="shared" si="7"/>
        <v>1200911</v>
      </c>
      <c r="O142" s="20">
        <f t="shared" si="6"/>
        <v>100091.1</v>
      </c>
      <c r="P142" s="30"/>
    </row>
    <row r="143" spans="1:16" ht="24" x14ac:dyDescent="0.2">
      <c r="A143" s="47" t="s">
        <v>117</v>
      </c>
      <c r="B143" s="16">
        <v>0</v>
      </c>
      <c r="C143" s="21">
        <v>0</v>
      </c>
      <c r="D143" s="16">
        <v>0</v>
      </c>
      <c r="E143" s="21">
        <v>0</v>
      </c>
      <c r="F143" s="16">
        <v>0</v>
      </c>
      <c r="G143" s="21">
        <v>0</v>
      </c>
      <c r="H143" s="16">
        <v>0</v>
      </c>
      <c r="I143" s="21">
        <v>0</v>
      </c>
      <c r="J143" s="16">
        <v>120000</v>
      </c>
      <c r="K143" s="21">
        <v>40000</v>
      </c>
      <c r="L143" s="42">
        <v>40000</v>
      </c>
      <c r="M143" s="21">
        <v>40000</v>
      </c>
      <c r="N143" s="19">
        <f t="shared" si="7"/>
        <v>240000</v>
      </c>
      <c r="O143" s="20">
        <f t="shared" si="6"/>
        <v>16000</v>
      </c>
      <c r="P143" s="30"/>
    </row>
    <row r="144" spans="1:16" x14ac:dyDescent="0.2">
      <c r="A144" s="47" t="s">
        <v>118</v>
      </c>
      <c r="B144" s="16">
        <v>0</v>
      </c>
      <c r="C144" s="21">
        <v>0</v>
      </c>
      <c r="D144" s="16">
        <v>0</v>
      </c>
      <c r="E144" s="21">
        <v>0</v>
      </c>
      <c r="F144" s="16">
        <v>0</v>
      </c>
      <c r="G144" s="21">
        <v>0</v>
      </c>
      <c r="H144" s="16">
        <v>0</v>
      </c>
      <c r="I144" s="21">
        <v>0</v>
      </c>
      <c r="J144" s="16">
        <v>50000</v>
      </c>
      <c r="K144" s="21">
        <v>0</v>
      </c>
      <c r="L144" s="42">
        <v>50000</v>
      </c>
      <c r="M144" s="21">
        <v>0</v>
      </c>
      <c r="N144" s="19">
        <f t="shared" si="7"/>
        <v>100000</v>
      </c>
      <c r="O144" s="20">
        <f t="shared" si="6"/>
        <v>5000</v>
      </c>
      <c r="P144" s="30"/>
    </row>
    <row r="145" spans="1:16" ht="24" x14ac:dyDescent="0.2">
      <c r="A145" s="47" t="s">
        <v>135</v>
      </c>
      <c r="B145" s="16">
        <v>0</v>
      </c>
      <c r="C145" s="21">
        <v>0</v>
      </c>
      <c r="D145" s="16">
        <v>0</v>
      </c>
      <c r="E145" s="21">
        <v>0</v>
      </c>
      <c r="F145" s="16">
        <v>0</v>
      </c>
      <c r="G145" s="21">
        <v>0</v>
      </c>
      <c r="H145" s="16">
        <v>0</v>
      </c>
      <c r="I145" s="21">
        <v>0</v>
      </c>
      <c r="J145" s="16">
        <v>0</v>
      </c>
      <c r="K145" s="21">
        <v>20000</v>
      </c>
      <c r="L145" s="42">
        <v>60000</v>
      </c>
      <c r="M145" s="21">
        <v>120000</v>
      </c>
      <c r="N145" s="19">
        <f t="shared" si="7"/>
        <v>200000</v>
      </c>
      <c r="O145" s="20">
        <f t="shared" si="6"/>
        <v>2000</v>
      </c>
      <c r="P145" s="30"/>
    </row>
    <row r="146" spans="1:16" x14ac:dyDescent="0.2">
      <c r="A146" s="42" t="s">
        <v>161</v>
      </c>
      <c r="B146" s="16">
        <v>0</v>
      </c>
      <c r="C146" s="15">
        <v>0</v>
      </c>
      <c r="D146" s="16">
        <v>0</v>
      </c>
      <c r="E146" s="15">
        <v>0</v>
      </c>
      <c r="F146" s="16">
        <v>0</v>
      </c>
      <c r="G146" s="15">
        <v>0</v>
      </c>
      <c r="H146" s="16">
        <v>0</v>
      </c>
      <c r="I146" s="15">
        <v>0</v>
      </c>
      <c r="J146" s="16">
        <v>0</v>
      </c>
      <c r="K146" s="15">
        <v>0</v>
      </c>
      <c r="L146" s="49">
        <v>0</v>
      </c>
      <c r="M146" s="15">
        <v>20000</v>
      </c>
      <c r="N146" s="19">
        <f t="shared" si="7"/>
        <v>20000</v>
      </c>
      <c r="O146" s="20">
        <f t="shared" si="6"/>
        <v>0</v>
      </c>
      <c r="P146" s="30"/>
    </row>
    <row r="147" spans="1:16" ht="13.5" thickBot="1" x14ac:dyDescent="0.25">
      <c r="A147" s="48" t="s">
        <v>55</v>
      </c>
      <c r="B147" s="29">
        <f>SUM(B138:B146)</f>
        <v>400270</v>
      </c>
      <c r="C147" s="29">
        <f>SUM(C138:C146)</f>
        <v>754505</v>
      </c>
      <c r="D147" s="29">
        <f t="shared" ref="D147:K147" si="8">SUM(D138:D146)</f>
        <v>799899.9</v>
      </c>
      <c r="E147" s="29">
        <f t="shared" si="8"/>
        <v>751466</v>
      </c>
      <c r="F147" s="29">
        <f t="shared" si="8"/>
        <v>674091.95</v>
      </c>
      <c r="G147" s="29">
        <f t="shared" si="8"/>
        <v>250150</v>
      </c>
      <c r="H147" s="29">
        <f>SUM(H138:H146)</f>
        <v>702436</v>
      </c>
      <c r="I147" s="29">
        <f t="shared" si="8"/>
        <v>9537155.1899999995</v>
      </c>
      <c r="J147" s="29">
        <f t="shared" si="8"/>
        <v>859755</v>
      </c>
      <c r="K147" s="29">
        <f t="shared" si="8"/>
        <v>661164</v>
      </c>
      <c r="L147" s="29">
        <f>SUM(L138:L146)</f>
        <v>749956</v>
      </c>
      <c r="M147" s="29">
        <f>SUM(M138:M146)</f>
        <v>779943</v>
      </c>
      <c r="N147" s="29">
        <f>SUM(N138:N146)</f>
        <v>16920792.039999999</v>
      </c>
      <c r="O147" s="20">
        <f t="shared" si="6"/>
        <v>1539089.304</v>
      </c>
    </row>
    <row r="148" spans="1:16" s="37" customFormat="1" ht="13.5" thickBot="1" x14ac:dyDescent="0.25">
      <c r="A148" s="11" t="s">
        <v>56</v>
      </c>
      <c r="B148" s="35">
        <f>+B136+B147</f>
        <v>1557016</v>
      </c>
      <c r="C148" s="35">
        <f t="shared" ref="C148:O148" si="9">+C136+C147</f>
        <v>1450807.8</v>
      </c>
      <c r="D148" s="35">
        <f t="shared" si="9"/>
        <v>2087232.9</v>
      </c>
      <c r="E148" s="35">
        <f t="shared" si="9"/>
        <v>1335124</v>
      </c>
      <c r="F148" s="35">
        <f t="shared" si="9"/>
        <v>3488817.17</v>
      </c>
      <c r="G148" s="35">
        <f t="shared" si="9"/>
        <v>1658258.2</v>
      </c>
      <c r="H148" s="35">
        <f t="shared" si="9"/>
        <v>2406669</v>
      </c>
      <c r="I148" s="35">
        <f t="shared" si="9"/>
        <v>10450397.189999999</v>
      </c>
      <c r="J148" s="35">
        <f>+J136+J147</f>
        <v>2890385</v>
      </c>
      <c r="K148" s="35">
        <f t="shared" si="9"/>
        <v>5834644.4699999997</v>
      </c>
      <c r="L148" s="35">
        <f t="shared" si="9"/>
        <v>5053998.3499999996</v>
      </c>
      <c r="M148" s="35">
        <f t="shared" si="9"/>
        <v>1885248</v>
      </c>
      <c r="N148" s="35">
        <f>+N136+N147</f>
        <v>40098598.079999998</v>
      </c>
      <c r="O148" s="36">
        <f t="shared" si="9"/>
        <v>3312893.8729999992</v>
      </c>
    </row>
    <row r="150" spans="1:16" x14ac:dyDescent="0.2">
      <c r="A150" s="10" t="s">
        <v>14</v>
      </c>
      <c r="B150" s="30">
        <v>1587230</v>
      </c>
      <c r="C150" s="40">
        <v>1481081.8</v>
      </c>
      <c r="D150" s="30">
        <v>2118831.9</v>
      </c>
      <c r="E150" s="30">
        <v>1335124</v>
      </c>
      <c r="F150" s="30">
        <v>3488817.17</v>
      </c>
      <c r="G150" s="30">
        <v>1658258.2</v>
      </c>
      <c r="H150" s="30">
        <v>2406669</v>
      </c>
      <c r="I150" s="30">
        <v>10450397.189999999</v>
      </c>
      <c r="J150" s="30">
        <f>2030630+859755</f>
        <v>2890385</v>
      </c>
      <c r="K150" s="30">
        <f>5173480.47+661164</f>
        <v>5834644.4699999997</v>
      </c>
      <c r="L150" s="30">
        <f>L136+L147</f>
        <v>5053998.3499999996</v>
      </c>
      <c r="M150" s="30">
        <f>SUM(M136+M147)</f>
        <v>1885248</v>
      </c>
      <c r="N150" s="30">
        <f>SUM(B150:M150)</f>
        <v>40190685.079999998</v>
      </c>
    </row>
    <row r="151" spans="1:16" x14ac:dyDescent="0.2">
      <c r="B151" s="30">
        <f>+B150-B148</f>
        <v>30214</v>
      </c>
      <c r="C151" s="30">
        <f t="shared" ref="C151:I151" si="10">+C150-C148</f>
        <v>30274</v>
      </c>
      <c r="D151" s="30">
        <f>+D150-D148</f>
        <v>31599</v>
      </c>
      <c r="E151" s="30">
        <f>+E150-E148</f>
        <v>0</v>
      </c>
      <c r="F151" s="30">
        <f t="shared" si="10"/>
        <v>0</v>
      </c>
      <c r="G151" s="30">
        <f t="shared" si="10"/>
        <v>0</v>
      </c>
      <c r="H151" s="30">
        <f t="shared" si="10"/>
        <v>0</v>
      </c>
      <c r="I151" s="30">
        <f t="shared" si="10"/>
        <v>0</v>
      </c>
      <c r="J151" s="30">
        <f>+J150-J148</f>
        <v>0</v>
      </c>
      <c r="K151" s="30">
        <f>+K150-K148</f>
        <v>0</v>
      </c>
      <c r="L151" s="30">
        <f>+L150-L148</f>
        <v>0</v>
      </c>
      <c r="M151" s="30">
        <f>+M150-M148</f>
        <v>0</v>
      </c>
      <c r="N151" s="30">
        <f>+N150-N148</f>
        <v>92087</v>
      </c>
    </row>
    <row r="153" spans="1:16" x14ac:dyDescent="0.2">
      <c r="N153" s="27"/>
    </row>
    <row r="163" spans="1:3" x14ac:dyDescent="0.2">
      <c r="A163" s="110"/>
      <c r="B163" s="111"/>
      <c r="C163" s="111"/>
    </row>
  </sheetData>
  <sortState ref="A6:M96">
    <sortCondition ref="A6:A96"/>
  </sortState>
  <mergeCells count="2">
    <mergeCell ref="M137:N137"/>
    <mergeCell ref="A163:C163"/>
  </mergeCells>
  <phoneticPr fontId="3" type="noConversion"/>
  <conditionalFormatting sqref="N138:N146 N6:N136">
    <cfRule type="expression" dxfId="2" priority="35" stopIfTrue="1">
      <formula>0</formula>
    </cfRule>
  </conditionalFormatting>
  <conditionalFormatting sqref="N120">
    <cfRule type="expression" dxfId="1" priority="3" stopIfTrue="1">
      <formula>0</formula>
    </cfRule>
  </conditionalFormatting>
  <printOptions horizontalCentered="1"/>
  <pageMargins left="0" right="0.23622047244094491" top="0.35433070866141736" bottom="0.35433070866141736" header="0.31496062992125984" footer="0.31496062992125984"/>
  <pageSetup scale="50" fitToHeight="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2"/>
  <sheetViews>
    <sheetView showGridLines="0" tabSelected="1" showWhiteSpace="0" topLeftCell="A19" workbookViewId="0">
      <selection activeCell="D37" sqref="D37"/>
    </sheetView>
  </sheetViews>
  <sheetFormatPr baseColWidth="10" defaultRowHeight="12.75" x14ac:dyDescent="0.2"/>
  <cols>
    <col min="1" max="1" width="34.42578125" style="53" customWidth="1"/>
    <col min="2" max="2" width="11.5703125" style="52" customWidth="1"/>
    <col min="3" max="3" width="12.7109375" style="52" customWidth="1"/>
    <col min="4" max="4" width="10.85546875" style="52" customWidth="1"/>
    <col min="5" max="5" width="9.42578125" style="52" customWidth="1"/>
    <col min="6" max="6" width="12.5703125" style="52" customWidth="1"/>
    <col min="7" max="7" width="11.28515625" style="52" customWidth="1"/>
    <col min="8" max="8" width="9" style="52" customWidth="1"/>
    <col min="9" max="9" width="2.5703125" style="52" customWidth="1"/>
    <col min="10" max="10" width="11.42578125" style="52" customWidth="1"/>
    <col min="11" max="11" width="12.85546875" style="52" customWidth="1"/>
    <col min="12" max="12" width="11.140625" style="52" customWidth="1"/>
    <col min="13" max="13" width="11.42578125" style="52" customWidth="1"/>
    <col min="14" max="14" width="9" style="52" customWidth="1"/>
    <col min="15" max="15" width="11.140625" style="52" customWidth="1"/>
    <col min="16" max="16" width="10.140625" style="52" customWidth="1"/>
    <col min="17" max="17" width="2.5703125" style="52" customWidth="1"/>
    <col min="18" max="18" width="13.5703125" style="52" customWidth="1"/>
    <col min="19" max="19" width="14.140625" style="52" customWidth="1"/>
    <col min="20" max="20" width="15.5703125" style="52" customWidth="1"/>
    <col min="21" max="21" width="11.5703125" style="52" customWidth="1"/>
    <col min="22" max="22" width="13" style="52" customWidth="1"/>
    <col min="23" max="23" width="11.7109375" style="52" customWidth="1"/>
    <col min="24" max="24" width="12.7109375" style="52" customWidth="1"/>
    <col min="25" max="25" width="2.42578125" style="52" customWidth="1"/>
    <col min="26" max="26" width="14" style="66" customWidth="1"/>
    <col min="27" max="27" width="15.28515625" style="67" customWidth="1"/>
    <col min="28" max="16384" width="11.42578125" style="53"/>
  </cols>
  <sheetData>
    <row r="1" spans="1:27" ht="15.75" x14ac:dyDescent="0.25">
      <c r="A1" s="58" t="s">
        <v>15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9"/>
      <c r="AA1" s="59"/>
    </row>
    <row r="2" spans="1:27" ht="15.75" x14ac:dyDescent="0.25">
      <c r="A2" s="58" t="s">
        <v>16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9"/>
      <c r="AA2" s="59"/>
    </row>
    <row r="3" spans="1:27" ht="15.75" x14ac:dyDescent="0.25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9"/>
      <c r="AA3" s="59"/>
    </row>
    <row r="4" spans="1:27" ht="16.5" thickBot="1" x14ac:dyDescent="0.3">
      <c r="A4" s="58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1"/>
      <c r="AA4" s="62"/>
    </row>
    <row r="5" spans="1:27" ht="13.5" thickBot="1" x14ac:dyDescent="0.25">
      <c r="A5" s="74"/>
      <c r="B5" s="112" t="s">
        <v>0</v>
      </c>
      <c r="C5" s="113"/>
      <c r="D5" s="113"/>
      <c r="E5" s="113"/>
      <c r="F5" s="113"/>
      <c r="G5" s="113"/>
      <c r="H5" s="100"/>
      <c r="I5" s="88"/>
      <c r="J5" s="113" t="s">
        <v>1</v>
      </c>
      <c r="K5" s="113"/>
      <c r="L5" s="113"/>
      <c r="M5" s="113"/>
      <c r="N5" s="113"/>
      <c r="O5" s="114"/>
      <c r="P5" s="101"/>
      <c r="Q5" s="103"/>
      <c r="R5" s="114" t="s">
        <v>2</v>
      </c>
      <c r="S5" s="115"/>
      <c r="T5" s="115"/>
      <c r="U5" s="115"/>
      <c r="V5" s="115"/>
      <c r="W5" s="115"/>
      <c r="X5" s="116"/>
      <c r="Y5" s="104"/>
      <c r="Z5" s="113"/>
      <c r="AA5" s="113"/>
    </row>
    <row r="6" spans="1:27" s="55" customFormat="1" ht="30" customHeight="1" thickBot="1" x14ac:dyDescent="0.25">
      <c r="A6" s="74" t="s">
        <v>18</v>
      </c>
      <c r="B6" s="83" t="s">
        <v>174</v>
      </c>
      <c r="C6" s="84" t="s">
        <v>172</v>
      </c>
      <c r="D6" s="85" t="s">
        <v>175</v>
      </c>
      <c r="E6" s="95" t="s">
        <v>176</v>
      </c>
      <c r="F6" s="96" t="s">
        <v>177</v>
      </c>
      <c r="G6" s="87" t="s">
        <v>178</v>
      </c>
      <c r="H6" s="105" t="s">
        <v>193</v>
      </c>
      <c r="I6" s="86"/>
      <c r="J6" s="83" t="s">
        <v>174</v>
      </c>
      <c r="K6" s="84" t="s">
        <v>172</v>
      </c>
      <c r="L6" s="85" t="s">
        <v>175</v>
      </c>
      <c r="M6" s="95" t="s">
        <v>176</v>
      </c>
      <c r="N6" s="96" t="s">
        <v>177</v>
      </c>
      <c r="O6" s="87" t="s">
        <v>178</v>
      </c>
      <c r="P6" s="105" t="s">
        <v>193</v>
      </c>
      <c r="Q6" s="86"/>
      <c r="R6" s="83" t="s">
        <v>174</v>
      </c>
      <c r="S6" s="84" t="s">
        <v>172</v>
      </c>
      <c r="T6" s="85" t="s">
        <v>175</v>
      </c>
      <c r="U6" s="95" t="s">
        <v>176</v>
      </c>
      <c r="V6" s="96" t="s">
        <v>177</v>
      </c>
      <c r="W6" s="87" t="s">
        <v>178</v>
      </c>
      <c r="X6" s="105" t="s">
        <v>193</v>
      </c>
      <c r="Y6" s="86"/>
      <c r="Z6" s="90" t="s">
        <v>12</v>
      </c>
      <c r="AA6" s="91" t="s">
        <v>13</v>
      </c>
    </row>
    <row r="7" spans="1:27" s="55" customFormat="1" x14ac:dyDescent="0.2">
      <c r="A7" s="54" t="s">
        <v>191</v>
      </c>
      <c r="B7" s="77"/>
      <c r="C7" s="81"/>
      <c r="D7" s="78"/>
      <c r="E7" s="73"/>
      <c r="F7" s="79"/>
      <c r="G7" s="80"/>
      <c r="H7" s="106"/>
      <c r="I7" s="97"/>
      <c r="J7" s="77"/>
      <c r="K7" s="81"/>
      <c r="L7" s="78"/>
      <c r="M7" s="73">
        <v>339500</v>
      </c>
      <c r="N7" s="79"/>
      <c r="O7" s="80"/>
      <c r="P7" s="106"/>
      <c r="Q7" s="97"/>
      <c r="R7" s="77"/>
      <c r="S7" s="81"/>
      <c r="T7" s="78"/>
      <c r="U7" s="73"/>
      <c r="V7" s="79"/>
      <c r="W7" s="80"/>
      <c r="X7" s="106"/>
      <c r="Y7" s="97"/>
      <c r="Z7" s="56">
        <f>SUM(B7:X7)</f>
        <v>339500</v>
      </c>
      <c r="AA7" s="57">
        <f>AVERAGE(B7:X7)</f>
        <v>339500</v>
      </c>
    </row>
    <row r="8" spans="1:27" s="55" customFormat="1" x14ac:dyDescent="0.2">
      <c r="A8" s="54" t="s">
        <v>203</v>
      </c>
      <c r="B8" s="77"/>
      <c r="C8" s="81"/>
      <c r="D8" s="78"/>
      <c r="E8" s="73"/>
      <c r="F8" s="79"/>
      <c r="G8" s="80"/>
      <c r="H8" s="106"/>
      <c r="I8" s="97"/>
      <c r="J8" s="77"/>
      <c r="K8" s="81"/>
      <c r="L8" s="78"/>
      <c r="M8" s="73"/>
      <c r="N8" s="79"/>
      <c r="O8" s="80"/>
      <c r="P8" s="106"/>
      <c r="Q8" s="97"/>
      <c r="R8" s="77">
        <v>82405</v>
      </c>
      <c r="S8" s="76">
        <f>1662912.64+172198.76</f>
        <v>1835111.4</v>
      </c>
      <c r="T8" s="78">
        <v>17600</v>
      </c>
      <c r="U8" s="73"/>
      <c r="V8" s="79"/>
      <c r="W8" s="80"/>
      <c r="X8" s="106"/>
      <c r="Y8" s="97"/>
      <c r="Z8" s="56">
        <f>SUM(B8:X8)</f>
        <v>1935116.4</v>
      </c>
      <c r="AA8" s="57">
        <f t="shared" ref="AA8:AA52" si="0">AVERAGE(B8:X8)</f>
        <v>645038.79999999993</v>
      </c>
    </row>
    <row r="9" spans="1:27" s="55" customFormat="1" x14ac:dyDescent="0.2">
      <c r="A9" s="54" t="s">
        <v>168</v>
      </c>
      <c r="B9" s="77"/>
      <c r="C9" s="81">
        <f>210000+726521.65</f>
        <v>936521.65</v>
      </c>
      <c r="D9" s="78"/>
      <c r="E9" s="73"/>
      <c r="F9" s="79"/>
      <c r="G9" s="80"/>
      <c r="H9" s="106"/>
      <c r="I9" s="97"/>
      <c r="J9" s="77"/>
      <c r="K9" s="81">
        <f>175000</f>
        <v>175000</v>
      </c>
      <c r="L9" s="78"/>
      <c r="M9" s="73"/>
      <c r="N9" s="79"/>
      <c r="O9" s="80"/>
      <c r="P9" s="106"/>
      <c r="Q9" s="97"/>
      <c r="R9" s="77"/>
      <c r="S9" s="81"/>
      <c r="T9" s="78"/>
      <c r="U9" s="73"/>
      <c r="V9" s="79"/>
      <c r="W9" s="80"/>
      <c r="X9" s="106"/>
      <c r="Y9" s="97"/>
      <c r="Z9" s="56">
        <f t="shared" ref="Z9:Z52" si="1">SUM(B9:X9)</f>
        <v>1111521.6499999999</v>
      </c>
      <c r="AA9" s="57">
        <f t="shared" si="0"/>
        <v>555760.82499999995</v>
      </c>
    </row>
    <row r="10" spans="1:27" s="55" customFormat="1" x14ac:dyDescent="0.2">
      <c r="A10" s="54" t="s">
        <v>207</v>
      </c>
      <c r="B10" s="77"/>
      <c r="C10" s="81"/>
      <c r="D10" s="78"/>
      <c r="E10" s="73"/>
      <c r="F10" s="79"/>
      <c r="G10" s="80"/>
      <c r="H10" s="106"/>
      <c r="I10" s="97"/>
      <c r="J10" s="77"/>
      <c r="K10" s="81"/>
      <c r="L10" s="78"/>
      <c r="M10" s="73"/>
      <c r="N10" s="79"/>
      <c r="O10" s="80"/>
      <c r="P10" s="106"/>
      <c r="Q10" s="97"/>
      <c r="R10" s="77">
        <v>82485</v>
      </c>
      <c r="S10" s="81"/>
      <c r="T10" s="78">
        <v>18235</v>
      </c>
      <c r="U10" s="73"/>
      <c r="V10" s="79"/>
      <c r="W10" s="80"/>
      <c r="X10" s="106"/>
      <c r="Y10" s="97"/>
      <c r="Z10" s="56">
        <f t="shared" si="1"/>
        <v>100720</v>
      </c>
      <c r="AA10" s="57">
        <f t="shared" si="0"/>
        <v>50360</v>
      </c>
    </row>
    <row r="11" spans="1:27" s="55" customFormat="1" x14ac:dyDescent="0.2">
      <c r="A11" s="54" t="s">
        <v>170</v>
      </c>
      <c r="B11" s="77">
        <v>40010</v>
      </c>
      <c r="C11" s="76"/>
      <c r="D11" s="78"/>
      <c r="E11" s="73"/>
      <c r="F11" s="79"/>
      <c r="G11" s="80"/>
      <c r="H11" s="106"/>
      <c r="I11" s="97"/>
      <c r="J11" s="77">
        <v>39339</v>
      </c>
      <c r="K11" s="76"/>
      <c r="L11" s="78"/>
      <c r="M11" s="73"/>
      <c r="N11" s="79"/>
      <c r="O11" s="80"/>
      <c r="P11" s="106"/>
      <c r="Q11" s="97"/>
      <c r="R11" s="77">
        <v>40125</v>
      </c>
      <c r="S11" s="76"/>
      <c r="T11" s="78"/>
      <c r="U11" s="73"/>
      <c r="V11" s="79"/>
      <c r="W11" s="80"/>
      <c r="X11" s="106"/>
      <c r="Y11" s="97"/>
      <c r="Z11" s="56">
        <f t="shared" si="1"/>
        <v>119474</v>
      </c>
      <c r="AA11" s="57">
        <f t="shared" si="0"/>
        <v>39824.666666666664</v>
      </c>
    </row>
    <row r="12" spans="1:27" s="55" customFormat="1" x14ac:dyDescent="0.2">
      <c r="A12" s="54" t="s">
        <v>164</v>
      </c>
      <c r="B12" s="77"/>
      <c r="C12" s="76"/>
      <c r="D12" s="78"/>
      <c r="E12" s="73"/>
      <c r="F12" s="79"/>
      <c r="G12" s="80"/>
      <c r="H12" s="106"/>
      <c r="I12" s="97"/>
      <c r="J12" s="77">
        <v>21814</v>
      </c>
      <c r="K12" s="76"/>
      <c r="L12" s="78">
        <v>17600</v>
      </c>
      <c r="M12" s="73"/>
      <c r="N12" s="79"/>
      <c r="O12" s="80"/>
      <c r="P12" s="106"/>
      <c r="Q12" s="97"/>
      <c r="R12" s="77"/>
      <c r="S12" s="76"/>
      <c r="T12" s="78"/>
      <c r="U12" s="73"/>
      <c r="V12" s="79"/>
      <c r="W12" s="80"/>
      <c r="X12" s="106"/>
      <c r="Y12" s="97"/>
      <c r="Z12" s="56">
        <f t="shared" si="1"/>
        <v>39414</v>
      </c>
      <c r="AA12" s="57">
        <f t="shared" si="0"/>
        <v>19707</v>
      </c>
    </row>
    <row r="13" spans="1:27" s="55" customFormat="1" x14ac:dyDescent="0.2">
      <c r="A13" s="54" t="s">
        <v>184</v>
      </c>
      <c r="B13" s="77"/>
      <c r="C13" s="76"/>
      <c r="D13" s="78"/>
      <c r="E13" s="73"/>
      <c r="F13" s="79"/>
      <c r="G13" s="80"/>
      <c r="H13" s="106"/>
      <c r="I13" s="97"/>
      <c r="J13" s="77">
        <v>21594</v>
      </c>
      <c r="K13" s="76"/>
      <c r="L13" s="78">
        <v>17600</v>
      </c>
      <c r="M13" s="73"/>
      <c r="N13" s="79"/>
      <c r="O13" s="80"/>
      <c r="P13" s="106"/>
      <c r="Q13" s="97"/>
      <c r="R13" s="77">
        <v>31606</v>
      </c>
      <c r="S13" s="76"/>
      <c r="T13" s="78">
        <v>17055</v>
      </c>
      <c r="U13" s="73"/>
      <c r="V13" s="79"/>
      <c r="W13" s="80"/>
      <c r="X13" s="106"/>
      <c r="Y13" s="97"/>
      <c r="Z13" s="56">
        <f t="shared" si="1"/>
        <v>87855</v>
      </c>
      <c r="AA13" s="57">
        <f t="shared" si="0"/>
        <v>21963.75</v>
      </c>
    </row>
    <row r="14" spans="1:27" s="55" customFormat="1" x14ac:dyDescent="0.2">
      <c r="A14" s="54" t="s">
        <v>213</v>
      </c>
      <c r="B14" s="77"/>
      <c r="C14" s="76"/>
      <c r="D14" s="78"/>
      <c r="E14" s="73"/>
      <c r="F14" s="79"/>
      <c r="G14" s="80"/>
      <c r="H14" s="106"/>
      <c r="I14" s="97"/>
      <c r="J14" s="77"/>
      <c r="K14" s="76"/>
      <c r="L14" s="78"/>
      <c r="M14" s="73"/>
      <c r="N14" s="79"/>
      <c r="O14" s="80"/>
      <c r="P14" s="106"/>
      <c r="Q14" s="97"/>
      <c r="R14" s="77"/>
      <c r="S14" s="76"/>
      <c r="T14" s="78"/>
      <c r="U14" s="73">
        <v>150000</v>
      </c>
      <c r="V14" s="79"/>
      <c r="W14" s="80"/>
      <c r="X14" s="106"/>
      <c r="Y14" s="97"/>
      <c r="Z14" s="56">
        <f t="shared" si="1"/>
        <v>150000</v>
      </c>
      <c r="AA14" s="57">
        <f t="shared" si="0"/>
        <v>150000</v>
      </c>
    </row>
    <row r="15" spans="1:27" s="55" customFormat="1" x14ac:dyDescent="0.2">
      <c r="A15" s="54" t="s">
        <v>205</v>
      </c>
      <c r="B15" s="77"/>
      <c r="C15" s="76"/>
      <c r="D15" s="78"/>
      <c r="E15" s="73"/>
      <c r="F15" s="79"/>
      <c r="G15" s="80"/>
      <c r="H15" s="106"/>
      <c r="I15" s="97"/>
      <c r="J15" s="77"/>
      <c r="K15" s="76"/>
      <c r="L15" s="78"/>
      <c r="M15" s="73"/>
      <c r="N15" s="79"/>
      <c r="O15" s="80"/>
      <c r="P15" s="106"/>
      <c r="Q15" s="97"/>
      <c r="R15" s="77">
        <v>100482</v>
      </c>
      <c r="S15" s="76"/>
      <c r="T15" s="78"/>
      <c r="U15" s="73"/>
      <c r="V15" s="79"/>
      <c r="W15" s="80"/>
      <c r="X15" s="106"/>
      <c r="Y15" s="97"/>
      <c r="Z15" s="56">
        <f t="shared" si="1"/>
        <v>100482</v>
      </c>
      <c r="AA15" s="57">
        <f t="shared" si="0"/>
        <v>100482</v>
      </c>
    </row>
    <row r="16" spans="1:27" s="55" customFormat="1" x14ac:dyDescent="0.2">
      <c r="A16" s="54" t="s">
        <v>201</v>
      </c>
      <c r="B16" s="77"/>
      <c r="C16" s="76"/>
      <c r="D16" s="78"/>
      <c r="E16" s="73"/>
      <c r="F16" s="79"/>
      <c r="G16" s="80"/>
      <c r="H16" s="106"/>
      <c r="I16" s="97"/>
      <c r="J16" s="77"/>
      <c r="K16" s="76"/>
      <c r="L16" s="78"/>
      <c r="M16" s="73"/>
      <c r="N16" s="79"/>
      <c r="O16" s="80"/>
      <c r="P16" s="106"/>
      <c r="Q16" s="97"/>
      <c r="R16" s="77">
        <v>32980</v>
      </c>
      <c r="S16" s="76">
        <v>2086563.68</v>
      </c>
      <c r="T16" s="78">
        <v>17600</v>
      </c>
      <c r="U16" s="73"/>
      <c r="V16" s="79"/>
      <c r="W16" s="80"/>
      <c r="X16" s="106"/>
      <c r="Y16" s="97"/>
      <c r="Z16" s="56">
        <f t="shared" si="1"/>
        <v>2137143.6799999997</v>
      </c>
      <c r="AA16" s="57">
        <f t="shared" si="0"/>
        <v>712381.22666666657</v>
      </c>
    </row>
    <row r="17" spans="1:27" s="55" customFormat="1" x14ac:dyDescent="0.2">
      <c r="A17" s="54" t="s">
        <v>182</v>
      </c>
      <c r="B17" s="77"/>
      <c r="C17" s="76"/>
      <c r="D17" s="78"/>
      <c r="E17" s="73"/>
      <c r="F17" s="79"/>
      <c r="G17" s="80"/>
      <c r="H17" s="106"/>
      <c r="I17" s="97"/>
      <c r="J17" s="77">
        <v>35740.269999999997</v>
      </c>
      <c r="K17" s="76">
        <f>170000+390594.67</f>
        <v>560594.66999999993</v>
      </c>
      <c r="L17" s="78"/>
      <c r="M17" s="73"/>
      <c r="N17" s="79"/>
      <c r="O17" s="80"/>
      <c r="P17" s="106"/>
      <c r="Q17" s="97"/>
      <c r="R17" s="77">
        <v>33175</v>
      </c>
      <c r="S17" s="76"/>
      <c r="T17" s="78">
        <v>17600</v>
      </c>
      <c r="U17" s="73"/>
      <c r="V17" s="79"/>
      <c r="W17" s="80"/>
      <c r="X17" s="106"/>
      <c r="Y17" s="97"/>
      <c r="Z17" s="56">
        <f t="shared" si="1"/>
        <v>647109.93999999994</v>
      </c>
      <c r="AA17" s="57">
        <f t="shared" si="0"/>
        <v>161777.48499999999</v>
      </c>
    </row>
    <row r="18" spans="1:27" x14ac:dyDescent="0.2">
      <c r="A18" s="54" t="s">
        <v>190</v>
      </c>
      <c r="B18" s="77"/>
      <c r="C18" s="76"/>
      <c r="D18" s="78"/>
      <c r="E18" s="73"/>
      <c r="F18" s="79"/>
      <c r="G18" s="80"/>
      <c r="H18" s="106"/>
      <c r="I18" s="97"/>
      <c r="J18" s="77">
        <v>22199</v>
      </c>
      <c r="K18" s="76"/>
      <c r="L18" s="78">
        <v>17600</v>
      </c>
      <c r="M18" s="73"/>
      <c r="N18" s="79"/>
      <c r="O18" s="80"/>
      <c r="P18" s="106"/>
      <c r="Q18" s="97"/>
      <c r="R18" s="77">
        <v>33175</v>
      </c>
      <c r="S18" s="76"/>
      <c r="T18" s="78"/>
      <c r="U18" s="73"/>
      <c r="V18" s="79"/>
      <c r="W18" s="80"/>
      <c r="X18" s="106"/>
      <c r="Y18" s="97"/>
      <c r="Z18" s="56">
        <f t="shared" si="1"/>
        <v>72974</v>
      </c>
      <c r="AA18" s="57">
        <f t="shared" si="0"/>
        <v>24324.666666666668</v>
      </c>
    </row>
    <row r="19" spans="1:27" x14ac:dyDescent="0.2">
      <c r="A19" s="54" t="s">
        <v>212</v>
      </c>
      <c r="B19" s="77"/>
      <c r="C19" s="76"/>
      <c r="D19" s="78"/>
      <c r="E19" s="73"/>
      <c r="F19" s="79"/>
      <c r="G19" s="80"/>
      <c r="H19" s="106"/>
      <c r="I19" s="97"/>
      <c r="J19" s="77"/>
      <c r="K19" s="76"/>
      <c r="L19" s="78"/>
      <c r="M19" s="73"/>
      <c r="N19" s="79"/>
      <c r="O19" s="80"/>
      <c r="P19" s="106"/>
      <c r="Q19" s="97"/>
      <c r="R19" s="77"/>
      <c r="S19" s="76">
        <v>981002.33</v>
      </c>
      <c r="T19" s="78"/>
      <c r="U19" s="73"/>
      <c r="V19" s="79"/>
      <c r="W19" s="80"/>
      <c r="X19" s="106"/>
      <c r="Y19" s="97"/>
      <c r="Z19" s="56">
        <f t="shared" si="1"/>
        <v>981002.33</v>
      </c>
      <c r="AA19" s="57">
        <f t="shared" si="0"/>
        <v>981002.33</v>
      </c>
    </row>
    <row r="20" spans="1:27" x14ac:dyDescent="0.2">
      <c r="A20" s="54" t="s">
        <v>169</v>
      </c>
      <c r="B20" s="77">
        <v>33699</v>
      </c>
      <c r="C20" s="76"/>
      <c r="D20" s="78">
        <v>17600</v>
      </c>
      <c r="E20" s="73"/>
      <c r="F20" s="79"/>
      <c r="G20" s="80"/>
      <c r="H20" s="106"/>
      <c r="I20" s="97"/>
      <c r="J20" s="77">
        <v>21594</v>
      </c>
      <c r="K20" s="76"/>
      <c r="L20" s="78">
        <v>17600</v>
      </c>
      <c r="M20" s="73"/>
      <c r="N20" s="79"/>
      <c r="O20" s="80"/>
      <c r="P20" s="106"/>
      <c r="Q20" s="97"/>
      <c r="R20" s="77">
        <v>31140</v>
      </c>
      <c r="S20" s="76"/>
      <c r="T20" s="78">
        <v>17055</v>
      </c>
      <c r="U20" s="73"/>
      <c r="V20" s="79"/>
      <c r="W20" s="80"/>
      <c r="X20" s="106"/>
      <c r="Y20" s="97"/>
      <c r="Z20" s="56">
        <f t="shared" si="1"/>
        <v>138688</v>
      </c>
      <c r="AA20" s="57">
        <f t="shared" si="0"/>
        <v>23114.666666666668</v>
      </c>
    </row>
    <row r="21" spans="1:27" x14ac:dyDescent="0.2">
      <c r="A21" s="54" t="s">
        <v>215</v>
      </c>
      <c r="B21" s="77"/>
      <c r="C21" s="76"/>
      <c r="D21" s="78"/>
      <c r="E21" s="73"/>
      <c r="F21" s="79"/>
      <c r="G21" s="80"/>
      <c r="H21" s="106"/>
      <c r="I21" s="97"/>
      <c r="J21" s="77"/>
      <c r="K21" s="76"/>
      <c r="L21" s="78"/>
      <c r="M21" s="73"/>
      <c r="N21" s="79"/>
      <c r="O21" s="80"/>
      <c r="P21" s="106"/>
      <c r="Q21" s="97"/>
      <c r="R21" s="77"/>
      <c r="S21" s="76"/>
      <c r="T21" s="78"/>
      <c r="U21" s="73"/>
      <c r="V21" s="79"/>
      <c r="W21" s="80">
        <f>690816.34+21000</f>
        <v>711816.34</v>
      </c>
      <c r="X21" s="106"/>
      <c r="Y21" s="97"/>
      <c r="Z21" s="56">
        <f t="shared" si="1"/>
        <v>711816.34</v>
      </c>
      <c r="AA21" s="57">
        <f t="shared" si="0"/>
        <v>711816.34</v>
      </c>
    </row>
    <row r="22" spans="1:27" x14ac:dyDescent="0.2">
      <c r="A22" s="54" t="s">
        <v>189</v>
      </c>
      <c r="B22" s="77"/>
      <c r="C22" s="76"/>
      <c r="D22" s="78"/>
      <c r="E22" s="73"/>
      <c r="F22" s="79"/>
      <c r="G22" s="80"/>
      <c r="H22" s="106"/>
      <c r="I22" s="97"/>
      <c r="J22" s="77">
        <v>22494</v>
      </c>
      <c r="K22" s="76"/>
      <c r="L22" s="78">
        <v>17600</v>
      </c>
      <c r="M22" s="73"/>
      <c r="N22" s="79"/>
      <c r="O22" s="80"/>
      <c r="P22" s="106"/>
      <c r="Q22" s="97"/>
      <c r="R22" s="77">
        <v>31855</v>
      </c>
      <c r="S22" s="76"/>
      <c r="T22" s="78">
        <v>17600</v>
      </c>
      <c r="U22" s="73"/>
      <c r="V22" s="79"/>
      <c r="W22" s="80"/>
      <c r="X22" s="106"/>
      <c r="Y22" s="97"/>
      <c r="Z22" s="56">
        <f t="shared" si="1"/>
        <v>89549</v>
      </c>
      <c r="AA22" s="57">
        <f t="shared" si="0"/>
        <v>22387.25</v>
      </c>
    </row>
    <row r="23" spans="1:27" x14ac:dyDescent="0.2">
      <c r="A23" s="54" t="s">
        <v>196</v>
      </c>
      <c r="B23" s="77"/>
      <c r="C23" s="76"/>
      <c r="D23" s="78"/>
      <c r="E23" s="73"/>
      <c r="F23" s="79"/>
      <c r="G23" s="80"/>
      <c r="H23" s="106"/>
      <c r="I23" s="97"/>
      <c r="J23" s="77"/>
      <c r="K23" s="76"/>
      <c r="L23" s="78"/>
      <c r="M23" s="73"/>
      <c r="N23" s="79"/>
      <c r="O23" s="80"/>
      <c r="P23" s="106">
        <v>1495</v>
      </c>
      <c r="Q23" s="97"/>
      <c r="R23" s="77"/>
      <c r="S23" s="76"/>
      <c r="T23" s="78"/>
      <c r="U23" s="73"/>
      <c r="V23" s="79"/>
      <c r="W23" s="80"/>
      <c r="X23" s="106"/>
      <c r="Y23" s="97"/>
      <c r="Z23" s="56">
        <f t="shared" si="1"/>
        <v>1495</v>
      </c>
      <c r="AA23" s="57">
        <f t="shared" si="0"/>
        <v>1495</v>
      </c>
    </row>
    <row r="24" spans="1:27" x14ac:dyDescent="0.2">
      <c r="A24" s="54" t="s">
        <v>200</v>
      </c>
      <c r="B24" s="77"/>
      <c r="C24" s="76"/>
      <c r="D24" s="78"/>
      <c r="E24" s="73"/>
      <c r="F24" s="79"/>
      <c r="G24" s="80"/>
      <c r="H24" s="106"/>
      <c r="I24" s="97"/>
      <c r="J24" s="77"/>
      <c r="K24" s="76"/>
      <c r="L24" s="78"/>
      <c r="M24" s="73"/>
      <c r="N24" s="79"/>
      <c r="O24" s="80"/>
      <c r="P24" s="106"/>
      <c r="Q24" s="97"/>
      <c r="R24" s="77">
        <v>81760</v>
      </c>
      <c r="S24" s="76"/>
      <c r="T24" s="78">
        <v>17600</v>
      </c>
      <c r="U24" s="73"/>
      <c r="V24" s="79"/>
      <c r="W24" s="80"/>
      <c r="X24" s="106"/>
      <c r="Y24" s="97"/>
      <c r="Z24" s="56">
        <f t="shared" si="1"/>
        <v>99360</v>
      </c>
      <c r="AA24" s="57">
        <f t="shared" si="0"/>
        <v>49680</v>
      </c>
    </row>
    <row r="25" spans="1:27" x14ac:dyDescent="0.2">
      <c r="A25" s="54" t="s">
        <v>197</v>
      </c>
      <c r="B25" s="77"/>
      <c r="C25" s="76"/>
      <c r="D25" s="78"/>
      <c r="E25" s="73"/>
      <c r="F25" s="79"/>
      <c r="G25" s="80"/>
      <c r="H25" s="106"/>
      <c r="I25" s="97"/>
      <c r="J25" s="77"/>
      <c r="K25" s="76"/>
      <c r="L25" s="78"/>
      <c r="M25" s="73"/>
      <c r="N25" s="79"/>
      <c r="O25" s="80"/>
      <c r="P25" s="106">
        <v>2990</v>
      </c>
      <c r="Q25" s="97"/>
      <c r="R25" s="77"/>
      <c r="S25" s="76"/>
      <c r="T25" s="78"/>
      <c r="U25" s="73"/>
      <c r="V25" s="79"/>
      <c r="W25" s="80"/>
      <c r="X25" s="106"/>
      <c r="Y25" s="97"/>
      <c r="Z25" s="56">
        <f t="shared" si="1"/>
        <v>2990</v>
      </c>
      <c r="AA25" s="57">
        <f t="shared" si="0"/>
        <v>2990</v>
      </c>
    </row>
    <row r="26" spans="1:27" x14ac:dyDescent="0.2">
      <c r="A26" s="54" t="s">
        <v>166</v>
      </c>
      <c r="B26" s="77">
        <v>27134</v>
      </c>
      <c r="C26" s="76"/>
      <c r="D26" s="78">
        <v>11930</v>
      </c>
      <c r="E26" s="73"/>
      <c r="F26" s="79"/>
      <c r="G26" s="80"/>
      <c r="H26" s="106"/>
      <c r="I26" s="97"/>
      <c r="J26" s="77">
        <v>11509</v>
      </c>
      <c r="K26" s="76"/>
      <c r="L26" s="78">
        <v>29530</v>
      </c>
      <c r="M26" s="73"/>
      <c r="N26" s="79"/>
      <c r="O26" s="80"/>
      <c r="P26" s="106"/>
      <c r="Q26" s="97"/>
      <c r="R26" s="77">
        <v>32269</v>
      </c>
      <c r="S26" s="76"/>
      <c r="T26" s="78">
        <v>17600</v>
      </c>
      <c r="U26" s="73"/>
      <c r="V26" s="79"/>
      <c r="W26" s="80"/>
      <c r="X26" s="106"/>
      <c r="Y26" s="97"/>
      <c r="Z26" s="56">
        <f t="shared" si="1"/>
        <v>129972</v>
      </c>
      <c r="AA26" s="57">
        <f t="shared" si="0"/>
        <v>21662</v>
      </c>
    </row>
    <row r="27" spans="1:27" x14ac:dyDescent="0.2">
      <c r="A27" s="54" t="s">
        <v>188</v>
      </c>
      <c r="B27" s="77"/>
      <c r="C27" s="76"/>
      <c r="D27" s="78"/>
      <c r="E27" s="73"/>
      <c r="F27" s="79"/>
      <c r="G27" s="80"/>
      <c r="H27" s="106"/>
      <c r="I27" s="97"/>
      <c r="J27" s="77">
        <v>11078</v>
      </c>
      <c r="K27" s="76"/>
      <c r="L27" s="78">
        <v>43389</v>
      </c>
      <c r="M27" s="73"/>
      <c r="N27" s="79"/>
      <c r="O27" s="80"/>
      <c r="P27" s="106"/>
      <c r="Q27" s="97"/>
      <c r="R27" s="77">
        <v>19959</v>
      </c>
      <c r="S27" s="76"/>
      <c r="T27" s="78">
        <v>31140</v>
      </c>
      <c r="U27" s="73"/>
      <c r="V27" s="79"/>
      <c r="W27" s="80"/>
      <c r="X27" s="106"/>
      <c r="Y27" s="97"/>
      <c r="Z27" s="56">
        <f t="shared" si="1"/>
        <v>105566</v>
      </c>
      <c r="AA27" s="57">
        <f t="shared" si="0"/>
        <v>26391.5</v>
      </c>
    </row>
    <row r="28" spans="1:27" x14ac:dyDescent="0.2">
      <c r="A28" s="54" t="s">
        <v>167</v>
      </c>
      <c r="B28" s="77">
        <v>28639</v>
      </c>
      <c r="C28" s="76"/>
      <c r="D28" s="78">
        <v>11930</v>
      </c>
      <c r="E28" s="73"/>
      <c r="F28" s="79"/>
      <c r="G28" s="80"/>
      <c r="H28" s="106"/>
      <c r="I28" s="97"/>
      <c r="J28" s="77">
        <v>12259</v>
      </c>
      <c r="K28" s="76"/>
      <c r="L28" s="78">
        <v>29530</v>
      </c>
      <c r="M28" s="73"/>
      <c r="N28" s="79"/>
      <c r="O28" s="80"/>
      <c r="P28" s="106"/>
      <c r="Q28" s="97"/>
      <c r="R28" s="77"/>
      <c r="S28" s="76"/>
      <c r="T28" s="78"/>
      <c r="U28" s="73"/>
      <c r="V28" s="79"/>
      <c r="W28" s="80"/>
      <c r="X28" s="106"/>
      <c r="Y28" s="97"/>
      <c r="Z28" s="56">
        <f t="shared" si="1"/>
        <v>82358</v>
      </c>
      <c r="AA28" s="57">
        <f t="shared" si="0"/>
        <v>20589.5</v>
      </c>
    </row>
    <row r="29" spans="1:27" x14ac:dyDescent="0.2">
      <c r="A29" s="54" t="s">
        <v>192</v>
      </c>
      <c r="B29" s="77"/>
      <c r="C29" s="76"/>
      <c r="D29" s="78"/>
      <c r="E29" s="73"/>
      <c r="F29" s="79"/>
      <c r="G29" s="80"/>
      <c r="H29" s="106"/>
      <c r="I29" s="97"/>
      <c r="J29" s="77"/>
      <c r="K29" s="76"/>
      <c r="L29" s="78"/>
      <c r="M29" s="73">
        <v>245000</v>
      </c>
      <c r="N29" s="79"/>
      <c r="O29" s="80"/>
      <c r="P29" s="106"/>
      <c r="Q29" s="97"/>
      <c r="R29" s="77"/>
      <c r="S29" s="76"/>
      <c r="T29" s="78"/>
      <c r="U29" s="73"/>
      <c r="V29" s="79"/>
      <c r="W29" s="80"/>
      <c r="X29" s="106"/>
      <c r="Y29" s="97"/>
      <c r="Z29" s="56">
        <f t="shared" si="1"/>
        <v>245000</v>
      </c>
      <c r="AA29" s="57">
        <f t="shared" si="0"/>
        <v>245000</v>
      </c>
    </row>
    <row r="30" spans="1:27" x14ac:dyDescent="0.2">
      <c r="A30" s="54" t="s">
        <v>171</v>
      </c>
      <c r="B30" s="77">
        <v>39204</v>
      </c>
      <c r="C30" s="76"/>
      <c r="D30" s="78"/>
      <c r="E30" s="73"/>
      <c r="F30" s="79"/>
      <c r="G30" s="80"/>
      <c r="H30" s="106"/>
      <c r="I30" s="97"/>
      <c r="J30" s="77">
        <v>22704</v>
      </c>
      <c r="K30" s="76"/>
      <c r="L30" s="78">
        <v>17055</v>
      </c>
      <c r="M30" s="73"/>
      <c r="N30" s="79"/>
      <c r="O30" s="80"/>
      <c r="P30" s="106"/>
      <c r="Q30" s="97"/>
      <c r="R30" s="77"/>
      <c r="S30" s="76"/>
      <c r="T30" s="78"/>
      <c r="U30" s="73"/>
      <c r="V30" s="79"/>
      <c r="W30" s="80"/>
      <c r="X30" s="106"/>
      <c r="Y30" s="97"/>
      <c r="Z30" s="56">
        <f t="shared" si="1"/>
        <v>78963</v>
      </c>
      <c r="AA30" s="57">
        <f t="shared" si="0"/>
        <v>26321</v>
      </c>
    </row>
    <row r="31" spans="1:27" x14ac:dyDescent="0.2">
      <c r="A31" s="54" t="s">
        <v>181</v>
      </c>
      <c r="B31" s="77"/>
      <c r="C31" s="76"/>
      <c r="D31" s="78"/>
      <c r="E31" s="73"/>
      <c r="F31" s="79"/>
      <c r="G31" s="80"/>
      <c r="H31" s="106"/>
      <c r="I31" s="97"/>
      <c r="J31" s="77">
        <v>82250</v>
      </c>
      <c r="K31" s="76">
        <f>500000+418108.67</f>
        <v>918108.66999999993</v>
      </c>
      <c r="L31" s="78"/>
      <c r="M31" s="73"/>
      <c r="N31" s="79"/>
      <c r="O31" s="80"/>
      <c r="P31" s="106"/>
      <c r="Q31" s="97"/>
      <c r="R31" s="77"/>
      <c r="S31" s="76"/>
      <c r="T31" s="78"/>
      <c r="U31" s="73"/>
      <c r="V31" s="79"/>
      <c r="W31" s="80"/>
      <c r="X31" s="106"/>
      <c r="Y31" s="97"/>
      <c r="Z31" s="56">
        <f t="shared" si="1"/>
        <v>1000358.6699999999</v>
      </c>
      <c r="AA31" s="57">
        <f t="shared" si="0"/>
        <v>500179.33499999996</v>
      </c>
    </row>
    <row r="32" spans="1:27" x14ac:dyDescent="0.2">
      <c r="A32" s="54" t="s">
        <v>179</v>
      </c>
      <c r="B32" s="77"/>
      <c r="C32" s="76"/>
      <c r="D32" s="78"/>
      <c r="E32" s="73"/>
      <c r="F32" s="79">
        <v>1000000</v>
      </c>
      <c r="G32" s="80"/>
      <c r="H32" s="106"/>
      <c r="I32" s="97"/>
      <c r="J32" s="77"/>
      <c r="K32" s="76"/>
      <c r="L32" s="78"/>
      <c r="M32" s="73"/>
      <c r="N32" s="79"/>
      <c r="O32" s="80"/>
      <c r="P32" s="106"/>
      <c r="Q32" s="97"/>
      <c r="R32" s="77"/>
      <c r="S32" s="76"/>
      <c r="T32" s="78"/>
      <c r="U32" s="73"/>
      <c r="V32" s="79"/>
      <c r="W32" s="80"/>
      <c r="X32" s="106"/>
      <c r="Y32" s="97"/>
      <c r="Z32" s="56">
        <f t="shared" si="1"/>
        <v>1000000</v>
      </c>
      <c r="AA32" s="57">
        <f t="shared" si="0"/>
        <v>1000000</v>
      </c>
    </row>
    <row r="33" spans="1:27" x14ac:dyDescent="0.2">
      <c r="A33" s="54" t="s">
        <v>211</v>
      </c>
      <c r="B33" s="77"/>
      <c r="C33" s="76"/>
      <c r="D33" s="78"/>
      <c r="E33" s="73"/>
      <c r="F33" s="79"/>
      <c r="G33" s="80"/>
      <c r="H33" s="106"/>
      <c r="I33" s="97"/>
      <c r="J33" s="77"/>
      <c r="K33" s="76"/>
      <c r="L33" s="78"/>
      <c r="M33" s="73"/>
      <c r="N33" s="79"/>
      <c r="O33" s="80"/>
      <c r="P33" s="106"/>
      <c r="Q33" s="97"/>
      <c r="R33" s="77"/>
      <c r="S33" s="76">
        <f>1717215.12+23414.9</f>
        <v>1740630.02</v>
      </c>
      <c r="T33" s="78"/>
      <c r="U33" s="73"/>
      <c r="V33" s="79"/>
      <c r="W33" s="80"/>
      <c r="X33" s="106"/>
      <c r="Y33" s="97"/>
      <c r="Z33" s="56">
        <f t="shared" si="1"/>
        <v>1740630.02</v>
      </c>
      <c r="AA33" s="57">
        <f t="shared" si="0"/>
        <v>1740630.02</v>
      </c>
    </row>
    <row r="34" spans="1:27" x14ac:dyDescent="0.2">
      <c r="A34" s="54" t="s">
        <v>194</v>
      </c>
      <c r="B34" s="77"/>
      <c r="C34" s="76"/>
      <c r="D34" s="78"/>
      <c r="E34" s="73"/>
      <c r="F34" s="79"/>
      <c r="G34" s="80"/>
      <c r="H34" s="106"/>
      <c r="I34" s="97"/>
      <c r="J34" s="77"/>
      <c r="K34" s="76"/>
      <c r="L34" s="78"/>
      <c r="M34" s="73"/>
      <c r="N34" s="79"/>
      <c r="O34" s="80"/>
      <c r="P34" s="106">
        <v>4485</v>
      </c>
      <c r="Q34" s="97"/>
      <c r="R34" s="77"/>
      <c r="S34" s="76"/>
      <c r="T34" s="78"/>
      <c r="U34" s="73"/>
      <c r="V34" s="79"/>
      <c r="W34" s="80"/>
      <c r="X34" s="106"/>
      <c r="Y34" s="97"/>
      <c r="Z34" s="56">
        <f t="shared" si="1"/>
        <v>4485</v>
      </c>
      <c r="AA34" s="57">
        <f t="shared" si="0"/>
        <v>4485</v>
      </c>
    </row>
    <row r="35" spans="1:27" x14ac:dyDescent="0.2">
      <c r="A35" s="54" t="s">
        <v>183</v>
      </c>
      <c r="B35" s="77"/>
      <c r="C35" s="76"/>
      <c r="D35" s="78"/>
      <c r="E35" s="73"/>
      <c r="F35" s="79"/>
      <c r="G35" s="80"/>
      <c r="H35" s="106"/>
      <c r="I35" s="97"/>
      <c r="J35" s="77">
        <v>31245</v>
      </c>
      <c r="K35" s="76"/>
      <c r="L35" s="78">
        <v>10110</v>
      </c>
      <c r="M35" s="73"/>
      <c r="N35" s="79"/>
      <c r="O35" s="80">
        <v>576750</v>
      </c>
      <c r="P35" s="106"/>
      <c r="Q35" s="97"/>
      <c r="R35" s="77">
        <v>29201</v>
      </c>
      <c r="S35" s="76"/>
      <c r="T35" s="78">
        <v>27165</v>
      </c>
      <c r="U35" s="73"/>
      <c r="V35" s="79"/>
      <c r="W35" s="80"/>
      <c r="X35" s="106"/>
      <c r="Y35" s="97"/>
      <c r="Z35" s="56">
        <f t="shared" si="1"/>
        <v>674471</v>
      </c>
      <c r="AA35" s="57">
        <f t="shared" si="0"/>
        <v>134894.20000000001</v>
      </c>
    </row>
    <row r="36" spans="1:27" ht="25.5" x14ac:dyDescent="0.2">
      <c r="A36" s="107" t="s">
        <v>195</v>
      </c>
      <c r="B36" s="77"/>
      <c r="C36" s="76"/>
      <c r="D36" s="78"/>
      <c r="E36" s="73"/>
      <c r="F36" s="79"/>
      <c r="G36" s="80"/>
      <c r="H36" s="106"/>
      <c r="I36" s="97"/>
      <c r="J36" s="77"/>
      <c r="K36" s="76"/>
      <c r="L36" s="78"/>
      <c r="M36" s="73"/>
      <c r="N36" s="79"/>
      <c r="O36" s="80"/>
      <c r="P36" s="106">
        <v>1495</v>
      </c>
      <c r="Q36" s="97"/>
      <c r="R36" s="77"/>
      <c r="S36" s="76"/>
      <c r="T36" s="78"/>
      <c r="U36" s="73"/>
      <c r="V36" s="79"/>
      <c r="W36" s="80"/>
      <c r="X36" s="106"/>
      <c r="Y36" s="97"/>
      <c r="Z36" s="56">
        <f t="shared" si="1"/>
        <v>1495</v>
      </c>
      <c r="AA36" s="57">
        <f t="shared" si="0"/>
        <v>1495</v>
      </c>
    </row>
    <row r="37" spans="1:27" x14ac:dyDescent="0.2">
      <c r="A37" s="107" t="s">
        <v>210</v>
      </c>
      <c r="B37" s="77"/>
      <c r="C37" s="76"/>
      <c r="D37" s="78"/>
      <c r="E37" s="73"/>
      <c r="F37" s="79"/>
      <c r="G37" s="80"/>
      <c r="H37" s="106"/>
      <c r="I37" s="97"/>
      <c r="J37" s="77"/>
      <c r="K37" s="76"/>
      <c r="L37" s="78"/>
      <c r="M37" s="73"/>
      <c r="N37" s="79"/>
      <c r="O37" s="80"/>
      <c r="P37" s="106"/>
      <c r="Q37" s="97"/>
      <c r="R37" s="77"/>
      <c r="S37" s="76">
        <v>955023.59</v>
      </c>
      <c r="T37" s="78"/>
      <c r="U37" s="73"/>
      <c r="V37" s="79"/>
      <c r="W37" s="80"/>
      <c r="X37" s="106"/>
      <c r="Y37" s="97"/>
      <c r="Z37" s="56">
        <f t="shared" si="1"/>
        <v>955023.59</v>
      </c>
      <c r="AA37" s="57">
        <f t="shared" si="0"/>
        <v>955023.59</v>
      </c>
    </row>
    <row r="38" spans="1:27" x14ac:dyDescent="0.2">
      <c r="A38" s="107" t="s">
        <v>202</v>
      </c>
      <c r="B38" s="77"/>
      <c r="C38" s="76"/>
      <c r="D38" s="78"/>
      <c r="E38" s="73"/>
      <c r="F38" s="79"/>
      <c r="G38" s="80"/>
      <c r="H38" s="106"/>
      <c r="I38" s="97"/>
      <c r="J38" s="77"/>
      <c r="K38" s="76"/>
      <c r="L38" s="78"/>
      <c r="M38" s="73"/>
      <c r="N38" s="79"/>
      <c r="O38" s="80"/>
      <c r="P38" s="106"/>
      <c r="Q38" s="97"/>
      <c r="R38" s="77">
        <v>31605</v>
      </c>
      <c r="S38" s="76"/>
      <c r="T38" s="78">
        <v>17055</v>
      </c>
      <c r="U38" s="73"/>
      <c r="V38" s="79"/>
      <c r="W38" s="80"/>
      <c r="X38" s="106"/>
      <c r="Y38" s="97"/>
      <c r="Z38" s="56">
        <f t="shared" si="1"/>
        <v>48660</v>
      </c>
      <c r="AA38" s="57">
        <f t="shared" si="0"/>
        <v>24330</v>
      </c>
    </row>
    <row r="39" spans="1:27" x14ac:dyDescent="0.2">
      <c r="A39" s="107" t="s">
        <v>209</v>
      </c>
      <c r="B39" s="77"/>
      <c r="C39" s="76"/>
      <c r="D39" s="78"/>
      <c r="E39" s="73"/>
      <c r="F39" s="79"/>
      <c r="G39" s="80"/>
      <c r="H39" s="106"/>
      <c r="I39" s="97"/>
      <c r="J39" s="77"/>
      <c r="K39" s="76"/>
      <c r="L39" s="78"/>
      <c r="M39" s="73"/>
      <c r="N39" s="79"/>
      <c r="O39" s="80"/>
      <c r="P39" s="106"/>
      <c r="Q39" s="97"/>
      <c r="R39" s="77">
        <v>82485</v>
      </c>
      <c r="S39" s="76"/>
      <c r="T39" s="78">
        <v>17600</v>
      </c>
      <c r="U39" s="73"/>
      <c r="V39" s="79"/>
      <c r="W39" s="80"/>
      <c r="X39" s="106"/>
      <c r="Y39" s="97"/>
      <c r="Z39" s="56">
        <f t="shared" si="1"/>
        <v>100085</v>
      </c>
      <c r="AA39" s="57">
        <f t="shared" si="0"/>
        <v>50042.5</v>
      </c>
    </row>
    <row r="40" spans="1:27" x14ac:dyDescent="0.2">
      <c r="A40" s="107" t="s">
        <v>204</v>
      </c>
      <c r="B40" s="77"/>
      <c r="C40" s="76"/>
      <c r="D40" s="78"/>
      <c r="E40" s="73"/>
      <c r="F40" s="79"/>
      <c r="G40" s="80"/>
      <c r="H40" s="106"/>
      <c r="I40" s="97"/>
      <c r="J40" s="77"/>
      <c r="K40" s="76"/>
      <c r="L40" s="78"/>
      <c r="M40" s="73"/>
      <c r="N40" s="79"/>
      <c r="O40" s="80"/>
      <c r="P40" s="106"/>
      <c r="Q40" s="97"/>
      <c r="R40" s="77">
        <v>82595</v>
      </c>
      <c r="S40" s="76"/>
      <c r="T40" s="78">
        <v>17600</v>
      </c>
      <c r="U40" s="73"/>
      <c r="V40" s="79"/>
      <c r="W40" s="80"/>
      <c r="X40" s="106"/>
      <c r="Y40" s="97"/>
      <c r="Z40" s="56">
        <f t="shared" si="1"/>
        <v>100195</v>
      </c>
      <c r="AA40" s="57">
        <f t="shared" si="0"/>
        <v>50097.5</v>
      </c>
    </row>
    <row r="41" spans="1:27" x14ac:dyDescent="0.2">
      <c r="A41" s="107" t="s">
        <v>198</v>
      </c>
      <c r="B41" s="77"/>
      <c r="C41" s="76"/>
      <c r="D41" s="78"/>
      <c r="E41" s="73"/>
      <c r="F41" s="79"/>
      <c r="G41" s="80"/>
      <c r="H41" s="106"/>
      <c r="I41" s="97"/>
      <c r="J41" s="77"/>
      <c r="K41" s="76"/>
      <c r="L41" s="78"/>
      <c r="M41" s="73"/>
      <c r="N41" s="79"/>
      <c r="O41" s="80"/>
      <c r="P41" s="106">
        <v>5980</v>
      </c>
      <c r="Q41" s="97"/>
      <c r="R41" s="77"/>
      <c r="S41" s="76"/>
      <c r="T41" s="78"/>
      <c r="U41" s="73"/>
      <c r="V41" s="79"/>
      <c r="W41" s="80"/>
      <c r="X41" s="106"/>
      <c r="Y41" s="97"/>
      <c r="Z41" s="56">
        <f t="shared" si="1"/>
        <v>5980</v>
      </c>
      <c r="AA41" s="57">
        <f t="shared" si="0"/>
        <v>5980</v>
      </c>
    </row>
    <row r="42" spans="1:27" x14ac:dyDescent="0.2">
      <c r="A42" s="107" t="s">
        <v>216</v>
      </c>
      <c r="B42" s="77"/>
      <c r="C42" s="76"/>
      <c r="D42" s="78"/>
      <c r="E42" s="73"/>
      <c r="F42" s="79"/>
      <c r="G42" s="80"/>
      <c r="H42" s="106"/>
      <c r="I42" s="97"/>
      <c r="J42" s="77"/>
      <c r="K42" s="76"/>
      <c r="L42" s="78"/>
      <c r="M42" s="73"/>
      <c r="N42" s="79"/>
      <c r="O42" s="80"/>
      <c r="P42" s="106"/>
      <c r="Q42" s="97"/>
      <c r="R42" s="77"/>
      <c r="S42" s="76">
        <v>970351.89</v>
      </c>
      <c r="T42" s="78"/>
      <c r="U42" s="73"/>
      <c r="V42" s="79"/>
      <c r="W42" s="80"/>
      <c r="X42" s="106"/>
      <c r="Y42" s="97"/>
      <c r="Z42" s="56">
        <f t="shared" si="1"/>
        <v>970351.89</v>
      </c>
      <c r="AA42" s="57">
        <f t="shared" si="0"/>
        <v>970351.89</v>
      </c>
    </row>
    <row r="43" spans="1:27" x14ac:dyDescent="0.2">
      <c r="A43" s="107" t="s">
        <v>206</v>
      </c>
      <c r="B43" s="77"/>
      <c r="C43" s="76"/>
      <c r="D43" s="78"/>
      <c r="E43" s="73"/>
      <c r="F43" s="79"/>
      <c r="G43" s="80"/>
      <c r="H43" s="106"/>
      <c r="I43" s="97"/>
      <c r="J43" s="77"/>
      <c r="K43" s="76"/>
      <c r="L43" s="78"/>
      <c r="M43" s="73"/>
      <c r="N43" s="79"/>
      <c r="O43" s="80"/>
      <c r="P43" s="106"/>
      <c r="Q43" s="97"/>
      <c r="R43" s="77">
        <v>78680</v>
      </c>
      <c r="S43" s="76"/>
      <c r="T43" s="78">
        <v>17600</v>
      </c>
      <c r="U43" s="73"/>
      <c r="V43" s="79"/>
      <c r="W43" s="80"/>
      <c r="X43" s="106"/>
      <c r="Y43" s="97"/>
      <c r="Z43" s="56">
        <f t="shared" si="1"/>
        <v>96280</v>
      </c>
      <c r="AA43" s="57">
        <f t="shared" si="0"/>
        <v>48140</v>
      </c>
    </row>
    <row r="44" spans="1:27" x14ac:dyDescent="0.2">
      <c r="A44" s="54" t="s">
        <v>187</v>
      </c>
      <c r="B44" s="77"/>
      <c r="C44" s="76"/>
      <c r="D44" s="78"/>
      <c r="E44" s="73"/>
      <c r="F44" s="79"/>
      <c r="G44" s="80"/>
      <c r="H44" s="106"/>
      <c r="I44" s="97"/>
      <c r="J44" s="77">
        <v>22199</v>
      </c>
      <c r="K44" s="76"/>
      <c r="L44" s="78">
        <v>17600</v>
      </c>
      <c r="M44" s="73"/>
      <c r="N44" s="79"/>
      <c r="O44" s="80"/>
      <c r="P44" s="106"/>
      <c r="Q44" s="97"/>
      <c r="R44" s="77">
        <v>33175</v>
      </c>
      <c r="S44" s="76"/>
      <c r="T44" s="78">
        <v>17600</v>
      </c>
      <c r="U44" s="73"/>
      <c r="V44" s="79"/>
      <c r="W44" s="80"/>
      <c r="X44" s="106"/>
      <c r="Y44" s="97"/>
      <c r="Z44" s="56">
        <f t="shared" si="1"/>
        <v>90574</v>
      </c>
      <c r="AA44" s="57">
        <f t="shared" si="0"/>
        <v>22643.5</v>
      </c>
    </row>
    <row r="45" spans="1:27" x14ac:dyDescent="0.2">
      <c r="A45" s="54" t="s">
        <v>186</v>
      </c>
      <c r="B45" s="77"/>
      <c r="C45" s="76"/>
      <c r="D45" s="78"/>
      <c r="E45" s="73"/>
      <c r="F45" s="79"/>
      <c r="G45" s="80"/>
      <c r="H45" s="106"/>
      <c r="I45" s="97"/>
      <c r="J45" s="77">
        <v>35570</v>
      </c>
      <c r="K45" s="76"/>
      <c r="L45" s="78"/>
      <c r="M45" s="73"/>
      <c r="N45" s="79"/>
      <c r="O45" s="80"/>
      <c r="P45" s="106"/>
      <c r="Q45" s="97"/>
      <c r="R45" s="77">
        <v>31606</v>
      </c>
      <c r="S45" s="76"/>
      <c r="T45" s="78">
        <v>17055</v>
      </c>
      <c r="U45" s="73"/>
      <c r="V45" s="79"/>
      <c r="W45" s="80"/>
      <c r="X45" s="106"/>
      <c r="Y45" s="97"/>
      <c r="Z45" s="56">
        <f t="shared" si="1"/>
        <v>84231</v>
      </c>
      <c r="AA45" s="57">
        <f t="shared" si="0"/>
        <v>28077</v>
      </c>
    </row>
    <row r="46" spans="1:27" x14ac:dyDescent="0.2">
      <c r="A46" s="54" t="s">
        <v>185</v>
      </c>
      <c r="B46" s="77"/>
      <c r="C46" s="76"/>
      <c r="D46" s="78"/>
      <c r="E46" s="73"/>
      <c r="F46" s="79"/>
      <c r="G46" s="80"/>
      <c r="H46" s="106"/>
      <c r="I46" s="97"/>
      <c r="J46" s="77">
        <v>38811</v>
      </c>
      <c r="K46" s="76"/>
      <c r="L46" s="78"/>
      <c r="M46" s="73"/>
      <c r="N46" s="79"/>
      <c r="O46" s="80"/>
      <c r="P46" s="106"/>
      <c r="Q46" s="97"/>
      <c r="R46" s="77">
        <v>100482</v>
      </c>
      <c r="S46" s="76"/>
      <c r="T46" s="78"/>
      <c r="U46" s="73"/>
      <c r="V46" s="79"/>
      <c r="W46" s="80"/>
      <c r="X46" s="106"/>
      <c r="Y46" s="97"/>
      <c r="Z46" s="56">
        <f t="shared" si="1"/>
        <v>139293</v>
      </c>
      <c r="AA46" s="57">
        <f t="shared" si="0"/>
        <v>69646.5</v>
      </c>
    </row>
    <row r="47" spans="1:27" x14ac:dyDescent="0.2">
      <c r="A47" s="54" t="s">
        <v>214</v>
      </c>
      <c r="B47" s="77"/>
      <c r="C47" s="76"/>
      <c r="D47" s="78"/>
      <c r="E47" s="73"/>
      <c r="F47" s="79"/>
      <c r="G47" s="80"/>
      <c r="H47" s="106"/>
      <c r="I47" s="97"/>
      <c r="J47" s="77"/>
      <c r="K47" s="76"/>
      <c r="L47" s="78"/>
      <c r="M47" s="73"/>
      <c r="N47" s="79"/>
      <c r="O47" s="80"/>
      <c r="P47" s="106"/>
      <c r="Q47" s="97"/>
      <c r="R47" s="77"/>
      <c r="S47" s="76"/>
      <c r="T47" s="78"/>
      <c r="U47" s="73"/>
      <c r="V47" s="79"/>
      <c r="W47" s="80"/>
      <c r="X47" s="106">
        <v>68500.77</v>
      </c>
      <c r="Y47" s="97"/>
      <c r="Z47" s="56">
        <f t="shared" si="1"/>
        <v>68500.77</v>
      </c>
      <c r="AA47" s="57">
        <f t="shared" si="0"/>
        <v>68500.77</v>
      </c>
    </row>
    <row r="48" spans="1:27" x14ac:dyDescent="0.2">
      <c r="A48" s="54" t="s">
        <v>165</v>
      </c>
      <c r="B48" s="77"/>
      <c r="C48" s="76"/>
      <c r="D48" s="78"/>
      <c r="E48" s="73"/>
      <c r="F48" s="79"/>
      <c r="G48" s="80">
        <f>446957.77+68132.83</f>
        <v>515090.60000000003</v>
      </c>
      <c r="H48" s="106"/>
      <c r="I48" s="97"/>
      <c r="J48" s="77"/>
      <c r="K48" s="76"/>
      <c r="L48" s="78"/>
      <c r="M48" s="73"/>
      <c r="N48" s="79"/>
      <c r="O48" s="80"/>
      <c r="P48" s="106"/>
      <c r="Q48" s="97"/>
      <c r="R48" s="77"/>
      <c r="S48" s="76"/>
      <c r="T48" s="78"/>
      <c r="U48" s="73"/>
      <c r="V48" s="79"/>
      <c r="W48" s="80"/>
      <c r="X48" s="106"/>
      <c r="Y48" s="97"/>
      <c r="Z48" s="56">
        <f t="shared" si="1"/>
        <v>515090.60000000003</v>
      </c>
      <c r="AA48" s="57">
        <f t="shared" si="0"/>
        <v>515090.60000000003</v>
      </c>
    </row>
    <row r="49" spans="1:27" x14ac:dyDescent="0.2">
      <c r="A49" s="54" t="s">
        <v>208</v>
      </c>
      <c r="B49" s="77"/>
      <c r="C49" s="76"/>
      <c r="D49" s="78"/>
      <c r="E49" s="73"/>
      <c r="F49" s="79"/>
      <c r="G49" s="80"/>
      <c r="H49" s="106"/>
      <c r="I49" s="97"/>
      <c r="J49" s="77"/>
      <c r="K49" s="76"/>
      <c r="L49" s="78"/>
      <c r="M49" s="73"/>
      <c r="N49" s="79"/>
      <c r="O49" s="80"/>
      <c r="P49" s="106"/>
      <c r="Q49" s="97"/>
      <c r="R49" s="77">
        <v>67878</v>
      </c>
      <c r="S49" s="76">
        <v>1089410.33</v>
      </c>
      <c r="T49" s="78">
        <v>31860</v>
      </c>
      <c r="U49" s="73"/>
      <c r="V49" s="79"/>
      <c r="W49" s="80"/>
      <c r="X49" s="106"/>
      <c r="Y49" s="97"/>
      <c r="Z49" s="56">
        <f t="shared" si="1"/>
        <v>1189148.33</v>
      </c>
      <c r="AA49" s="57">
        <f t="shared" si="0"/>
        <v>396382.77666666667</v>
      </c>
    </row>
    <row r="50" spans="1:27" x14ac:dyDescent="0.2">
      <c r="A50" s="54" t="s">
        <v>173</v>
      </c>
      <c r="B50" s="77"/>
      <c r="C50" s="76">
        <v>6000000</v>
      </c>
      <c r="D50" s="78"/>
      <c r="E50" s="73"/>
      <c r="F50" s="79"/>
      <c r="G50" s="80"/>
      <c r="H50" s="106"/>
      <c r="I50" s="97"/>
      <c r="J50" s="77"/>
      <c r="K50" s="76">
        <f>2207762.13+1191300</f>
        <v>3399062.13</v>
      </c>
      <c r="L50" s="78"/>
      <c r="M50" s="73"/>
      <c r="N50" s="79"/>
      <c r="O50" s="80">
        <v>243880</v>
      </c>
      <c r="P50" s="106"/>
      <c r="Q50" s="97"/>
      <c r="R50" s="77"/>
      <c r="S50" s="76"/>
      <c r="T50" s="78"/>
      <c r="U50" s="73"/>
      <c r="V50" s="79"/>
      <c r="W50" s="80"/>
      <c r="X50" s="106"/>
      <c r="Y50" s="97"/>
      <c r="Z50" s="56">
        <f t="shared" si="1"/>
        <v>9642942.129999999</v>
      </c>
      <c r="AA50" s="57">
        <f t="shared" si="0"/>
        <v>3214314.043333333</v>
      </c>
    </row>
    <row r="51" spans="1:27" x14ac:dyDescent="0.2">
      <c r="A51" s="54" t="s">
        <v>199</v>
      </c>
      <c r="B51" s="77"/>
      <c r="C51" s="76"/>
      <c r="D51" s="78"/>
      <c r="E51" s="73"/>
      <c r="F51" s="79"/>
      <c r="G51" s="80"/>
      <c r="H51" s="106"/>
      <c r="I51" s="97"/>
      <c r="J51" s="77"/>
      <c r="K51" s="76"/>
      <c r="L51" s="78"/>
      <c r="M51" s="73">
        <v>15000</v>
      </c>
      <c r="N51" s="79"/>
      <c r="O51" s="80"/>
      <c r="P51" s="106"/>
      <c r="Q51" s="97"/>
      <c r="R51" s="77"/>
      <c r="S51" s="76"/>
      <c r="T51" s="78"/>
      <c r="U51" s="73"/>
      <c r="V51" s="79"/>
      <c r="W51" s="80"/>
      <c r="X51" s="106"/>
      <c r="Y51" s="97"/>
      <c r="Z51" s="56">
        <f t="shared" si="1"/>
        <v>15000</v>
      </c>
      <c r="AA51" s="57">
        <f t="shared" si="0"/>
        <v>15000</v>
      </c>
    </row>
    <row r="52" spans="1:27" x14ac:dyDescent="0.2">
      <c r="A52" s="54" t="s">
        <v>53</v>
      </c>
      <c r="B52" s="77"/>
      <c r="C52" s="76"/>
      <c r="D52" s="78"/>
      <c r="E52" s="73"/>
      <c r="F52" s="79"/>
      <c r="G52" s="80"/>
      <c r="H52" s="106"/>
      <c r="I52" s="97"/>
      <c r="J52" s="77"/>
      <c r="K52" s="76"/>
      <c r="L52" s="78"/>
      <c r="M52" s="73"/>
      <c r="N52" s="79"/>
      <c r="O52" s="80"/>
      <c r="P52" s="106">
        <v>5980</v>
      </c>
      <c r="Q52" s="97"/>
      <c r="R52" s="77"/>
      <c r="S52" s="76"/>
      <c r="T52" s="78"/>
      <c r="U52" s="73"/>
      <c r="V52" s="79"/>
      <c r="W52" s="80"/>
      <c r="X52" s="106"/>
      <c r="Y52" s="97"/>
      <c r="Z52" s="56">
        <f t="shared" si="1"/>
        <v>5980</v>
      </c>
      <c r="AA52" s="57">
        <f t="shared" si="0"/>
        <v>5980</v>
      </c>
    </row>
    <row r="53" spans="1:27" ht="13.5" thickBot="1" x14ac:dyDescent="0.25">
      <c r="A53" s="68" t="s">
        <v>54</v>
      </c>
      <c r="B53" s="69">
        <f>SUM(B11:B46)</f>
        <v>168686</v>
      </c>
      <c r="C53" s="69">
        <f>SUM(C9:C52)</f>
        <v>6936521.6500000004</v>
      </c>
      <c r="D53" s="69">
        <f>SUM(D9:D50)</f>
        <v>41460</v>
      </c>
      <c r="E53" s="69">
        <f>SUM(E11:E46)</f>
        <v>0</v>
      </c>
      <c r="F53" s="69">
        <f>SUM(F9:F46)</f>
        <v>1000000</v>
      </c>
      <c r="G53" s="69">
        <f>SUM(G9:G50)</f>
        <v>515090.60000000003</v>
      </c>
      <c r="H53" s="69">
        <v>0</v>
      </c>
      <c r="I53" s="69"/>
      <c r="J53" s="69">
        <f>SUM(J11:J46)</f>
        <v>452399.27</v>
      </c>
      <c r="K53" s="69">
        <f>SUM(K9:K52)</f>
        <v>5052765.47</v>
      </c>
      <c r="L53" s="69">
        <f>SUM(L9:L50)</f>
        <v>235214</v>
      </c>
      <c r="M53" s="69">
        <f>SUM(M7:M52)</f>
        <v>599500</v>
      </c>
      <c r="N53" s="69">
        <f>SUM(N11:N46)</f>
        <v>0</v>
      </c>
      <c r="O53" s="69">
        <f>SUM(O9:O52)</f>
        <v>820630</v>
      </c>
      <c r="P53" s="69">
        <f>SUM(P9:P52)</f>
        <v>22425</v>
      </c>
      <c r="Q53" s="69">
        <f>SUM(Q11:Q46)</f>
        <v>0</v>
      </c>
      <c r="R53" s="69">
        <f>SUM(R8:R52)</f>
        <v>1171123</v>
      </c>
      <c r="S53" s="69">
        <f>SUM(S7:S50)</f>
        <v>9658093.2400000002</v>
      </c>
      <c r="T53" s="69">
        <f>SUM(T7:T52)</f>
        <v>352620</v>
      </c>
      <c r="U53" s="69">
        <f>SUM(U11:U46)</f>
        <v>150000</v>
      </c>
      <c r="V53" s="69">
        <f>SUM(V9:V52)</f>
        <v>0</v>
      </c>
      <c r="W53" s="69">
        <f>SUM(W9:W52)</f>
        <v>711816.34</v>
      </c>
      <c r="X53" s="69">
        <f>SUM(X11:X46)</f>
        <v>0</v>
      </c>
      <c r="Y53" s="69"/>
      <c r="Z53" s="69">
        <f>SUM(Z7:Z52)</f>
        <v>27956845.34</v>
      </c>
      <c r="AA53" s="69">
        <f>SUM(AA7:AA52)</f>
        <v>14774854.231666667</v>
      </c>
    </row>
    <row r="54" spans="1:27" ht="13.5" thickBot="1" x14ac:dyDescent="0.25">
      <c r="A54" s="92" t="s">
        <v>51</v>
      </c>
      <c r="B54" s="93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4"/>
    </row>
    <row r="55" spans="1:27" ht="13.5" thickBot="1" x14ac:dyDescent="0.25">
      <c r="A55" s="102"/>
      <c r="B55" s="112" t="s">
        <v>0</v>
      </c>
      <c r="C55" s="113"/>
      <c r="D55" s="113"/>
      <c r="E55" s="113"/>
      <c r="F55" s="113"/>
      <c r="G55" s="113"/>
      <c r="H55" s="100"/>
      <c r="I55" s="88"/>
      <c r="J55" s="113" t="s">
        <v>1</v>
      </c>
      <c r="K55" s="113"/>
      <c r="L55" s="113"/>
      <c r="M55" s="113"/>
      <c r="N55" s="113"/>
      <c r="O55" s="114"/>
      <c r="P55" s="101"/>
      <c r="Q55" s="103"/>
      <c r="R55" s="89"/>
      <c r="S55" s="104"/>
      <c r="T55" s="104"/>
      <c r="U55" s="104"/>
      <c r="V55" s="104"/>
      <c r="W55" s="104"/>
      <c r="X55" s="104"/>
      <c r="Y55" s="104"/>
      <c r="Z55" s="113"/>
      <c r="AA55" s="113"/>
    </row>
    <row r="56" spans="1:27" x14ac:dyDescent="0.2">
      <c r="A56" s="54" t="s">
        <v>89</v>
      </c>
      <c r="B56" s="54">
        <v>100067</v>
      </c>
      <c r="C56" s="54"/>
      <c r="D56" s="54"/>
      <c r="E56" s="54"/>
      <c r="F56" s="54"/>
      <c r="G56" s="54"/>
      <c r="H56" s="54"/>
      <c r="I56" s="98"/>
      <c r="J56" s="54">
        <v>100184</v>
      </c>
      <c r="K56" s="54"/>
      <c r="L56" s="54"/>
      <c r="M56" s="54"/>
      <c r="N56" s="54"/>
      <c r="O56" s="54"/>
      <c r="P56" s="54"/>
      <c r="Q56" s="98"/>
      <c r="R56" s="54">
        <v>100054</v>
      </c>
      <c r="S56" s="54"/>
      <c r="T56" s="54"/>
      <c r="U56" s="54"/>
      <c r="V56" s="54"/>
      <c r="W56" s="54"/>
      <c r="X56" s="54"/>
      <c r="Y56" s="98"/>
      <c r="Z56" s="64">
        <f>SUM(B56:X56)</f>
        <v>300305</v>
      </c>
      <c r="AA56" s="57">
        <f>AVERAGE(B56:X56)</f>
        <v>100101.66666666667</v>
      </c>
    </row>
    <row r="57" spans="1:27" x14ac:dyDescent="0.2">
      <c r="A57" s="64" t="s">
        <v>60</v>
      </c>
      <c r="B57" s="54">
        <v>200068</v>
      </c>
      <c r="C57" s="54"/>
      <c r="D57" s="54"/>
      <c r="E57" s="54"/>
      <c r="F57" s="54"/>
      <c r="G57" s="54"/>
      <c r="H57" s="54"/>
      <c r="I57" s="98"/>
      <c r="J57" s="54">
        <v>200030</v>
      </c>
      <c r="K57" s="54"/>
      <c r="L57" s="54"/>
      <c r="M57" s="54"/>
      <c r="N57" s="54"/>
      <c r="O57" s="54"/>
      <c r="P57" s="54"/>
      <c r="Q57" s="98"/>
      <c r="R57" s="54">
        <v>200275</v>
      </c>
      <c r="S57" s="54"/>
      <c r="T57" s="54"/>
      <c r="U57" s="54"/>
      <c r="V57" s="54"/>
      <c r="W57" s="54"/>
      <c r="X57" s="54"/>
      <c r="Y57" s="98"/>
      <c r="Z57" s="64">
        <f>SUM(B57:X57)</f>
        <v>600373</v>
      </c>
      <c r="AA57" s="57">
        <f>AVERAGE(B57:X57)</f>
        <v>200124.33333333334</v>
      </c>
    </row>
    <row r="58" spans="1:27" x14ac:dyDescent="0.2">
      <c r="A58" s="54" t="s">
        <v>53</v>
      </c>
      <c r="B58" s="54">
        <v>100000</v>
      </c>
      <c r="C58" s="54"/>
      <c r="D58" s="54"/>
      <c r="E58" s="54"/>
      <c r="F58" s="54"/>
      <c r="G58" s="54"/>
      <c r="H58" s="54"/>
      <c r="I58" s="98"/>
      <c r="J58" s="54">
        <v>100110</v>
      </c>
      <c r="K58" s="54"/>
      <c r="L58" s="54"/>
      <c r="M58" s="54"/>
      <c r="N58" s="54"/>
      <c r="O58" s="54"/>
      <c r="P58" s="54"/>
      <c r="Q58" s="98"/>
      <c r="R58" s="54">
        <v>100040</v>
      </c>
      <c r="S58" s="54"/>
      <c r="T58" s="54"/>
      <c r="U58" s="54"/>
      <c r="V58" s="54"/>
      <c r="W58" s="54"/>
      <c r="X58" s="54"/>
      <c r="Y58" s="98"/>
      <c r="Z58" s="64">
        <f t="shared" ref="Z58:Z60" si="2">SUM(B58:X58)</f>
        <v>300150</v>
      </c>
      <c r="AA58" s="57">
        <f t="shared" ref="AA58:AA60" si="3">AVERAGE(B58:X58)</f>
        <v>100050</v>
      </c>
    </row>
    <row r="59" spans="1:27" ht="38.25" x14ac:dyDescent="0.2">
      <c r="A59" s="63" t="s">
        <v>163</v>
      </c>
      <c r="B59" s="54">
        <v>100000</v>
      </c>
      <c r="C59" s="54"/>
      <c r="D59" s="54"/>
      <c r="E59" s="54"/>
      <c r="F59" s="54"/>
      <c r="G59" s="54"/>
      <c r="H59" s="54"/>
      <c r="I59" s="98"/>
      <c r="J59" s="54">
        <v>100000</v>
      </c>
      <c r="K59" s="54"/>
      <c r="L59" s="54"/>
      <c r="M59" s="54"/>
      <c r="N59" s="54"/>
      <c r="O59" s="54"/>
      <c r="P59" s="54"/>
      <c r="Q59" s="98"/>
      <c r="R59" s="54">
        <v>100000</v>
      </c>
      <c r="S59" s="54"/>
      <c r="T59" s="54"/>
      <c r="U59" s="54"/>
      <c r="V59" s="54"/>
      <c r="W59" s="54"/>
      <c r="X59" s="54"/>
      <c r="Y59" s="98"/>
      <c r="Z59" s="64">
        <f t="shared" si="2"/>
        <v>300000</v>
      </c>
      <c r="AA59" s="57">
        <f t="shared" si="3"/>
        <v>100000</v>
      </c>
    </row>
    <row r="60" spans="1:27" x14ac:dyDescent="0.2">
      <c r="A60" s="82" t="s">
        <v>180</v>
      </c>
      <c r="B60" s="75">
        <v>682390.94</v>
      </c>
      <c r="C60" s="75"/>
      <c r="D60" s="75"/>
      <c r="E60" s="75"/>
      <c r="F60" s="75"/>
      <c r="G60" s="75"/>
      <c r="H60" s="75"/>
      <c r="I60" s="99"/>
      <c r="J60" s="75"/>
      <c r="K60" s="75"/>
      <c r="L60" s="75"/>
      <c r="M60" s="75"/>
      <c r="N60" s="75"/>
      <c r="O60" s="75"/>
      <c r="P60" s="75"/>
      <c r="Q60" s="99"/>
      <c r="R60" s="75"/>
      <c r="S60" s="75"/>
      <c r="T60" s="75"/>
      <c r="U60" s="75"/>
      <c r="V60" s="75"/>
      <c r="W60" s="75"/>
      <c r="X60" s="75"/>
      <c r="Y60" s="99"/>
      <c r="Z60" s="64">
        <f t="shared" si="2"/>
        <v>682390.94</v>
      </c>
      <c r="AA60" s="57">
        <f t="shared" si="3"/>
        <v>682390.94</v>
      </c>
    </row>
    <row r="61" spans="1:27" ht="13.5" thickBot="1" x14ac:dyDescent="0.25">
      <c r="A61" s="70" t="s">
        <v>55</v>
      </c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>
        <f>SUM(Z56:Z60)</f>
        <v>2183218.94</v>
      </c>
      <c r="AA61" s="69">
        <f>SUM(AA56:AA60)</f>
        <v>1182666.94</v>
      </c>
    </row>
    <row r="62" spans="1:27" s="65" customFormat="1" ht="13.5" thickBot="1" x14ac:dyDescent="0.25">
      <c r="A62" s="71" t="s">
        <v>56</v>
      </c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>
        <f>+Z53+Z61</f>
        <v>30140064.280000001</v>
      </c>
      <c r="AA62" s="72">
        <f>+AA53+AA61</f>
        <v>15957521.171666667</v>
      </c>
    </row>
  </sheetData>
  <mergeCells count="7">
    <mergeCell ref="B5:G5"/>
    <mergeCell ref="J5:O5"/>
    <mergeCell ref="Z5:AA5"/>
    <mergeCell ref="B55:G55"/>
    <mergeCell ref="J55:O55"/>
    <mergeCell ref="Z55:AA55"/>
    <mergeCell ref="R5:X5"/>
  </mergeCells>
  <conditionalFormatting sqref="Z7:Z52">
    <cfRule type="expression" dxfId="0" priority="9" stopIfTrue="1">
      <formula>0</formula>
    </cfRule>
  </conditionalFormatting>
  <printOptions horizontalCentered="1"/>
  <pageMargins left="0" right="0.23622047244094491" top="0.74803149606299213" bottom="0.35433070866141736" header="0.31496062992125984" footer="0.31496062992125984"/>
  <pageSetup scale="51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2009-2010</vt:lpstr>
      <vt:lpstr>2011-2012 (2)</vt:lpstr>
      <vt:lpstr>'2009-2010'!Área_de_impresión</vt:lpstr>
      <vt:lpstr>'2011-2012 (2)'!Área_de_impresión</vt:lpstr>
      <vt:lpstr>'2009-2010'!Títulos_a_imprimir</vt:lpstr>
      <vt:lpstr>'2011-2012 (2)'!Títulos_a_imprimir</vt:lpstr>
    </vt:vector>
  </TitlesOfParts>
  <Company>GRUPO COLONO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Vargas</dc:creator>
  <cp:lastModifiedBy>Fundación</cp:lastModifiedBy>
  <cp:lastPrinted>2017-01-31T14:53:07Z</cp:lastPrinted>
  <dcterms:created xsi:type="dcterms:W3CDTF">2004-08-16T19:43:49Z</dcterms:created>
  <dcterms:modified xsi:type="dcterms:W3CDTF">2017-03-31T16:56:02Z</dcterms:modified>
</cp:coreProperties>
</file>