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uofwaterloo-my.sharepoint.com/personal/v25vijay_uwaterloo_ca/Documents/Cycloidal Gearbox/"/>
    </mc:Choice>
  </mc:AlternateContent>
  <xr:revisionPtr revIDLastSave="88" documentId="11_F25DC773A252ABDACC1048D3C11C53065ADE58EF" xr6:coauthVersionLast="47" xr6:coauthVersionMax="47" xr10:uidLastSave="{7923F546-F482-4179-8B75-E12483CAE75D}"/>
  <bookViews>
    <workbookView xWindow="-93" yWindow="-93" windowWidth="25786" windowHeight="14586" xr2:uid="{00000000-000D-0000-FFFF-FFFF00000000}"/>
  </bookViews>
  <sheets>
    <sheet name="Final 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5" i="1" s="1"/>
  <c r="H23" i="1"/>
  <c r="F16" i="1"/>
  <c r="H16" i="1" s="1"/>
  <c r="F15" i="1"/>
  <c r="H15" i="1" s="1"/>
  <c r="F14" i="1"/>
  <c r="H14" i="1" s="1"/>
  <c r="H13" i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H5" i="1"/>
  <c r="H17" i="1" l="1"/>
</calcChain>
</file>

<file path=xl/sharedStrings.xml><?xml version="1.0" encoding="utf-8"?>
<sst xmlns="http://schemas.openxmlformats.org/spreadsheetml/2006/main" count="75" uniqueCount="31">
  <si>
    <t>For</t>
  </si>
  <si>
    <t>Vendor</t>
  </si>
  <si>
    <t>Description</t>
  </si>
  <si>
    <t>Qty.</t>
  </si>
  <si>
    <t>Unit Cost</t>
  </si>
  <si>
    <t>Unit</t>
  </si>
  <si>
    <t>Total Cost</t>
  </si>
  <si>
    <t>Mech.</t>
  </si>
  <si>
    <t>Amazon</t>
  </si>
  <si>
    <t>Bearings, MR126-2RS, ID 6mm x OD 12mm x Width 4mm</t>
  </si>
  <si>
    <t>EA</t>
  </si>
  <si>
    <t>Bearings, 6802-2RS, ID 15mm x OD 24mm x Width 5mm</t>
  </si>
  <si>
    <t>Bearings, MR128-2RS, ID 8mm x OD 12mm x Width 3.5mm</t>
  </si>
  <si>
    <t>Bearings, 6700-2RS, ID 10mm x OD 15mm x Width 4mm</t>
  </si>
  <si>
    <t>Bearings, 6811-2Z, ID 55mm x OD 72mm x Width 9mm</t>
  </si>
  <si>
    <t>uxcell 4x35 mm Dowel Pins</t>
  </si>
  <si>
    <t>M3 Heat-Set Inserts for Plastic</t>
  </si>
  <si>
    <t>M3 Screws</t>
  </si>
  <si>
    <t>Elec.</t>
  </si>
  <si>
    <t xml:space="preserve">Nema 17 Stepper Motor, 16 Ncm </t>
  </si>
  <si>
    <t>Shaft Coupler, 5mm to 8mm</t>
  </si>
  <si>
    <t>Esun PLA+ Plus (R&amp;D)</t>
  </si>
  <si>
    <t>KG</t>
  </si>
  <si>
    <t>Bambu Lab</t>
  </si>
  <si>
    <t>PETG-CF (Final Build)</t>
  </si>
  <si>
    <t>Digikey</t>
  </si>
  <si>
    <t>NUCLEO-F446RE</t>
  </si>
  <si>
    <t>A4988 Stepper Motor Driver</t>
  </si>
  <si>
    <t>Additional Electrical Components</t>
  </si>
  <si>
    <t>Cycloidal Gearbox</t>
  </si>
  <si>
    <t>Varrun Vijayanathan, September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</si>
</sst>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5" xfId="2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4" fontId="0" fillId="3" borderId="4" xfId="1" applyFont="1" applyFill="1" applyBorder="1" applyAlignment="1">
      <alignment horizontal="center" vertical="center"/>
    </xf>
    <xf numFmtId="0" fontId="3" fillId="0" borderId="8" xfId="2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4" xfId="2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44" fontId="0" fillId="0" borderId="16" xfId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44" fontId="2" fillId="0" borderId="1" xfId="0" applyNumberFormat="1" applyFont="1" applyBorder="1"/>
    <xf numFmtId="44" fontId="2" fillId="0" borderId="1" xfId="0" applyNumberFormat="1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2" fillId="0" borderId="22" xfId="0" applyFont="1" applyBorder="1" applyAlignment="1">
      <alignment horizontal="right"/>
    </xf>
    <xf numFmtId="0" fontId="2" fillId="0" borderId="23" xfId="0" applyFont="1" applyBorder="1" applyAlignment="1">
      <alignment horizontal="right"/>
    </xf>
    <xf numFmtId="0" fontId="0" fillId="0" borderId="0" xfId="0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4" fillId="4" borderId="24" xfId="2" applyFont="1" applyFill="1" applyBorder="1" applyAlignment="1">
      <alignment horizontal="center" vertical="center"/>
    </xf>
    <xf numFmtId="0" fontId="4" fillId="4" borderId="0" xfId="2" applyFont="1" applyFill="1" applyBorder="1" applyAlignment="1">
      <alignment horizontal="center" vertical="center"/>
    </xf>
    <xf numFmtId="0" fontId="4" fillId="4" borderId="25" xfId="2" applyFont="1" applyFill="1" applyBorder="1" applyAlignment="1">
      <alignment horizontal="center" vertical="center"/>
    </xf>
    <xf numFmtId="0" fontId="0" fillId="0" borderId="0" xfId="0" applyBorder="1"/>
    <xf numFmtId="0" fontId="4" fillId="4" borderId="27" xfId="2" applyFont="1" applyFill="1" applyBorder="1" applyAlignment="1">
      <alignment horizontal="center" vertical="center"/>
    </xf>
    <xf numFmtId="0" fontId="4" fillId="4" borderId="28" xfId="2" applyFont="1" applyFill="1" applyBorder="1" applyAlignment="1">
      <alignment horizontal="center" vertical="center"/>
    </xf>
    <xf numFmtId="0" fontId="4" fillId="4" borderId="29" xfId="2" applyFont="1" applyFill="1" applyBorder="1" applyAlignment="1">
      <alignment horizontal="center" vertical="center"/>
    </xf>
    <xf numFmtId="0" fontId="1" fillId="4" borderId="30" xfId="2" applyFont="1" applyFill="1" applyBorder="1" applyAlignment="1">
      <alignment horizontal="center" vertical="center"/>
    </xf>
    <xf numFmtId="0" fontId="5" fillId="4" borderId="26" xfId="2" applyFont="1" applyFill="1" applyBorder="1" applyAlignment="1">
      <alignment horizontal="center" vertical="center"/>
    </xf>
    <xf numFmtId="0" fontId="5" fillId="4" borderId="31" xfId="2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7GvRRiM" TargetMode="External"/><Relationship Id="rId13" Type="http://schemas.openxmlformats.org/officeDocument/2006/relationships/hyperlink" Target="https://www.digikey.ca/en/products/detail/stmicroelectronics/NUCLEO-F446RE/5347712" TargetMode="External"/><Relationship Id="rId3" Type="http://schemas.openxmlformats.org/officeDocument/2006/relationships/hyperlink" Target="https://a.co/d/aqwq2a6" TargetMode="External"/><Relationship Id="rId7" Type="http://schemas.openxmlformats.org/officeDocument/2006/relationships/hyperlink" Target="https://a.co/d/4VqrWlL" TargetMode="External"/><Relationship Id="rId12" Type="http://schemas.openxmlformats.org/officeDocument/2006/relationships/hyperlink" Target="https://ca.store.bambulab.com/products/petg-cf?id=46475013193968" TargetMode="External"/><Relationship Id="rId2" Type="http://schemas.openxmlformats.org/officeDocument/2006/relationships/hyperlink" Target="https://a.co/d/7uRzZzT" TargetMode="External"/><Relationship Id="rId1" Type="http://schemas.openxmlformats.org/officeDocument/2006/relationships/hyperlink" Target="https://a.co/d/b5jXzGk" TargetMode="External"/><Relationship Id="rId6" Type="http://schemas.openxmlformats.org/officeDocument/2006/relationships/hyperlink" Target="https://a.co/d/1seAB3H" TargetMode="External"/><Relationship Id="rId11" Type="http://schemas.openxmlformats.org/officeDocument/2006/relationships/hyperlink" Target="https://a.co/d/1g9r3Ym" TargetMode="External"/><Relationship Id="rId5" Type="http://schemas.openxmlformats.org/officeDocument/2006/relationships/hyperlink" Target="https://a.co/d/bpAew8w" TargetMode="External"/><Relationship Id="rId15" Type="http://schemas.openxmlformats.org/officeDocument/2006/relationships/hyperlink" Target="https://sites.google.com/view/varrunvijayanathan/projects/cycloidal-gearbox" TargetMode="External"/><Relationship Id="rId10" Type="http://schemas.openxmlformats.org/officeDocument/2006/relationships/hyperlink" Target="https://a.co/d/gxg8KYI" TargetMode="External"/><Relationship Id="rId4" Type="http://schemas.openxmlformats.org/officeDocument/2006/relationships/hyperlink" Target="https://a.co/d/iC08Fqq" TargetMode="External"/><Relationship Id="rId9" Type="http://schemas.openxmlformats.org/officeDocument/2006/relationships/hyperlink" Target="https://a.co/d/bvXb5aJ" TargetMode="External"/><Relationship Id="rId14" Type="http://schemas.openxmlformats.org/officeDocument/2006/relationships/hyperlink" Target="https://a.co/d/cCQkHX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F10" sqref="F10"/>
    </sheetView>
  </sheetViews>
  <sheetFormatPr defaultRowHeight="14.35" x14ac:dyDescent="0.5"/>
  <cols>
    <col min="3" max="3" width="10.41015625" customWidth="1"/>
    <col min="4" max="4" width="38.9375" customWidth="1"/>
    <col min="5" max="5" width="6.703125" customWidth="1"/>
    <col min="7" max="7" width="4.9375" customWidth="1"/>
  </cols>
  <sheetData>
    <row r="1" spans="1:8" x14ac:dyDescent="0.5">
      <c r="B1" s="45" t="s">
        <v>29</v>
      </c>
      <c r="C1" s="46"/>
      <c r="D1" s="46"/>
      <c r="E1" s="46"/>
      <c r="F1" s="46"/>
      <c r="G1" s="46"/>
      <c r="H1" s="47"/>
    </row>
    <row r="2" spans="1:8" x14ac:dyDescent="0.5">
      <c r="A2" s="44"/>
      <c r="B2" s="41"/>
      <c r="C2" s="42"/>
      <c r="D2" s="42"/>
      <c r="E2" s="42"/>
      <c r="F2" s="42"/>
      <c r="G2" s="42"/>
      <c r="H2" s="43"/>
    </row>
    <row r="3" spans="1:8" ht="18" x14ac:dyDescent="0.5">
      <c r="B3" s="48" t="s">
        <v>30</v>
      </c>
      <c r="C3" s="49"/>
      <c r="D3" s="49"/>
      <c r="E3" s="49"/>
      <c r="F3" s="49"/>
      <c r="G3" s="49"/>
      <c r="H3" s="50"/>
    </row>
    <row r="4" spans="1:8" ht="14.7" thickBot="1" x14ac:dyDescent="0.55000000000000004">
      <c r="B4" s="37" t="s">
        <v>0</v>
      </c>
      <c r="C4" s="38" t="s">
        <v>1</v>
      </c>
      <c r="D4" s="39" t="s">
        <v>2</v>
      </c>
      <c r="E4" s="38" t="s">
        <v>3</v>
      </c>
      <c r="F4" s="40" t="s">
        <v>4</v>
      </c>
      <c r="G4" s="40" t="s">
        <v>5</v>
      </c>
      <c r="H4" s="39" t="s">
        <v>6</v>
      </c>
    </row>
    <row r="5" spans="1:8" ht="29" thickBot="1" x14ac:dyDescent="0.55000000000000004">
      <c r="B5" s="16" t="s">
        <v>7</v>
      </c>
      <c r="C5" s="4" t="s">
        <v>8</v>
      </c>
      <c r="D5" s="5" t="s">
        <v>9</v>
      </c>
      <c r="E5" s="6">
        <v>16</v>
      </c>
      <c r="F5" s="7">
        <v>1.169</v>
      </c>
      <c r="G5" s="8" t="s">
        <v>10</v>
      </c>
      <c r="H5" s="9">
        <f>IF(COUNTBLANK(E5:F5)=2,"",E5*F5)</f>
        <v>18.704000000000001</v>
      </c>
    </row>
    <row r="6" spans="1:8" ht="29" thickBot="1" x14ac:dyDescent="0.55000000000000004">
      <c r="B6" s="17" t="s">
        <v>7</v>
      </c>
      <c r="C6" s="10" t="s">
        <v>8</v>
      </c>
      <c r="D6" s="11" t="s">
        <v>11</v>
      </c>
      <c r="E6" s="12">
        <v>2</v>
      </c>
      <c r="F6" s="13">
        <f>11.49/10</f>
        <v>1.149</v>
      </c>
      <c r="G6" s="14" t="s">
        <v>10</v>
      </c>
      <c r="H6" s="9">
        <f t="shared" ref="H6:H12" si="0">IF(COUNTBLANK(E6:F6)=2,"",E6*F6)</f>
        <v>2.298</v>
      </c>
    </row>
    <row r="7" spans="1:8" ht="29" thickBot="1" x14ac:dyDescent="0.55000000000000004">
      <c r="B7" s="17" t="s">
        <v>7</v>
      </c>
      <c r="C7" s="10" t="s">
        <v>8</v>
      </c>
      <c r="D7" s="11" t="s">
        <v>12</v>
      </c>
      <c r="E7" s="12">
        <v>1</v>
      </c>
      <c r="F7" s="13">
        <f>11.39/10</f>
        <v>1.139</v>
      </c>
      <c r="G7" s="14" t="s">
        <v>10</v>
      </c>
      <c r="H7" s="9">
        <f>IF(COUNTBLANK(E7:F7)=2,"",E7*F7)</f>
        <v>1.139</v>
      </c>
    </row>
    <row r="8" spans="1:8" ht="29" thickBot="1" x14ac:dyDescent="0.55000000000000004">
      <c r="B8" s="17" t="s">
        <v>7</v>
      </c>
      <c r="C8" s="10" t="s">
        <v>8</v>
      </c>
      <c r="D8" s="11" t="s">
        <v>13</v>
      </c>
      <c r="E8" s="12">
        <v>2</v>
      </c>
      <c r="F8" s="13">
        <f>11.49/10</f>
        <v>1.149</v>
      </c>
      <c r="G8" s="14" t="s">
        <v>10</v>
      </c>
      <c r="H8" s="9">
        <f>IF(COUNTBLANK(E8:F8)=2,"",E8*F8)</f>
        <v>2.298</v>
      </c>
    </row>
    <row r="9" spans="1:8" ht="29" thickBot="1" x14ac:dyDescent="0.55000000000000004">
      <c r="B9" s="17" t="s">
        <v>7</v>
      </c>
      <c r="C9" s="10" t="s">
        <v>8</v>
      </c>
      <c r="D9" s="11" t="s">
        <v>14</v>
      </c>
      <c r="E9" s="12">
        <v>1</v>
      </c>
      <c r="F9" s="13">
        <f>17.09/2</f>
        <v>8.5449999999999999</v>
      </c>
      <c r="G9" s="14" t="s">
        <v>10</v>
      </c>
      <c r="H9" s="9">
        <f>IF(COUNTBLANK(E9:F9)=2,"",E9*F9)</f>
        <v>8.5449999999999999</v>
      </c>
    </row>
    <row r="10" spans="1:8" ht="14.7" thickBot="1" x14ac:dyDescent="0.55000000000000004">
      <c r="B10" s="17" t="s">
        <v>7</v>
      </c>
      <c r="C10" s="10" t="s">
        <v>8</v>
      </c>
      <c r="D10" s="11" t="s">
        <v>15</v>
      </c>
      <c r="E10" s="12">
        <v>8</v>
      </c>
      <c r="F10" s="13">
        <f>13.49/20</f>
        <v>0.67449999999999999</v>
      </c>
      <c r="G10" s="14" t="s">
        <v>10</v>
      </c>
      <c r="H10" s="9">
        <f>IF(COUNTBLANK(E10:F10)=2,"",E10*F10)</f>
        <v>5.3959999999999999</v>
      </c>
    </row>
    <row r="11" spans="1:8" ht="14.7" thickBot="1" x14ac:dyDescent="0.55000000000000004">
      <c r="B11" s="17" t="s">
        <v>7</v>
      </c>
      <c r="C11" s="10" t="s">
        <v>8</v>
      </c>
      <c r="D11" s="11" t="s">
        <v>16</v>
      </c>
      <c r="E11" s="12">
        <v>30</v>
      </c>
      <c r="F11" s="13">
        <f>10.99/100</f>
        <v>0.1099</v>
      </c>
      <c r="G11" s="14" t="s">
        <v>10</v>
      </c>
      <c r="H11" s="9">
        <f t="shared" si="0"/>
        <v>3.2969999999999997</v>
      </c>
    </row>
    <row r="12" spans="1:8" ht="14.7" thickBot="1" x14ac:dyDescent="0.55000000000000004">
      <c r="B12" s="17" t="s">
        <v>7</v>
      </c>
      <c r="C12" s="10" t="s">
        <v>8</v>
      </c>
      <c r="D12" s="11" t="s">
        <v>17</v>
      </c>
      <c r="E12" s="12">
        <v>30</v>
      </c>
      <c r="F12" s="13">
        <f>29.99/1600</f>
        <v>1.874375E-2</v>
      </c>
      <c r="G12" s="14" t="s">
        <v>10</v>
      </c>
      <c r="H12" s="9">
        <f t="shared" si="0"/>
        <v>0.56231249999999999</v>
      </c>
    </row>
    <row r="13" spans="1:8" ht="14.7" thickBot="1" x14ac:dyDescent="0.55000000000000004">
      <c r="B13" s="17" t="s">
        <v>18</v>
      </c>
      <c r="C13" s="10" t="s">
        <v>8</v>
      </c>
      <c r="D13" s="11" t="s">
        <v>19</v>
      </c>
      <c r="E13" s="12">
        <v>1</v>
      </c>
      <c r="F13" s="13">
        <v>26.5</v>
      </c>
      <c r="G13" s="14" t="s">
        <v>10</v>
      </c>
      <c r="H13" s="9">
        <f>IF(COUNTBLANK(E13:F13)=2,"",E13*F13)</f>
        <v>26.5</v>
      </c>
    </row>
    <row r="14" spans="1:8" ht="14.7" thickBot="1" x14ac:dyDescent="0.55000000000000004">
      <c r="B14" s="17" t="s">
        <v>7</v>
      </c>
      <c r="C14" s="10" t="s">
        <v>8</v>
      </c>
      <c r="D14" s="11" t="s">
        <v>20</v>
      </c>
      <c r="E14" s="12">
        <v>1</v>
      </c>
      <c r="F14" s="13">
        <f>10.37/2</f>
        <v>5.1849999999999996</v>
      </c>
      <c r="G14" s="14" t="s">
        <v>10</v>
      </c>
      <c r="H14" s="9">
        <f>IF(COUNTBLANK(E14:F14)=2,"",E14*F14)</f>
        <v>5.1849999999999996</v>
      </c>
    </row>
    <row r="15" spans="1:8" ht="14.7" thickBot="1" x14ac:dyDescent="0.55000000000000004">
      <c r="B15" s="17" t="s">
        <v>7</v>
      </c>
      <c r="C15" s="10" t="s">
        <v>8</v>
      </c>
      <c r="D15" s="11" t="s">
        <v>21</v>
      </c>
      <c r="E15" s="12">
        <v>0.65600000000000003</v>
      </c>
      <c r="F15" s="13">
        <f>18.99</f>
        <v>18.989999999999998</v>
      </c>
      <c r="G15" s="14" t="s">
        <v>22</v>
      </c>
      <c r="H15" s="9">
        <f>IF(COUNTBLANK(E15:F15)=2,"",E15*F15)</f>
        <v>12.45744</v>
      </c>
    </row>
    <row r="16" spans="1:8" ht="14.7" thickBot="1" x14ac:dyDescent="0.55000000000000004">
      <c r="B16" s="18" t="s">
        <v>7</v>
      </c>
      <c r="C16" s="19" t="s">
        <v>23</v>
      </c>
      <c r="D16" s="20" t="s">
        <v>24</v>
      </c>
      <c r="E16" s="21">
        <v>0.22500000000000001</v>
      </c>
      <c r="F16" s="22">
        <f>40.99</f>
        <v>40.99</v>
      </c>
      <c r="G16" s="23" t="s">
        <v>22</v>
      </c>
      <c r="H16" s="24">
        <f>IF(COUNTBLANK(E16:F16)=2,"",E16*F16)</f>
        <v>9.2227500000000013</v>
      </c>
    </row>
    <row r="17" spans="2:8" ht="14.7" thickBot="1" x14ac:dyDescent="0.55000000000000004">
      <c r="B17" s="30" t="s">
        <v>6</v>
      </c>
      <c r="C17" s="31"/>
      <c r="D17" s="31"/>
      <c r="E17" s="31"/>
      <c r="F17" s="31"/>
      <c r="G17" s="32"/>
      <c r="H17" s="26">
        <f>SUM(H5:H16)</f>
        <v>95.604502500000009</v>
      </c>
    </row>
    <row r="20" spans="2:8" ht="14.7" thickBot="1" x14ac:dyDescent="0.55000000000000004"/>
    <row r="21" spans="2:8" ht="14.7" thickBot="1" x14ac:dyDescent="0.55000000000000004">
      <c r="B21" s="27" t="s">
        <v>28</v>
      </c>
      <c r="C21" s="28"/>
      <c r="D21" s="28"/>
      <c r="E21" s="28"/>
      <c r="F21" s="28"/>
      <c r="G21" s="28"/>
      <c r="H21" s="29"/>
    </row>
    <row r="22" spans="2:8" ht="14.7" thickBot="1" x14ac:dyDescent="0.55000000000000004">
      <c r="B22" s="15" t="s">
        <v>0</v>
      </c>
      <c r="C22" s="2" t="s">
        <v>1</v>
      </c>
      <c r="D22" s="1" t="s">
        <v>2</v>
      </c>
      <c r="E22" s="2" t="s">
        <v>3</v>
      </c>
      <c r="F22" s="3" t="s">
        <v>4</v>
      </c>
      <c r="G22" s="3" t="s">
        <v>5</v>
      </c>
      <c r="H22" s="1" t="s">
        <v>6</v>
      </c>
    </row>
    <row r="23" spans="2:8" ht="14.7" thickBot="1" x14ac:dyDescent="0.55000000000000004">
      <c r="B23" s="17" t="s">
        <v>18</v>
      </c>
      <c r="C23" s="4" t="s">
        <v>25</v>
      </c>
      <c r="D23" s="5" t="s">
        <v>26</v>
      </c>
      <c r="E23" s="6">
        <v>1</v>
      </c>
      <c r="F23" s="7">
        <v>21.69</v>
      </c>
      <c r="G23" s="8" t="s">
        <v>10</v>
      </c>
      <c r="H23" s="9">
        <f>IF(COUNTBLANK(E23:F23)=2,"",E23*F23)</f>
        <v>21.69</v>
      </c>
    </row>
    <row r="24" spans="2:8" ht="14.7" thickBot="1" x14ac:dyDescent="0.55000000000000004">
      <c r="B24" s="17" t="s">
        <v>18</v>
      </c>
      <c r="C24" s="10" t="s">
        <v>8</v>
      </c>
      <c r="D24" s="11" t="s">
        <v>27</v>
      </c>
      <c r="E24" s="12">
        <v>1</v>
      </c>
      <c r="F24" s="13">
        <v>2.23</v>
      </c>
      <c r="G24" s="14" t="s">
        <v>10</v>
      </c>
      <c r="H24" s="9">
        <f t="shared" ref="H24" si="1">IF(COUNTBLANK(E24:F24)=2,"",E24*F24)</f>
        <v>2.23</v>
      </c>
    </row>
    <row r="25" spans="2:8" ht="14.7" thickBot="1" x14ac:dyDescent="0.55000000000000004">
      <c r="B25" s="33" t="s">
        <v>6</v>
      </c>
      <c r="C25" s="34"/>
      <c r="D25" s="34"/>
      <c r="E25" s="34"/>
      <c r="F25" s="34"/>
      <c r="G25" s="35"/>
      <c r="H25" s="25">
        <f>SUM(H23:H24)</f>
        <v>23.92</v>
      </c>
    </row>
    <row r="28" spans="2:8" x14ac:dyDescent="0.5">
      <c r="D28" s="36"/>
    </row>
  </sheetData>
  <mergeCells count="5">
    <mergeCell ref="B21:H21"/>
    <mergeCell ref="B17:G17"/>
    <mergeCell ref="B25:G25"/>
    <mergeCell ref="B1:H2"/>
    <mergeCell ref="B3:H3"/>
  </mergeCells>
  <dataValidations disablePrompts="1" count="1">
    <dataValidation type="list" allowBlank="1" showInputMessage="1" showErrorMessage="1" sqref="B5:B16 B23:B24" xr:uid="{7A22F90A-6E08-4311-B04B-88B7684BE32D}">
      <formula1>$M$2:$P$2</formula1>
    </dataValidation>
  </dataValidations>
  <hyperlinks>
    <hyperlink ref="C11" r:id="rId1" xr:uid="{524D72BD-B9CA-4659-9816-CEB7034A90BC}"/>
    <hyperlink ref="C12" r:id="rId2" xr:uid="{82845240-47DD-452F-8A77-E99813A48D4F}"/>
    <hyperlink ref="C13" r:id="rId3" xr:uid="{4DDAA7F2-385E-4501-89CA-091527F83EB3}"/>
    <hyperlink ref="C9" r:id="rId4" xr:uid="{55B96F50-21F7-4521-9A03-9618EF36D828}"/>
    <hyperlink ref="C10" r:id="rId5" xr:uid="{CE5A3799-19E9-430B-B5DB-4F599DD06134}"/>
    <hyperlink ref="C5" r:id="rId6" xr:uid="{3522F4BB-18E9-4F5A-9401-829A826B4F9E}"/>
    <hyperlink ref="C6" r:id="rId7" xr:uid="{A05675EA-4BBA-4F2A-A66E-D5701D5F8C97}"/>
    <hyperlink ref="C7" r:id="rId8" xr:uid="{53EEE216-7F5A-4000-B60C-2417EF12F38A}"/>
    <hyperlink ref="C8" r:id="rId9" xr:uid="{73E3E88A-D523-45B7-A665-43A3577893FA}"/>
    <hyperlink ref="C14" r:id="rId10" xr:uid="{EE896CCC-0B38-4CFF-99FD-7881280D6EB9}"/>
    <hyperlink ref="C15" r:id="rId11" xr:uid="{C4F54722-2636-4DCF-A7E7-2BD13693F62C}"/>
    <hyperlink ref="C16" r:id="rId12" xr:uid="{C4D2D12E-26D8-4E80-B981-CA5AE01C1F2F}"/>
    <hyperlink ref="C23" r:id="rId13" xr:uid="{463B44E2-0858-4C5D-BACD-E972BFE2AE11}"/>
    <hyperlink ref="C24" r:id="rId14" xr:uid="{0A51E0CA-7140-422F-85AA-BBDC8F205C12}"/>
    <hyperlink ref="B1:H2" r:id="rId15" display="Cycloidal Gearbox" xr:uid="{41EEFFAA-C493-4042-8026-428FB6871790}"/>
  </hyperlinks>
  <pageMargins left="0.7" right="0.7" top="0.75" bottom="0.75" header="0.3" footer="0.3"/>
  <ignoredErrors>
    <ignoredError sqref="F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Varrun Vijay</dc:creator>
  <cp:lastModifiedBy>Varrun Vijayanathan</cp:lastModifiedBy>
  <dcterms:created xsi:type="dcterms:W3CDTF">2015-06-05T18:17:20Z</dcterms:created>
  <dcterms:modified xsi:type="dcterms:W3CDTF">2025-09-07T01:59:15Z</dcterms:modified>
</cp:coreProperties>
</file>