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jay\Desktop\DataScienceBootCamp\CrowdAnalysis\Module1Challenge\"/>
    </mc:Choice>
  </mc:AlternateContent>
  <xr:revisionPtr revIDLastSave="0" documentId="13_ncr:1_{91E183A5-CC9F-427D-8A1B-5571AA184EDC}" xr6:coauthVersionLast="41" xr6:coauthVersionMax="41" xr10:uidLastSave="{00000000-0000-0000-0000-000000000000}"/>
  <bookViews>
    <workbookView xWindow="-108" yWindow="-108" windowWidth="23256" windowHeight="12576" activeTab="1" xr2:uid="{00000000-000D-0000-FFFF-FFFF00000000}"/>
  </bookViews>
  <sheets>
    <sheet name="Kickstarter" sheetId="1" r:id="rId1"/>
    <sheet name="Outcomes Based on Goals" sheetId="10" r:id="rId2"/>
    <sheet name="Outcomes on Launch Date" sheetId="15" r:id="rId3"/>
  </sheets>
  <definedNames>
    <definedName name="_xlnm._FilterDatabase" localSheetId="0" hidden="1">Kickstarter!$A$1:$T$4115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10" l="1"/>
  <c r="D13" i="10"/>
  <c r="D12" i="10"/>
  <c r="D11" i="10"/>
  <c r="D10" i="10"/>
  <c r="D9" i="10"/>
  <c r="D8" i="10"/>
  <c r="D7" i="10"/>
  <c r="D6" i="10"/>
  <c r="D5" i="10"/>
  <c r="D4" i="10"/>
  <c r="D3" i="10"/>
  <c r="D2" i="10"/>
  <c r="C12" i="10"/>
  <c r="C11" i="10"/>
  <c r="C10" i="10"/>
  <c r="C9" i="10"/>
  <c r="C8" i="10"/>
  <c r="C7" i="10"/>
  <c r="C6" i="10"/>
  <c r="C4" i="10"/>
  <c r="C5" i="10"/>
  <c r="C3" i="10"/>
  <c r="C2" i="10"/>
  <c r="B3" i="10" l="1"/>
  <c r="B2" i="10"/>
  <c r="B13" i="10"/>
  <c r="B12" i="10"/>
  <c r="B11" i="10"/>
  <c r="B10" i="10"/>
  <c r="B9" i="10"/>
  <c r="B8" i="10"/>
  <c r="B7" i="10"/>
  <c r="B6" i="10"/>
  <c r="B5" i="10"/>
  <c r="B4" i="10"/>
  <c r="E4" i="10" l="1"/>
  <c r="E3" i="10"/>
  <c r="F3" i="10" s="1"/>
  <c r="E7" i="10"/>
  <c r="E8" i="10"/>
  <c r="F8" i="10" s="1"/>
  <c r="E9" i="10"/>
  <c r="F9" i="10" s="1"/>
  <c r="E10" i="10"/>
  <c r="F10" i="10" s="1"/>
  <c r="E5" i="10"/>
  <c r="F5" i="10" s="1"/>
  <c r="E11" i="10"/>
  <c r="F11" i="10" s="1"/>
  <c r="E12" i="10"/>
  <c r="E13" i="10"/>
  <c r="F13" i="10" s="1"/>
  <c r="F6" i="10"/>
  <c r="E6" i="10"/>
  <c r="E2" i="10"/>
  <c r="F2" i="10" s="1"/>
  <c r="H10" i="10" l="1"/>
  <c r="G10" i="10"/>
  <c r="G12" i="10"/>
  <c r="H12" i="10"/>
  <c r="H4" i="10"/>
  <c r="G4" i="10"/>
  <c r="F12" i="10"/>
  <c r="H9" i="10"/>
  <c r="G9" i="10"/>
  <c r="F4" i="10"/>
  <c r="G2" i="10"/>
  <c r="H2" i="10"/>
  <c r="G11" i="10"/>
  <c r="H11" i="10"/>
  <c r="G7" i="10"/>
  <c r="H7" i="10"/>
  <c r="G13" i="10"/>
  <c r="H13" i="10"/>
  <c r="G3" i="10"/>
  <c r="H3" i="10"/>
  <c r="G8" i="10"/>
  <c r="H8" i="10"/>
  <c r="G6" i="10"/>
  <c r="H6" i="10"/>
  <c r="H5" i="10"/>
  <c r="G5" i="10"/>
  <c r="F7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<sst xmlns="http://schemas.openxmlformats.org/spreadsheetml/2006/main" count="32973" uniqueCount="8398">
  <si>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</si>
  <si>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</si>
  <si>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</si>
  <si>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</si>
  <si>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</si>
  <si>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</si>
  <si>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</si>
  <si>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</si>
  <si>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</si>
  <si>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</si>
  <si>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</si>
  <si>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</si>
  <si>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</si>
  <si>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</si>
  <si>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</si>
  <si>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</si>
  <si>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</si>
  <si>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</si>
  <si>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</si>
  <si>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</si>
  <si>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</si>
  <si>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</si>
  <si>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</si>
  <si>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</si>
  <si>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</si>
  <si>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</si>
  <si>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</si>
  <si>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</si>
  <si>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</si>
  <si>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</si>
  <si>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</si>
  <si>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</si>
  <si>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</si>
  <si>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</si>
  <si>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</si>
  <si>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</si>
  <si>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</si>
  <si>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</si>
  <si>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</si>
  <si>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</si>
  <si>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</si>
  <si>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</si>
  <si>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</si>
  <si>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</si>
  <si>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</si>
  <si>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</si>
  <si>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</si>
  <si>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</si>
  <si>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</si>
  <si>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</si>
  <si>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</si>
  <si>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</si>
  <si>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</si>
  <si>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</si>
  <si>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</si>
  <si>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</si>
  <si>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</si>
  <si>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</si>
  <si>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</si>
  <si>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</si>
  <si>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</si>
  <si>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</si>
  <si>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</si>
  <si>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</si>
  <si>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</si>
  <si>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</si>
  <si>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</si>
  <si>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</si>
  <si>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</si>
  <si>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</si>
  <si>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</si>
  <si>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</si>
  <si>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</si>
  <si>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</si>
  <si>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</si>
  <si>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</si>
  <si>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</si>
  <si>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</si>
  <si>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</si>
  <si>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</si>
  <si>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</si>
  <si>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</si>
  <si>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</si>
  <si>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</si>
  <si>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</si>
  <si>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</si>
  <si>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</si>
  <si>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</si>
  <si>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</si>
  <si>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</si>
  <si>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</si>
  <si>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</si>
  <si>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</si>
  <si>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</si>
  <si>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</si>
  <si>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</si>
  <si>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</si>
  <si>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</si>
  <si>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</si>
  <si>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</si>
  <si>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</si>
  <si>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</si>
  <si>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</si>
  <si>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</si>
  <si>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</si>
  <si>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</si>
  <si>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</si>
  <si>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</si>
  <si>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</si>
  <si>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</si>
  <si>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</si>
  <si>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</si>
  <si>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</si>
  <si>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</si>
  <si>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</si>
  <si>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</si>
  <si>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</si>
  <si>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</si>
  <si>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</si>
  <si>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</si>
  <si>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</si>
  <si>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</si>
  <si>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</si>
  <si>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</si>
  <si>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</si>
  <si>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</si>
  <si>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</si>
  <si>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</si>
  <si>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</si>
  <si>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</si>
  <si>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</si>
  <si>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</si>
  <si>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</si>
  <si>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</si>
  <si>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</si>
  <si>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</si>
  <si>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</si>
  <si>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</si>
  <si>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</si>
  <si>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</si>
  <si>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</si>
  <si>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</si>
  <si>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</si>
  <si>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</si>
  <si>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</si>
  <si>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</si>
  <si>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</si>
  <si>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</si>
  <si>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</si>
  <si>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</si>
  <si>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</si>
  <si>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</si>
  <si>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</si>
  <si>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</si>
  <si>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</si>
  <si>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</si>
  <si>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</si>
  <si>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</si>
  <si>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</si>
  <si>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</si>
  <si>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</si>
  <si>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</si>
  <si>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</si>
  <si>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</si>
  <si>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</si>
  <si>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</si>
  <si>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</si>
  <si>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</si>
  <si>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</si>
  <si>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</si>
  <si>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</si>
  <si>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</si>
  <si>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</si>
  <si>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</si>
  <si>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</si>
  <si>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</si>
  <si>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</si>
  <si>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</si>
  <si>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</si>
  <si>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</si>
  <si>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</si>
  <si>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</si>
  <si>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</si>
  <si>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</si>
  <si>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</si>
  <si>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</si>
  <si>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</si>
  <si>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</si>
  <si>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</si>
  <si>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</si>
  <si>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</si>
  <si>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</si>
  <si>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</si>
  <si>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</si>
  <si>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</si>
  <si>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</si>
  <si>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</si>
  <si>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</si>
  <si>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</si>
  <si>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</si>
  <si>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</si>
  <si>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</si>
  <si>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</si>
  <si>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</si>
  <si>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</si>
  <si>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</si>
  <si>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</si>
  <si>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</si>
  <si>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</si>
  <si>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</si>
  <si>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</si>
  <si>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</si>
  <si>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</si>
  <si>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</si>
  <si>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</si>
  <si>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</si>
  <si>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</si>
  <si>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</si>
  <si>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</si>
  <si>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</si>
  <si>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</si>
  <si>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</si>
  <si>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</si>
  <si>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</si>
  <si>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</si>
  <si>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</si>
  <si>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</si>
  <si>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</si>
  <si>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</si>
  <si>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</si>
  <si>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</si>
  <si>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</si>
  <si>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</si>
  <si>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</si>
  <si>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</si>
  <si>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</si>
  <si>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</si>
  <si>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</si>
  <si>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</si>
  <si>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</si>
  <si>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</si>
  <si>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</si>
  <si>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</si>
  <si>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</si>
  <si>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</si>
  <si>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</si>
  <si>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</si>
  <si>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</si>
  <si>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</si>
  <si>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</si>
  <si>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</si>
  <si>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</si>
  <si>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</si>
  <si>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</si>
  <si>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</si>
  <si>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</si>
  <si>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</si>
  <si>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</si>
  <si>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</si>
  <si>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</si>
  <si>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</si>
  <si>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</si>
  <si>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</si>
  <si>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</si>
  <si>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</si>
  <si>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</si>
  <si>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</si>
  <si>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</si>
  <si>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</si>
  <si>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</si>
  <si>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</si>
  <si>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</si>
  <si>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</si>
  <si>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</si>
  <si>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</si>
  <si>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</si>
  <si>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</si>
  <si>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</si>
  <si>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</si>
  <si>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</si>
  <si>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</si>
  <si>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</si>
  <si>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</si>
  <si>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</si>
  <si>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</si>
  <si>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</si>
  <si>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</si>
  <si>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</si>
  <si>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</si>
  <si>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</si>
  <si>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</si>
  <si>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</si>
  <si>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</si>
  <si>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</si>
  <si>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</si>
  <si>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</si>
  <si>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</si>
  <si>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</si>
  <si>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</si>
  <si>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</si>
  <si>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</si>
  <si>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</si>
  <si>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</si>
  <si>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</si>
  <si>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</si>
  <si>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</si>
  <si>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</si>
  <si>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</si>
  <si>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</si>
  <si>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</si>
  <si>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</si>
  <si>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</si>
  <si>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</si>
  <si>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</si>
  <si>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</si>
  <si>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</si>
  <si>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</si>
  <si>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</si>
  <si>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</si>
  <si>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</si>
  <si>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</si>
  <si>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</si>
  <si>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</si>
  <si>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</si>
  <si>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</si>
  <si>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</si>
  <si>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</si>
  <si>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</si>
  <si>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</si>
  <si>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</si>
  <si>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</si>
  <si>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</si>
  <si>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</si>
  <si>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</si>
  <si>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</si>
  <si>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</si>
  <si>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</si>
  <si>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</si>
  <si>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</si>
  <si>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</si>
  <si>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</si>
  <si>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</si>
  <si>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</si>
  <si>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</si>
  <si>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</si>
  <si>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</si>
  <si>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</si>
  <si>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</si>
  <si>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</si>
  <si>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</si>
  <si>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</si>
  <si>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</si>
  <si>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</si>
  <si>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</si>
  <si>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</si>
  <si>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</si>
  <si>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</si>
  <si>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</si>
  <si>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</si>
  <si>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</si>
  <si>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</si>
  <si>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</si>
  <si>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</si>
  <si>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</si>
  <si>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</si>
  <si>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</si>
  <si>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</si>
  <si>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</si>
  <si>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</si>
  <si>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</si>
  <si>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</si>
  <si>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</si>
  <si>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</si>
  <si>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</si>
  <si>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</si>
  <si>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</si>
  <si>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</si>
  <si>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</si>
  <si>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</si>
  <si>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</si>
  <si>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</si>
  <si>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</si>
  <si>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</si>
  <si>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</si>
  <si>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</si>
  <si>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</si>
  <si>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</si>
  <si>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</si>
  <si>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</si>
  <si>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</si>
  <si>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</si>
  <si>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</si>
  <si>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</si>
  <si>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</si>
  <si>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</si>
  <si>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</si>
  <si>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</si>
  <si>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</si>
  <si>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</si>
  <si>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</si>
  <si>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</si>
  <si>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</si>
  <si>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</si>
  <si>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</si>
  <si>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</si>
  <si>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</si>
  <si>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</si>
  <si>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</si>
  <si>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</si>
  <si>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</si>
  <si>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</si>
  <si>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</si>
  <si>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</si>
  <si>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</si>
  <si>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</si>
  <si>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</si>
  <si>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</si>
  <si>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</si>
  <si>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</si>
  <si>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</si>
  <si>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</si>
  <si>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</si>
  <si>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</si>
  <si>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</si>
  <si>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</si>
  <si>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</si>
  <si>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</si>
  <si>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</si>
  <si>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</si>
  <si>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</si>
  <si>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</si>
  <si>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</si>
  <si>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</si>
  <si>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</si>
  <si>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</si>
  <si>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</si>
  <si>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</si>
  <si>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</si>
  <si>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</si>
  <si>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</si>
  <si>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</si>
  <si>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</si>
  <si>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</si>
  <si>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</si>
  <si>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</si>
  <si>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</si>
  <si>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</si>
  <si>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</si>
  <si>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</si>
  <si>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</si>
  <si>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</si>
  <si>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</si>
  <si>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</si>
  <si>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</si>
  <si>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</si>
  <si>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</si>
  <si>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</si>
  <si>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</si>
  <si>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</si>
  <si>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</si>
  <si>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</si>
  <si>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</si>
  <si>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</si>
  <si>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</si>
  <si>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</si>
  <si>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</si>
  <si>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</si>
  <si>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</si>
  <si>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</si>
  <si>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</si>
  <si>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</si>
  <si>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</si>
  <si>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</si>
  <si>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</si>
  <si>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</si>
  <si>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</si>
  <si>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</si>
  <si>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</si>
  <si>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</si>
  <si>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</si>
  <si>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</si>
  <si>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</si>
  <si>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</si>
  <si>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</si>
  <si>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</si>
  <si>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</si>
  <si>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</si>
  <si>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</si>
  <si>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</si>
  <si>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</si>
  <si>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</si>
  <si>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</si>
  <si>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</si>
  <si>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</si>
  <si>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</si>
  <si>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</si>
  <si>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</si>
  <si>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</si>
  <si>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</si>
  <si>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</si>
  <si>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</si>
  <si>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</si>
  <si>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</si>
  <si>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</si>
  <si>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</si>
  <si>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</si>
  <si>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</si>
  <si>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</si>
  <si>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</si>
  <si>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</si>
  <si>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</si>
  <si>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</si>
  <si>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</si>
  <si>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</si>
  <si>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</si>
  <si>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</si>
  <si>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</si>
  <si>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</si>
  <si>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</si>
  <si>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</si>
  <si>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</si>
  <si>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</si>
  <si>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</si>
  <si>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</si>
  <si>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</si>
  <si>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</si>
  <si>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</si>
  <si>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</si>
  <si>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</si>
  <si>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</si>
  <si>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</si>
  <si>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</si>
  <si>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</si>
  <si>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</si>
  <si>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</si>
  <si>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</si>
  <si>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</si>
  <si>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</si>
  <si>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</si>
  <si>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</si>
  <si>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</si>
  <si>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</si>
  <si>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</si>
  <si>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</si>
  <si>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</si>
  <si>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</si>
  <si>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</si>
  <si>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</si>
  <si>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</si>
  <si>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</si>
  <si>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</si>
  <si>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</si>
  <si>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</si>
  <si>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</si>
  <si>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</si>
  <si>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</si>
  <si>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</si>
  <si>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</si>
  <si>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</si>
  <si>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</si>
  <si>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</si>
  <si>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</si>
  <si>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</si>
  <si>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</si>
  <si>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</si>
  <si>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</si>
  <si>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</si>
  <si>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</si>
  <si>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</si>
  <si>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</si>
  <si>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</si>
  <si>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</si>
  <si>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</si>
  <si>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</si>
  <si>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</si>
  <si>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</si>
  <si>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</si>
  <si>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</si>
  <si>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</si>
  <si>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</si>
  <si>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</si>
  <si>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</si>
  <si>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</si>
  <si>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</si>
  <si>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</si>
  <si>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</si>
  <si>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</si>
  <si>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</si>
  <si>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</si>
  <si>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</si>
  <si>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</si>
  <si>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</si>
  <si>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</si>
  <si>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</si>
  <si>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</si>
  <si>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</si>
  <si>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</si>
  <si>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</si>
  <si>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</si>
  <si>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</si>
  <si>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</si>
  <si>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</si>
  <si>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</si>
  <si>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</si>
  <si>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</si>
  <si>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</si>
  <si>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</si>
  <si>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</si>
  <si>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</si>
  <si>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</si>
  <si>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</si>
  <si>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</si>
  <si>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</si>
  <si>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</si>
  <si>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</si>
  <si>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</si>
  <si>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</si>
  <si>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</si>
  <si>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</si>
  <si>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</si>
  <si>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</si>
  <si>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</si>
  <si>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</si>
  <si>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</si>
  <si>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</si>
  <si>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</si>
  <si>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</si>
  <si>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</si>
  <si>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</si>
  <si>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</si>
  <si>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</si>
  <si>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</si>
  <si>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</si>
  <si>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</si>
  <si>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</si>
  <si>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</si>
  <si>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</si>
  <si>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</si>
  <si>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</si>
  <si>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</si>
  <si>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</si>
  <si>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</si>
  <si>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</si>
  <si>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</si>
  <si>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</si>
  <si>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</si>
  <si>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</si>
  <si>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</si>
  <si>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</si>
  <si>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</si>
  <si>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</si>
  <si>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</si>
  <si>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</si>
  <si>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</si>
  <si>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</si>
  <si>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</si>
  <si>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</si>
  <si>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</si>
  <si>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</si>
  <si>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</si>
  <si>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</si>
  <si>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</si>
  <si>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</si>
  <si>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</si>
  <si>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</si>
  <si>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</si>
  <si>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</si>
  <si>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</si>
  <si>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</si>
  <si>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</si>
  <si>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</si>
  <si>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</si>
  <si>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</si>
  <si>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</si>
  <si>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</si>
  <si>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</si>
  <si>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</si>
  <si>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</si>
  <si>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</si>
  <si>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</si>
  <si>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</si>
  <si>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</si>
  <si>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</si>
  <si>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</si>
  <si>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</si>
  <si>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</si>
  <si>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</si>
  <si>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</si>
  <si>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</si>
  <si>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</si>
  <si>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</si>
  <si>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</si>
  <si>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</si>
  <si>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</si>
  <si>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</si>
  <si>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</si>
  <si>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</si>
  <si>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</si>
  <si>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</si>
  <si>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</si>
  <si>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</si>
  <si>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</si>
  <si>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</si>
  <si>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</si>
  <si>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</si>
  <si>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</si>
  <si>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</si>
  <si>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</si>
  <si>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</si>
  <si>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</si>
  <si>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</si>
  <si>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</si>
  <si>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</si>
  <si>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</si>
  <si>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</si>
  <si>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</si>
  <si>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</si>
  <si>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</si>
  <si>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</si>
  <si>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</si>
  <si>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</si>
  <si>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</si>
  <si>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</si>
  <si>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</si>
  <si>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</si>
  <si>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</si>
  <si>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</si>
  <si>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</si>
  <si>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</si>
  <si>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</si>
  <si>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</si>
  <si>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</si>
  <si>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</si>
  <si>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</si>
  <si>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</si>
  <si>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</si>
  <si>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</si>
  <si>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</si>
  <si>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</si>
  <si>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</si>
  <si>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</si>
  <si>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</si>
  <si>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</si>
  <si>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</si>
  <si>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</si>
  <si>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</si>
  <si>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</si>
  <si>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</si>
  <si>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</si>
  <si>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</si>
  <si>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</si>
  <si>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</si>
  <si>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</si>
  <si>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</si>
  <si>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</si>
  <si>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</si>
  <si>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</si>
  <si>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</si>
  <si>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</si>
  <si>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</si>
  <si>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</si>
  <si>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</si>
  <si>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</si>
  <si>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</si>
  <si>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</si>
  <si>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</si>
  <si>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</si>
  <si>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</si>
  <si>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</si>
  <si>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</si>
  <si>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</si>
  <si>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</si>
  <si>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</si>
  <si>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</si>
  <si>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</si>
  <si>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</si>
  <si>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</si>
  <si>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</si>
  <si>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</si>
  <si>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</si>
  <si>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</si>
  <si>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</si>
  <si>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</si>
  <si>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</si>
  <si>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</si>
  <si>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</si>
  <si>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</si>
  <si>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</si>
  <si>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</si>
  <si>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</si>
  <si>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</si>
  <si>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</si>
  <si>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</si>
  <si>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</si>
  <si>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</si>
  <si>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</si>
  <si>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</si>
  <si>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</si>
  <si>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</si>
  <si>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</si>
  <si>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</si>
  <si>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</si>
  <si>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</si>
  <si>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</si>
  <si>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</si>
  <si>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</si>
  <si>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</si>
  <si>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</si>
  <si>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</si>
  <si>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</si>
  <si>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</si>
  <si>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</si>
  <si>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</si>
  <si>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</si>
  <si>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</si>
  <si>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</si>
  <si>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</si>
  <si>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</si>
  <si>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</si>
  <si>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</si>
  <si>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</si>
  <si>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</si>
  <si>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</si>
  <si>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</si>
  <si>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</si>
  <si>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</si>
  <si>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</si>
  <si>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</si>
  <si>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</si>
  <si>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</si>
  <si>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</si>
  <si>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</si>
  <si>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</si>
  <si>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</si>
  <si>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</si>
  <si>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</si>
  <si>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</si>
  <si>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</si>
  <si>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</si>
  <si>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</si>
  <si>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</si>
  <si>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</si>
  <si>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</si>
  <si>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</si>
  <si>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</si>
  <si>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</si>
  <si>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</si>
  <si>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</si>
  <si>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</si>
  <si>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</si>
  <si>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</si>
  <si>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</si>
  <si>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</si>
  <si>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</si>
  <si>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</si>
  <si>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</si>
  <si>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</si>
  <si>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</si>
  <si>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</si>
  <si>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</si>
  <si>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</si>
  <si>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</si>
  <si>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</si>
  <si>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</si>
  <si>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</si>
  <si>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</si>
  <si>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</si>
  <si>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</si>
  <si>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</si>
  <si>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</si>
  <si>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</si>
  <si>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</si>
  <si>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</si>
  <si>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</si>
  <si>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</si>
  <si>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</si>
  <si>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</si>
  <si>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</si>
  <si>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</si>
  <si>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</si>
  <si>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</si>
  <si>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</si>
  <si>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</si>
  <si>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</si>
  <si>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</si>
  <si>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</si>
  <si>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</si>
  <si>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</si>
  <si>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</si>
  <si>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</si>
  <si>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</si>
  <si>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</si>
  <si>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</si>
  <si>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</si>
  <si>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</si>
  <si>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</si>
  <si>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</si>
  <si>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</si>
  <si>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</si>
  <si>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</si>
  <si>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</si>
  <si>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</si>
  <si>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</si>
  <si>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</si>
  <si>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</si>
  <si>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</si>
  <si>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</si>
  <si>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</si>
  <si>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</si>
  <si>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</si>
  <si>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</si>
  <si>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</si>
  <si>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</si>
  <si>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</si>
  <si>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</si>
  <si>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</si>
  <si>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</si>
  <si>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</si>
  <si>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</si>
  <si>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</si>
  <si>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</si>
  <si>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</si>
  <si>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</si>
  <si>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</si>
  <si>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</si>
  <si>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</si>
  <si>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</si>
  <si>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</si>
  <si>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</si>
  <si>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</si>
  <si>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</si>
  <si>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</si>
  <si>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</si>
  <si>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</si>
  <si>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</si>
  <si>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</si>
  <si>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</si>
  <si>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</si>
  <si>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</si>
  <si>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</si>
  <si>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</si>
  <si>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</si>
  <si>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</si>
  <si>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</si>
  <si>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</si>
  <si>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</si>
  <si>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</si>
  <si>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</si>
  <si>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</si>
  <si>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</si>
  <si>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</si>
  <si>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</si>
  <si>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</si>
  <si>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</si>
  <si>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</si>
  <si>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</si>
  <si>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</si>
  <si>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</si>
  <si>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</si>
  <si>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</si>
  <si>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</si>
  <si>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</si>
  <si>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</si>
  <si>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</si>
  <si>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</si>
  <si>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</si>
  <si>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</si>
  <si>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</si>
  <si>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</si>
  <si>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</si>
  <si>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</si>
  <si>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</si>
  <si>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</si>
  <si>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</si>
  <si>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</si>
  <si>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</si>
  <si>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</si>
  <si>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</si>
  <si>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</si>
  <si>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</si>
  <si>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</si>
  <si>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</si>
  <si>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</si>
  <si>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</si>
  <si>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</si>
  <si>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</si>
  <si>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</si>
  <si>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</si>
  <si>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</si>
  <si>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</si>
  <si>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</si>
  <si>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</si>
  <si>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</si>
  <si>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</si>
  <si>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</si>
  <si>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</si>
  <si>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</si>
  <si>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</si>
  <si>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</si>
  <si>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</si>
  <si>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</si>
  <si>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</si>
  <si>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</si>
  <si>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</si>
  <si>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</si>
  <si>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</si>
  <si>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</si>
  <si>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</si>
  <si>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</si>
  <si>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</si>
  <si>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</si>
  <si>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</si>
  <si>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</si>
  <si>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</si>
  <si>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</si>
  <si>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</si>
  <si>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</si>
  <si>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</si>
  <si>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</si>
  <si>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</si>
  <si>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</si>
  <si>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</si>
  <si>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</si>
  <si>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</si>
  <si>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</si>
  <si>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</si>
  <si>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</si>
  <si>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</si>
  <si>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</si>
  <si>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</si>
  <si>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</si>
  <si>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</si>
  <si>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</si>
  <si>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</si>
  <si>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</si>
  <si>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</si>
  <si>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</si>
  <si>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</si>
  <si>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</si>
  <si>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</si>
  <si>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</si>
  <si>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</si>
  <si>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</si>
  <si>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</si>
  <si>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</si>
  <si>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</si>
  <si>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</si>
  <si>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</si>
  <si>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</si>
  <si>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</si>
  <si>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</si>
  <si>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</si>
  <si>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</si>
  <si>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</si>
  <si>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</si>
  <si>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</si>
  <si>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</si>
  <si>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</si>
  <si>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</si>
  <si>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</si>
  <si>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</si>
  <si>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</si>
  <si>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</si>
  <si>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</si>
  <si>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</si>
  <si>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</si>
  <si>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</si>
  <si>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</si>
  <si>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</si>
  <si>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</si>
  <si>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</si>
  <si>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</si>
  <si>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</si>
  <si>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</si>
  <si>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</si>
  <si>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</si>
  <si>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</si>
  <si>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</si>
  <si>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</si>
  <si>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</si>
  <si>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</si>
  <si>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</si>
  <si>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</si>
  <si>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</si>
  <si>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</si>
  <si>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</si>
  <si>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</si>
  <si>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</si>
  <si>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</si>
  <si>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</si>
  <si>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</si>
  <si>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</si>
  <si>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</si>
  <si>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</si>
  <si>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</si>
  <si>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</si>
  <si>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</si>
  <si>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</si>
  <si>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</si>
  <si>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</si>
  <si>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</si>
  <si>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</si>
  <si>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</si>
  <si>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</si>
  <si>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</si>
  <si>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</si>
  <si>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</si>
  <si>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</si>
  <si>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</si>
  <si>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</si>
  <si>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</si>
  <si>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</si>
  <si>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</si>
  <si>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</si>
  <si>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</si>
  <si>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</si>
  <si>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</si>
  <si>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</si>
  <si>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</si>
  <si>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</si>
  <si>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</si>
  <si>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</si>
  <si>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</si>
  <si>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</si>
  <si>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</si>
  <si>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</si>
  <si>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</si>
  <si>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</si>
  <si>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</si>
  <si>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</si>
  <si>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</si>
  <si>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</si>
  <si>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</si>
  <si>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</si>
  <si>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</si>
  <si>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</si>
  <si>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</si>
  <si>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</si>
  <si>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</si>
  <si>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</si>
  <si>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</si>
  <si>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</si>
  <si>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</si>
  <si>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</si>
  <si>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</si>
  <si>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</si>
  <si>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</si>
  <si>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</si>
  <si>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</si>
  <si>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</si>
  <si>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</si>
  <si>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</si>
  <si>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</si>
  <si>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</si>
  <si>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</si>
  <si>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</si>
  <si>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</si>
  <si>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</si>
  <si>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</si>
  <si>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</si>
  <si>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</si>
  <si>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</si>
  <si>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</si>
  <si>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</si>
  <si>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</si>
  <si>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</si>
  <si>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</si>
  <si>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</si>
  <si>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</si>
  <si>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</si>
  <si>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</si>
  <si>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</si>
  <si>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</si>
  <si>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</si>
  <si>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</si>
  <si>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</si>
  <si>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</si>
  <si>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</si>
  <si>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</si>
  <si>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</si>
  <si>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</si>
  <si>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</si>
  <si>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</si>
  <si>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</si>
  <si>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</si>
  <si>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</si>
  <si>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</si>
  <si>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</si>
  <si>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</si>
  <si>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</si>
  <si>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</si>
  <si>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</si>
  <si>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</si>
  <si>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</si>
  <si>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</si>
  <si>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</si>
  <si>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</si>
  <si>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</si>
  <si>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</si>
  <si>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</si>
  <si>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</si>
  <si>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</si>
  <si>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</si>
  <si>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</si>
  <si>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</si>
  <si>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</si>
  <si>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</si>
  <si>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</si>
  <si>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</si>
  <si>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</si>
  <si>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</si>
  <si>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</si>
  <si>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</si>
  <si>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</si>
  <si>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</si>
  <si>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</si>
  <si>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</si>
  <si>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</si>
  <si>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</si>
  <si>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</si>
  <si>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</si>
  <si>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</si>
  <si>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</si>
  <si>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</si>
  <si>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</si>
  <si>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</si>
  <si>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</si>
  <si>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</si>
  <si>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</si>
  <si>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</si>
  <si>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</si>
  <si>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</si>
  <si>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</si>
  <si>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</si>
  <si>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</si>
  <si>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</si>
  <si>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</si>
  <si>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</si>
  <si>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</si>
  <si>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</si>
  <si>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</si>
  <si>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</si>
  <si>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</si>
  <si>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</si>
  <si>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</si>
  <si>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</si>
  <si>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</si>
  <si>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</si>
  <si>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</si>
  <si>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</si>
  <si>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</si>
  <si>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</si>
  <si>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</si>
  <si>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</si>
  <si>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</si>
  <si>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</si>
  <si>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</si>
  <si>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</si>
  <si>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</si>
  <si>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</si>
  <si>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</si>
  <si>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</si>
  <si>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</si>
  <si>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</si>
  <si>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</si>
  <si>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</si>
  <si>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</si>
  <si>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</si>
  <si>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</si>
  <si>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</si>
  <si>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</si>
  <si>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</si>
  <si>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</si>
  <si>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</si>
  <si>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</si>
  <si>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</si>
  <si>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</si>
  <si>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</si>
  <si>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</si>
  <si>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</si>
  <si>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</si>
  <si>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</si>
  <si>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</si>
  <si>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</si>
  <si>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</si>
  <si>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</si>
  <si>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</si>
  <si>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</si>
  <si>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</si>
  <si>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</si>
  <si>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</si>
  <si>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</si>
  <si>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</si>
  <si>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</si>
  <si>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</si>
  <si>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</si>
  <si>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</si>
  <si>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</si>
  <si>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</si>
  <si>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</si>
  <si>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</si>
  <si>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</si>
  <si>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</si>
  <si>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</si>
  <si>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</si>
  <si>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</si>
  <si>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</si>
  <si>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</si>
  <si>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</si>
  <si>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</si>
  <si>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</si>
  <si>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</si>
  <si>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</si>
  <si>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</si>
  <si>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</si>
  <si>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</si>
  <si>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</si>
  <si>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</si>
  <si>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</si>
  <si>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</si>
  <si>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</si>
  <si>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</si>
  <si>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</si>
  <si>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</si>
  <si>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</si>
  <si>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</si>
  <si>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</si>
  <si>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</si>
  <si>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</si>
  <si>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</si>
  <si>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</si>
  <si>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</si>
  <si>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</si>
  <si>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</si>
  <si>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</si>
  <si>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</si>
  <si>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</si>
  <si>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</si>
  <si>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</si>
  <si>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</si>
  <si>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</si>
  <si>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</si>
  <si>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</si>
  <si>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</si>
  <si>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</si>
  <si>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</si>
  <si>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</si>
  <si>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</si>
  <si>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</si>
  <si>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</si>
  <si>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</si>
  <si>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</si>
  <si>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</si>
  <si>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</si>
  <si>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</si>
  <si>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</si>
  <si>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</si>
  <si>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</si>
  <si>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</si>
  <si>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</si>
  <si>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</si>
  <si>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</si>
  <si>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</si>
  <si>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</si>
  <si>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</si>
  <si>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</si>
  <si>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</si>
  <si>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</si>
  <si>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</si>
  <si>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</si>
  <si>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</si>
  <si>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</si>
  <si>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</si>
  <si>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</si>
  <si>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</si>
  <si>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</si>
  <si>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</si>
  <si>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</si>
  <si>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</si>
  <si>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</si>
  <si>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</si>
  <si>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</si>
  <si>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</si>
  <si>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</si>
  <si>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</si>
  <si>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</si>
  <si>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</si>
  <si>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</si>
  <si>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</si>
  <si>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</si>
  <si>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</si>
  <si>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</si>
  <si>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</si>
  <si>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</si>
  <si>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</si>
  <si>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</si>
  <si>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</si>
  <si>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</si>
  <si>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</si>
  <si>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</si>
  <si>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</si>
  <si>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</si>
  <si>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</si>
  <si>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</si>
  <si>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</si>
  <si>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</si>
  <si>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</si>
  <si>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</si>
  <si>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</si>
  <si>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</si>
  <si>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</si>
  <si>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</si>
  <si>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</si>
  <si>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</si>
  <si>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</si>
  <si>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</si>
  <si>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</si>
  <si>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</si>
  <si>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</si>
  <si>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</si>
  <si>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</si>
  <si>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</si>
  <si>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</si>
  <si>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</si>
  <si>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</si>
  <si>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</si>
  <si>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</si>
  <si>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</si>
  <si>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</si>
  <si>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</si>
  <si>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</si>
  <si>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</si>
  <si>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</si>
  <si>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</si>
  <si>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</si>
  <si>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</si>
  <si>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</si>
  <si>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</si>
  <si>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</si>
  <si>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</si>
  <si>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</si>
  <si>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</si>
  <si>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</si>
  <si>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</si>
  <si>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</si>
  <si>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</si>
  <si>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</si>
  <si>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</si>
  <si>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</si>
  <si>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</si>
  <si>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</si>
  <si>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</si>
  <si>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</si>
  <si>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</si>
  <si>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</si>
  <si>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</si>
  <si>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</si>
  <si>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</si>
  <si>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</si>
  <si>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</si>
  <si>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</si>
  <si>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</si>
  <si>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</si>
  <si>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</si>
  <si>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</si>
  <si>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</si>
  <si>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</si>
  <si>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</si>
  <si>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</si>
  <si>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</si>
  <si>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</si>
  <si>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</si>
  <si>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</si>
  <si>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</si>
  <si>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</si>
  <si>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</si>
  <si>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</si>
  <si>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</si>
  <si>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</si>
  <si>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</si>
  <si>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</si>
  <si>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</si>
  <si>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</si>
  <si>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</si>
  <si>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</si>
  <si>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</si>
  <si>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</si>
  <si>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</si>
  <si>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</si>
  <si>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</si>
  <si>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</si>
  <si>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</si>
  <si>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</si>
  <si>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</si>
  <si>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</si>
  <si>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</si>
  <si>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</si>
  <si>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</si>
  <si>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</si>
  <si>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</si>
  <si>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</si>
  <si>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</si>
  <si>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</si>
  <si>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</si>
  <si>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</si>
  <si>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</si>
  <si>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</si>
  <si>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</si>
  <si>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</si>
  <si>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</si>
  <si>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</si>
  <si>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</si>
  <si>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</si>
  <si>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</si>
  <si>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</si>
  <si>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</si>
  <si>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</si>
  <si>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</si>
  <si>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</si>
  <si>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</si>
  <si>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</si>
  <si>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</si>
  <si>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</si>
  <si>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</si>
  <si>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</si>
  <si>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</si>
  <si>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</si>
  <si>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</si>
  <si>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</si>
  <si>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</si>
  <si>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</si>
  <si>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</si>
  <si>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</si>
  <si>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</si>
  <si>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</si>
  <si>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</si>
  <si>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</si>
  <si>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</si>
  <si>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</si>
  <si>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</si>
  <si>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</si>
  <si>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</si>
  <si>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</si>
  <si>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</si>
  <si>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</si>
  <si>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</si>
  <si>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</si>
  <si>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</si>
  <si>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</si>
  <si>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</si>
  <si>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</si>
  <si>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</si>
  <si>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</si>
  <si>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</si>
  <si>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</si>
  <si>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</si>
  <si>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</si>
  <si>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</si>
  <si>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</si>
  <si>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</si>
  <si>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</si>
  <si>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</si>
  <si>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</si>
  <si>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</si>
  <si>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</si>
  <si>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</si>
  <si>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</si>
  <si>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</si>
  <si>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</si>
  <si>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</si>
  <si>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</si>
  <si>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</si>
  <si>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</si>
  <si>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</si>
  <si>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</si>
  <si>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</si>
  <si>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</si>
  <si>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</si>
  <si>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</si>
  <si>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</si>
  <si>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</si>
  <si>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</si>
  <si>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</si>
  <si>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</si>
  <si>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</si>
  <si>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</si>
  <si>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</si>
  <si>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</si>
  <si>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</si>
  <si>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</si>
  <si>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</si>
  <si>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</si>
  <si>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</si>
  <si>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</si>
  <si>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</si>
  <si>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</si>
  <si>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</si>
  <si>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</si>
  <si>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</si>
  <si>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</si>
  <si>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</si>
  <si>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</si>
  <si>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</si>
  <si>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</si>
  <si>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</si>
  <si>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</si>
  <si>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</si>
  <si>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</si>
  <si>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</si>
  <si>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</si>
  <si>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</si>
  <si>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</si>
  <si>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</si>
  <si>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</si>
  <si>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</si>
  <si>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</si>
  <si>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</si>
  <si>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</si>
  <si>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</si>
  <si>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</si>
  <si>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</si>
  <si>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</si>
  <si>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</si>
  <si>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</si>
  <si>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</si>
  <si>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</si>
  <si>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</si>
  <si>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</si>
  <si>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</si>
  <si>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</si>
  <si>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</si>
  <si>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</si>
  <si>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</si>
  <si>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</si>
  <si>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</si>
  <si>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</si>
  <si>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</si>
  <si>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</si>
  <si>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</si>
  <si>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</si>
  <si>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</si>
  <si>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</si>
  <si>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</si>
  <si>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</si>
  <si>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</si>
  <si>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</si>
  <si>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</si>
  <si>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</si>
  <si>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</si>
  <si>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</si>
  <si>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</si>
  <si>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</si>
  <si>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</si>
  <si>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</si>
  <si>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</si>
  <si>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</si>
  <si>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</si>
  <si>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</si>
  <si>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</si>
  <si>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</si>
  <si>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</si>
  <si>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</si>
  <si>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</si>
  <si>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</si>
  <si>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</si>
  <si>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</si>
  <si>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</si>
  <si>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</si>
  <si>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</si>
  <si>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</si>
  <si>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</si>
  <si>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</si>
  <si>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</si>
  <si>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</si>
  <si>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</si>
  <si>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</si>
  <si>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</si>
  <si>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</si>
  <si>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</si>
  <si>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</si>
  <si>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</si>
  <si>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</si>
  <si>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</si>
  <si>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</si>
  <si>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</si>
  <si>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</si>
  <si>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</si>
  <si>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</si>
  <si>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</si>
  <si>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</si>
  <si>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</si>
  <si>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</si>
  <si>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</si>
  <si>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</si>
  <si>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</si>
  <si>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</si>
  <si>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</si>
  <si>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</si>
  <si>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</si>
  <si>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</si>
  <si>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</si>
  <si>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</si>
  <si>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</si>
  <si>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</si>
  <si>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</si>
  <si>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</si>
  <si>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</si>
  <si>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</si>
  <si>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</si>
  <si>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</si>
  <si>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</si>
  <si>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</si>
  <si>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</si>
  <si>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</si>
  <si>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</si>
  <si>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</si>
  <si>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</si>
  <si>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</si>
  <si>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</si>
  <si>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</si>
  <si>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</si>
  <si>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</si>
  <si>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</si>
  <si>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</si>
  <si>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</si>
  <si>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</si>
  <si>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</si>
  <si>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</si>
  <si>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</si>
  <si>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</si>
  <si>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</si>
  <si>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</si>
  <si>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</si>
  <si>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</si>
  <si>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</si>
  <si>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</si>
  <si>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</si>
  <si>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</si>
  <si>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</si>
  <si>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</si>
  <si>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</si>
  <si>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</si>
  <si>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</si>
  <si>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</si>
  <si>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</si>
  <si>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</si>
  <si>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</si>
  <si>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</si>
  <si>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</si>
  <si>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</si>
  <si>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</si>
  <si>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</si>
  <si>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</si>
  <si>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</si>
  <si>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</si>
  <si>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</si>
  <si>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</si>
  <si>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</si>
  <si>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</si>
  <si>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</si>
  <si>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</si>
  <si>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</si>
  <si>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</si>
  <si>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</si>
  <si>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</si>
  <si>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</si>
  <si>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</si>
  <si>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</si>
  <si>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</si>
  <si>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</si>
  <si>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</si>
  <si>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</si>
  <si>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</si>
  <si>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</si>
  <si>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</si>
  <si>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</si>
  <si>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</si>
  <si>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</si>
  <si>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</si>
  <si>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</si>
  <si>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</si>
  <si>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</si>
  <si>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</si>
  <si>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</si>
  <si>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</si>
  <si>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</si>
  <si>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</si>
  <si>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</si>
  <si>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</si>
  <si>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</si>
  <si>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</si>
  <si>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</si>
  <si>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</si>
  <si>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</si>
  <si>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</si>
  <si>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</si>
  <si>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</si>
  <si>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</si>
  <si>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</si>
  <si>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</si>
  <si>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</si>
  <si>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</si>
  <si>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</si>
  <si>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</si>
  <si>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</si>
  <si>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</si>
  <si>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</si>
  <si>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</si>
  <si>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</si>
  <si>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</si>
  <si>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</si>
  <si>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</si>
  <si>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</si>
  <si>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</si>
  <si>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</si>
  <si>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</si>
  <si>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</si>
  <si>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</si>
  <si>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</si>
  <si>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</si>
  <si>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</si>
  <si>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</si>
  <si>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</si>
  <si>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</si>
  <si>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</si>
  <si>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</si>
  <si>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</si>
  <si>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</si>
  <si>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</si>
  <si>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</si>
  <si>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</si>
  <si>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</si>
  <si>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</si>
  <si>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</si>
  <si>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</si>
  <si>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</si>
  <si>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</si>
  <si>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</si>
  <si>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</si>
  <si>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</si>
  <si>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</si>
  <si>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</si>
  <si>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</si>
  <si>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</si>
  <si>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</si>
  <si>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</si>
  <si>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</si>
  <si>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</si>
  <si>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</si>
  <si>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</si>
  <si>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</si>
  <si>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</si>
  <si>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</si>
  <si>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</si>
  <si>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</si>
  <si>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</si>
  <si>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</si>
  <si>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</si>
  <si>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</si>
  <si>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</si>
  <si>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</si>
  <si>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</si>
  <si>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</si>
  <si>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</si>
  <si>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</si>
  <si>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</si>
  <si>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</si>
  <si>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</si>
  <si>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</si>
  <si>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</si>
  <si>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</si>
  <si>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</si>
  <si>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</si>
  <si>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</si>
  <si>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</si>
  <si>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</si>
  <si>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</si>
  <si>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</si>
  <si>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</si>
  <si>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</si>
  <si>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</si>
  <si>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</si>
  <si>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</si>
  <si>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</si>
  <si>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</si>
  <si>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</si>
  <si>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</si>
  <si>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</si>
  <si>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</si>
  <si>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</si>
  <si>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</si>
  <si>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</si>
  <si>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</si>
  <si>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</si>
  <si>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</si>
  <si>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</si>
  <si>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</si>
  <si>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</si>
  <si>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</si>
  <si>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</si>
  <si>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</si>
  <si>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</si>
  <si>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</si>
  <si>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</si>
  <si>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</si>
  <si>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</si>
  <si>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</si>
  <si>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</si>
  <si>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</si>
  <si>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</si>
  <si>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</si>
  <si>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</si>
  <si>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</si>
  <si>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</si>
  <si>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</si>
  <si>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</si>
  <si>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</si>
  <si>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</si>
  <si>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</si>
  <si>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</si>
  <si>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</si>
  <si>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</si>
  <si>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</si>
  <si>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</si>
  <si>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</si>
  <si>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</si>
  <si>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</si>
  <si>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</si>
  <si>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</si>
  <si>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</si>
  <si>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</si>
  <si>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</si>
  <si>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</si>
  <si>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</si>
  <si>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</si>
  <si>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</si>
  <si>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</si>
  <si>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</si>
  <si>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</si>
  <si>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</si>
  <si>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</si>
  <si>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</si>
  <si>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</si>
  <si>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</si>
  <si>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</si>
  <si>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</si>
  <si>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</si>
  <si>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</si>
  <si>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</si>
  <si>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</si>
  <si>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</si>
  <si>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</si>
  <si>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</si>
  <si>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</si>
  <si>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</si>
  <si>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</si>
  <si>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</si>
  <si>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</si>
  <si>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</si>
  <si>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</si>
  <si>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</si>
  <si>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</si>
  <si>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</si>
  <si>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</si>
  <si>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</si>
  <si>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</si>
  <si>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</si>
  <si>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</si>
  <si>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</si>
  <si>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</si>
  <si>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</si>
  <si>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</si>
  <si>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</si>
  <si>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</si>
  <si>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</si>
  <si>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</si>
  <si>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</si>
  <si>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</si>
  <si>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</si>
  <si>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</si>
  <si>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</si>
  <si>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</si>
  <si>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</si>
  <si>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</si>
  <si>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</si>
  <si>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</si>
  <si>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</si>
  <si>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</si>
  <si>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</si>
  <si>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</si>
  <si>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</si>
  <si>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</si>
  <si>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</si>
  <si>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</si>
  <si>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</si>
  <si>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</si>
  <si>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</si>
  <si>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</si>
  <si>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</si>
  <si>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</si>
  <si>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</si>
  <si>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</si>
  <si>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</si>
  <si>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</si>
  <si>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</si>
  <si>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</si>
  <si>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</si>
  <si>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</si>
  <si>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</si>
  <si>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</si>
  <si>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</si>
  <si>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</si>
  <si>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</si>
  <si>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</si>
  <si>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</si>
  <si>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</si>
  <si>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</si>
  <si>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</si>
  <si>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</si>
  <si>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</si>
  <si>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</si>
  <si>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</si>
  <si>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</si>
  <si>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</si>
  <si>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</si>
  <si>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</si>
  <si>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</si>
  <si>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</si>
  <si>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</si>
  <si>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</si>
  <si>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</si>
  <si>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</si>
  <si>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</si>
  <si>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</si>
  <si>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</si>
  <si>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</si>
  <si>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</si>
  <si>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</si>
  <si>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</si>
  <si>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</si>
  <si>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</si>
  <si>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</si>
  <si>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</si>
  <si>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</si>
  <si>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</si>
  <si>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</si>
  <si>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</si>
  <si>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</si>
  <si>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</si>
  <si>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</si>
  <si>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</si>
  <si>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</si>
  <si>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</si>
  <si>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</si>
  <si>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</si>
  <si>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</si>
  <si>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</si>
  <si>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</si>
  <si>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</si>
  <si>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</si>
  <si>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</si>
  <si>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</si>
  <si>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</si>
  <si>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</si>
  <si>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</si>
  <si>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</si>
  <si>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</si>
  <si>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</si>
  <si>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</si>
  <si>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</si>
  <si>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</si>
  <si>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</si>
  <si>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</si>
  <si>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</si>
  <si>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</si>
  <si>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</si>
  <si>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</si>
  <si>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</si>
  <si>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</si>
  <si>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</si>
  <si>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</si>
  <si>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</si>
  <si>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</si>
  <si>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</si>
  <si>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</si>
  <si>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</si>
  <si>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</si>
  <si>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</si>
  <si>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</si>
  <si>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</si>
  <si>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</si>
  <si>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</si>
  <si>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</si>
  <si>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</si>
  <si>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</si>
  <si>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</si>
  <si>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</si>
  <si>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</si>
  <si>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</si>
  <si>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</si>
  <si>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</si>
  <si>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</si>
  <si>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</si>
  <si>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</si>
  <si>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</si>
  <si>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</si>
  <si>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</si>
  <si>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</si>
  <si>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</si>
  <si>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</si>
  <si>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</si>
  <si>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</si>
  <si>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</si>
  <si>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</si>
  <si>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</si>
  <si>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</si>
  <si>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</si>
  <si>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</si>
  <si>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</si>
  <si>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</si>
  <si>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</si>
  <si>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</si>
  <si>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</si>
  <si>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</si>
  <si>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</si>
  <si>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</si>
  <si>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</si>
  <si>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</si>
  <si>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</si>
  <si>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</si>
  <si>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</si>
  <si>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</si>
  <si>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</si>
  <si>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</si>
  <si>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</si>
  <si>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</si>
  <si>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</si>
  <si>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</si>
  <si>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</si>
  <si>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</si>
  <si>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</si>
  <si>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</si>
  <si>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</si>
  <si>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</si>
  <si>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</si>
  <si>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</si>
  <si>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</si>
  <si>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</si>
  <si>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</si>
  <si>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</si>
  <si>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</si>
  <si>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</si>
  <si>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</si>
  <si>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</si>
  <si>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</si>
  <si>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</si>
  <si>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</si>
  <si>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</si>
  <si>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</si>
  <si>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</si>
  <si>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</si>
  <si>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</si>
  <si>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</si>
  <si>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</si>
  <si>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</si>
  <si>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</si>
  <si>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</si>
  <si>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</si>
  <si>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</si>
  <si>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</si>
  <si>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</si>
  <si>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</si>
  <si>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</si>
  <si>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</si>
  <si>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</si>
  <si>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</si>
  <si>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</si>
  <si>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</si>
  <si>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</si>
  <si>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</si>
  <si>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</si>
  <si>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</si>
  <si>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</si>
  <si>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</si>
  <si>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</si>
  <si>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</si>
  <si>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</si>
  <si>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</si>
  <si>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</si>
  <si>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</si>
  <si>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</si>
  <si>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</si>
  <si>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</si>
  <si>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</si>
  <si>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</si>
  <si>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</si>
  <si>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</si>
  <si>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</si>
  <si>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</si>
  <si>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</si>
  <si>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</si>
  <si>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</si>
  <si>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</si>
  <si>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</si>
  <si>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</si>
  <si>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</si>
  <si>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</si>
  <si>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</si>
  <si>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</si>
  <si>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</si>
  <si>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</si>
  <si>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</si>
  <si>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</si>
  <si>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</si>
  <si>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</si>
  <si>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</si>
  <si>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</si>
  <si>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</si>
  <si>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</si>
  <si>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</si>
  <si>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</si>
  <si>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</si>
  <si>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</si>
  <si>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</si>
  <si>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</si>
  <si>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</si>
  <si>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</si>
  <si>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</si>
  <si>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</si>
  <si>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</si>
  <si>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</si>
  <si>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</si>
  <si>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</si>
  <si>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</si>
  <si>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</si>
  <si>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</si>
  <si>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</si>
  <si>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</si>
  <si>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</si>
  <si>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</si>
  <si>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</si>
  <si>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</si>
  <si>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</si>
  <si>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</si>
  <si>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</si>
  <si>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</si>
  <si>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</si>
  <si>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</si>
  <si>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</si>
  <si>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</si>
  <si>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</si>
  <si>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</si>
  <si>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</si>
  <si>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</si>
  <si>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</si>
  <si>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</si>
  <si>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</si>
  <si>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</si>
  <si>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</si>
  <si>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</si>
  <si>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</si>
  <si>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</si>
  <si>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</si>
  <si>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</si>
  <si>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</si>
  <si>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</si>
  <si>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</si>
  <si>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</si>
  <si>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</si>
  <si>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</si>
  <si>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</si>
  <si>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</si>
  <si>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</si>
  <si>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</si>
  <si>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</si>
  <si>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</si>
  <si>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</si>
  <si>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</si>
  <si>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</si>
  <si>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</si>
  <si>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</si>
  <si>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</si>
  <si>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</si>
  <si>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</si>
  <si>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</si>
  <si>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</si>
  <si>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</si>
  <si>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</si>
  <si>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</si>
  <si>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</si>
  <si>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</si>
  <si>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</si>
  <si>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</si>
  <si>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</si>
  <si>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</si>
  <si>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</si>
  <si>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</si>
  <si>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</si>
  <si>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</si>
  <si>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</si>
  <si>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</si>
  <si>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</si>
  <si>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</si>
  <si>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</si>
  <si>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</si>
  <si>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</si>
  <si>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</si>
  <si>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</si>
  <si>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</si>
  <si>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</si>
  <si>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</si>
  <si>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</si>
  <si>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</si>
  <si>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</si>
  <si>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</si>
  <si>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</si>
  <si>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</si>
  <si>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</si>
  <si>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</si>
  <si>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</si>
  <si>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</si>
  <si>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</si>
  <si>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</si>
  <si>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</si>
  <si>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</si>
  <si>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</si>
  <si>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</si>
  <si>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</si>
  <si>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</si>
  <si>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</si>
  <si>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</si>
  <si>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</si>
  <si>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</si>
  <si>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</si>
  <si>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</si>
  <si>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</si>
  <si>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</si>
  <si>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</si>
  <si>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</si>
  <si>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</si>
  <si>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</si>
  <si>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</si>
  <si>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</si>
  <si>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</si>
  <si>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</si>
  <si>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</si>
  <si>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</si>
  <si>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</si>
  <si>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</si>
  <si>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</si>
  <si>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</si>
  <si>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</si>
  <si>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</si>
  <si>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</si>
  <si>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</si>
  <si>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</si>
  <si>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</si>
  <si>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</si>
  <si>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</si>
  <si>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</si>
  <si>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</si>
  <si>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</si>
  <si>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</si>
  <si>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</si>
  <si>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</si>
  <si>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</si>
  <si>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</si>
  <si>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</si>
  <si>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</si>
  <si>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</si>
  <si>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</si>
  <si>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</si>
  <si>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</si>
  <si>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</si>
  <si>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</si>
  <si>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</si>
  <si>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</si>
  <si>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</si>
  <si>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</si>
  <si>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</si>
  <si>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</si>
  <si>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</si>
  <si>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</si>
  <si>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</si>
  <si>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</si>
  <si>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</si>
  <si>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</si>
  <si>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</si>
  <si>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</si>
  <si>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</si>
  <si>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</si>
  <si>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</si>
  <si>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</si>
  <si>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</si>
  <si>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</si>
  <si>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</si>
  <si>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</si>
  <si>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</si>
  <si>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</si>
  <si>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</si>
  <si>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</si>
  <si>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</si>
  <si>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</si>
  <si>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</si>
  <si>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</si>
  <si>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</si>
  <si>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</si>
  <si>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</si>
  <si>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</si>
  <si>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</si>
  <si>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</si>
  <si>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</si>
  <si>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</si>
  <si>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</si>
  <si>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</si>
  <si>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</si>
  <si>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</si>
  <si>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</si>
  <si>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</si>
  <si>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</si>
  <si>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</si>
  <si>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</si>
  <si>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</si>
  <si>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</si>
  <si>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</si>
  <si>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</si>
  <si>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</si>
  <si>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</si>
  <si>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</si>
  <si>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</si>
  <si>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</si>
  <si>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</si>
  <si>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</si>
  <si>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</si>
  <si>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</si>
  <si>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</si>
  <si>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</si>
  <si>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</si>
  <si>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</si>
  <si>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</si>
  <si>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</si>
  <si>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</si>
  <si>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</si>
  <si>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</si>
  <si>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</si>
  <si>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</si>
  <si>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</si>
  <si>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</si>
  <si>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</si>
  <si>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</si>
  <si>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</si>
  <si>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</si>
  <si>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</si>
  <si>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</si>
  <si>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</si>
  <si>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</si>
  <si>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</si>
  <si>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</si>
  <si>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</si>
  <si>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</si>
  <si>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</si>
  <si>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</si>
  <si>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</si>
  <si>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</si>
  <si>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</si>
  <si>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</si>
  <si>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</si>
  <si>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</si>
  <si>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</si>
  <si>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</si>
  <si>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</si>
  <si>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</si>
  <si>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</si>
  <si>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</si>
  <si>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</si>
  <si>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</si>
  <si>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</si>
  <si>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</si>
  <si>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</si>
  <si>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</si>
  <si>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</si>
  <si>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</si>
  <si>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</si>
  <si>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</si>
  <si>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</si>
  <si>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</si>
  <si>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</si>
  <si>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</si>
  <si>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</si>
  <si>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</si>
  <si>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</si>
  <si>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</si>
  <si>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</si>
  <si>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</si>
  <si>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</si>
  <si>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</si>
  <si>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</si>
  <si>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</si>
  <si>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</si>
  <si>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</si>
  <si>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</si>
  <si>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</si>
  <si>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</si>
  <si>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</si>
  <si>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</si>
  <si>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</si>
  <si>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</si>
  <si>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</si>
  <si>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</si>
  <si>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</si>
  <si>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</si>
  <si>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</si>
  <si>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</si>
  <si>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</si>
  <si>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</si>
  <si>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</si>
  <si>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</si>
  <si>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</si>
  <si>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</si>
  <si>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</si>
  <si>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</si>
  <si>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</si>
  <si>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</si>
  <si>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</si>
  <si>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</si>
  <si>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</si>
  <si>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</si>
  <si>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</si>
  <si>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</si>
  <si>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</si>
  <si>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</si>
  <si>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</si>
  <si>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</si>
  <si>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</si>
  <si>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</si>
  <si>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</si>
  <si>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</si>
  <si>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</si>
  <si>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</si>
  <si>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</si>
  <si>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</si>
  <si>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</si>
  <si>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</si>
  <si>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</si>
  <si>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</si>
  <si>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</si>
  <si>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</si>
  <si>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</si>
  <si>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</si>
  <si>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</si>
  <si>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</si>
  <si>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</si>
  <si>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</si>
  <si>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</si>
  <si>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</si>
  <si>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</si>
  <si>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</si>
  <si>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</si>
  <si>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</si>
  <si>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</si>
  <si>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</si>
  <si>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</si>
  <si>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</si>
  <si>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</si>
  <si>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</si>
  <si>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</si>
  <si>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</si>
  <si>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</si>
  <si>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</si>
  <si>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</si>
  <si>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</si>
  <si>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</si>
  <si>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</si>
  <si>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</si>
  <si>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</si>
  <si>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</si>
  <si>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</si>
  <si>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</si>
  <si>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</si>
  <si>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</si>
  <si>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</si>
  <si>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</si>
  <si>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</si>
  <si>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</si>
  <si>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</si>
  <si>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</si>
  <si>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</si>
  <si>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</si>
  <si>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</si>
  <si>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</si>
  <si>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</si>
  <si>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</si>
  <si>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</si>
  <si>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</si>
  <si>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</si>
  <si>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</si>
  <si>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</si>
  <si>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</si>
  <si>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</si>
  <si>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</si>
  <si>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</si>
  <si>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</si>
  <si>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</si>
  <si>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</si>
  <si>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</si>
  <si>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</si>
  <si>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</si>
  <si>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</si>
  <si>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</si>
  <si>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</si>
  <si>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</si>
  <si>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</si>
  <si>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</si>
  <si>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</si>
  <si>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</si>
  <si>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</si>
  <si>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</si>
  <si>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</si>
  <si>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</si>
  <si>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</si>
  <si>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</si>
  <si>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</si>
  <si>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</si>
  <si>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</si>
  <si>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</si>
  <si>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</si>
  <si>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</si>
  <si>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</si>
  <si>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</si>
  <si>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</si>
  <si>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</si>
  <si>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</si>
  <si>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</si>
  <si>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</si>
  <si>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</si>
  <si>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</si>
  <si>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</si>
  <si>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</si>
  <si>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</si>
  <si>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</si>
  <si>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</si>
  <si>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</si>
  <si>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</si>
  <si>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</si>
  <si>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</si>
  <si>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</si>
  <si>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</si>
  <si>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</si>
  <si>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</si>
  <si>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</si>
  <si>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</si>
  <si>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</si>
  <si>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</si>
  <si>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</si>
  <si>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</si>
  <si>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</si>
  <si>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</si>
  <si>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</si>
  <si>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</si>
  <si>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</si>
  <si>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</si>
  <si>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</si>
  <si>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</si>
  <si>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</si>
  <si>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</si>
  <si>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</si>
  <si>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</si>
  <si>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</si>
  <si>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</si>
  <si>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</si>
  <si>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</si>
  <si>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</si>
  <si>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</si>
  <si>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</si>
  <si>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</si>
  <si>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</si>
  <si>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</si>
  <si>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</si>
  <si>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</si>
  <si>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</si>
  <si>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</si>
  <si>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</si>
  <si>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</si>
  <si>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</si>
  <si>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</si>
  <si>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</si>
  <si>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</si>
  <si>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</si>
  <si>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</si>
  <si>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</si>
  <si>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</si>
  <si>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</si>
  <si>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</si>
  <si>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</si>
  <si>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</si>
  <si>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</si>
  <si>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</si>
  <si>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</si>
  <si>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</si>
  <si>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</si>
  <si>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</si>
  <si>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</si>
  <si>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</si>
  <si>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</si>
  <si>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</si>
  <si>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</si>
  <si>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</si>
  <si>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</si>
  <si>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</si>
  <si>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</si>
  <si>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</si>
  <si>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</si>
  <si>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</si>
  <si>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</si>
  <si>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</si>
  <si>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</si>
  <si>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</si>
  <si>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</si>
  <si>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</si>
  <si>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</si>
  <si>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</si>
  <si>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</si>
  <si>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</si>
  <si>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</si>
  <si>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</si>
  <si>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</si>
  <si>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</si>
  <si>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</si>
  <si>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</si>
  <si>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</si>
  <si>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</si>
  <si>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</si>
  <si>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</si>
  <si>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</si>
  <si>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</si>
  <si>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</si>
  <si>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</si>
  <si>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</si>
  <si>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</si>
  <si>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</si>
  <si>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</si>
  <si>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</si>
  <si>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</si>
  <si>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</si>
  <si>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</si>
  <si>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</si>
  <si>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</si>
  <si>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</si>
  <si>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</si>
  <si>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</si>
  <si>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</si>
  <si>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</si>
  <si>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</si>
  <si>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</si>
  <si>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</si>
  <si>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</si>
  <si>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</si>
  <si>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</si>
  <si>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</si>
  <si>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</si>
  <si>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</si>
  <si>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</si>
  <si>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</si>
  <si>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</si>
  <si>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</si>
  <si>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</si>
  <si>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</si>
  <si>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</si>
  <si>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</si>
  <si>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</si>
  <si>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</si>
  <si>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</si>
  <si>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</si>
  <si>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</si>
  <si>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</si>
  <si>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</si>
  <si>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</si>
  <si>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</si>
  <si>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</si>
  <si>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</si>
  <si>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</si>
  <si>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</si>
  <si>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</si>
  <si>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</si>
  <si>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</si>
  <si>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</si>
  <si>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</si>
  <si>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</si>
  <si>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</si>
  <si>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</si>
  <si>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</si>
  <si>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</si>
  <si>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</si>
  <si>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</si>
  <si>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</si>
  <si>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</si>
  <si>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</si>
  <si>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</si>
  <si>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</si>
  <si>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</si>
  <si>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</si>
  <si>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</si>
  <si>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</si>
  <si>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</si>
  <si>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</si>
  <si>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</si>
  <si>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</si>
  <si>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</si>
  <si>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</si>
  <si>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</si>
  <si>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</si>
  <si>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</si>
  <si>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</si>
  <si>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</si>
  <si>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</si>
  <si>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</si>
  <si>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</si>
  <si>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</si>
  <si>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</si>
  <si>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</si>
  <si>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</si>
  <si>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</si>
  <si>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</si>
  <si>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</si>
  <si>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</si>
  <si>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</si>
  <si>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</si>
  <si>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</si>
  <si>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</si>
  <si>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</si>
  <si>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</si>
  <si>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</si>
  <si>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</si>
  <si>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</si>
  <si>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</si>
  <si>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</si>
  <si>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</si>
  <si>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</si>
  <si>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</si>
  <si>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</si>
  <si>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</si>
  <si>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</si>
  <si>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</si>
  <si>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</si>
  <si>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</si>
  <si>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</si>
  <si>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</si>
  <si>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</si>
  <si>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</si>
  <si>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</si>
  <si>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</si>
  <si>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</si>
  <si>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</si>
  <si>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</si>
  <si>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</si>
  <si>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</si>
  <si>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</si>
  <si>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</si>
  <si>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</si>
  <si>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</si>
  <si>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</si>
  <si>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</si>
  <si>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</si>
  <si>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</si>
  <si>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</si>
  <si>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</si>
  <si>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</si>
  <si>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</si>
  <si>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</si>
  <si>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</si>
  <si>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</si>
  <si>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</si>
  <si>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</si>
  <si>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</si>
  <si>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</si>
  <si>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</si>
  <si>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</si>
  <si>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</si>
  <si>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</si>
  <si>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</si>
  <si>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</si>
  <si>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</si>
  <si>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</si>
  <si>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</si>
  <si>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</si>
  <si>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</si>
  <si>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</si>
  <si>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</si>
  <si>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</si>
  <si>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</si>
  <si>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</si>
  <si>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</si>
  <si>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</si>
  <si>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</si>
  <si>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</si>
  <si>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</si>
  <si>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</si>
  <si>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</si>
  <si>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</si>
  <si>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</si>
  <si>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</si>
  <si>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</si>
  <si>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</si>
  <si>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</si>
  <si>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</si>
  <si>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</si>
  <si>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</si>
  <si>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</si>
  <si>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</si>
  <si>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</si>
  <si>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</si>
  <si>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</si>
  <si>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</si>
  <si>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</si>
  <si>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</si>
  <si>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</si>
  <si>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</si>
  <si>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</si>
  <si>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</si>
  <si>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</si>
  <si>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</si>
  <si>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</si>
  <si>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</si>
  <si>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</si>
  <si>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</si>
  <si>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</si>
  <si>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</si>
  <si>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</si>
  <si>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</si>
  <si>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</si>
  <si>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</si>
  <si>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</si>
  <si>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</si>
  <si>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</si>
  <si>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</si>
  <si>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</si>
  <si>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</si>
  <si>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</si>
  <si>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</si>
  <si>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</si>
  <si>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</si>
  <si>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</si>
  <si>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</si>
  <si>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</si>
  <si>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</si>
  <si>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</si>
  <si>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</si>
  <si>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</si>
  <si>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</si>
  <si>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</si>
  <si>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</si>
  <si>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</si>
  <si>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</si>
  <si>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</si>
  <si>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</si>
  <si>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</si>
  <si>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</si>
  <si>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</si>
  <si>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</si>
  <si>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</si>
  <si>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</si>
  <si>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</si>
  <si>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</si>
  <si>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</si>
  <si>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</si>
  <si>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</si>
  <si>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</si>
  <si>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</si>
  <si>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</si>
  <si>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</si>
  <si>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</si>
  <si>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</si>
  <si>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</si>
  <si>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</si>
  <si>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</si>
  <si>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</si>
  <si>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</si>
  <si>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</si>
  <si>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</si>
  <si>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</si>
  <si>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</si>
  <si>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</si>
  <si>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</si>
  <si>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</si>
  <si>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</si>
  <si>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</si>
  <si>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</si>
  <si>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</si>
  <si>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</si>
  <si>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</si>
  <si>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</si>
  <si>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</si>
  <si>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</si>
  <si>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</si>
  <si>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</si>
  <si>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</si>
  <si>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</si>
  <si>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</si>
  <si>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</si>
  <si>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</si>
  <si>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</si>
  <si>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</si>
  <si>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</si>
  <si>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</si>
  <si>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</si>
  <si>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</si>
  <si>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</si>
  <si>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</si>
  <si>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</si>
  <si>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</si>
  <si>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</si>
  <si>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</si>
  <si>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</si>
  <si>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</si>
  <si>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</si>
  <si>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</si>
  <si>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</si>
  <si>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</si>
  <si>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</si>
  <si>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</si>
  <si>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</si>
  <si>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</si>
  <si>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</si>
  <si>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</si>
  <si>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</si>
  <si>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</si>
  <si>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</si>
  <si>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</si>
  <si>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</si>
  <si>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</si>
  <si>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</si>
  <si>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</si>
  <si>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</si>
  <si>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</si>
  <si>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</si>
  <si>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</si>
  <si>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</si>
  <si>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</si>
  <si>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</si>
  <si>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</si>
  <si>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</si>
  <si>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</si>
  <si>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</si>
  <si>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</si>
  <si>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</si>
  <si>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</si>
  <si>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</si>
  <si>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</si>
  <si>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</si>
  <si>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</si>
  <si>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</si>
  <si>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</si>
  <si>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</si>
  <si>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</si>
  <si>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</si>
  <si>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</si>
  <si>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</si>
  <si>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</si>
  <si>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</si>
  <si>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</si>
  <si>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</si>
  <si>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</si>
  <si>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</si>
  <si>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</si>
  <si>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</si>
  <si>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</si>
  <si>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</si>
  <si>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</si>
  <si>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</si>
  <si>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</si>
  <si>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</si>
  <si>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</si>
  <si>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</si>
  <si>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</si>
  <si>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</si>
  <si>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</si>
  <si>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</si>
  <si>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</si>
  <si>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</si>
  <si>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</si>
  <si>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</si>
  <si>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</si>
  <si>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</si>
  <si>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</si>
  <si>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</si>
  <si>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</si>
  <si>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</si>
  <si>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</si>
  <si>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</si>
  <si>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</si>
  <si>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</si>
  <si>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</si>
  <si>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</si>
  <si>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</si>
  <si>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</si>
  <si>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</si>
  <si>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</si>
  <si>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</si>
  <si>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</si>
  <si>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</si>
  <si>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</si>
  <si>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</si>
  <si>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</si>
  <si>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</si>
  <si>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</si>
  <si>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</si>
  <si>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</si>
  <si>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</si>
  <si>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</si>
  <si>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</si>
  <si>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</si>
  <si>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</si>
  <si>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</si>
  <si>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</si>
  <si>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</si>
  <si>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</si>
  <si>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</si>
  <si>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</si>
  <si>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</si>
  <si>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</si>
  <si>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</si>
  <si>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</si>
  <si>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</si>
  <si>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</si>
  <si>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</si>
  <si>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</si>
  <si>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</si>
  <si>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</si>
  <si>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</si>
  <si>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</si>
  <si>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</si>
  <si>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</si>
  <si>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</si>
  <si>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</si>
  <si>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</si>
  <si>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</si>
  <si>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</si>
  <si>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</si>
  <si>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</si>
  <si>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</si>
  <si>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</si>
  <si>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</si>
  <si>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</si>
  <si>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</si>
  <si>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</si>
  <si>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</si>
  <si>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</si>
  <si>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</si>
  <si>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</si>
  <si>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</si>
  <si>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</si>
  <si>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</si>
  <si>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</si>
  <si>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</si>
  <si>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</si>
  <si>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</si>
  <si>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</si>
  <si>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</si>
  <si>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</si>
  <si>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</si>
  <si>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</si>
  <si>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</si>
  <si>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</si>
  <si>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</si>
  <si>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</si>
  <si>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</si>
  <si>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</si>
  <si>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</si>
  <si>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</si>
  <si>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</si>
  <si>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</si>
  <si>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</si>
  <si>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</si>
  <si>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</si>
  <si>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</si>
  <si>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</si>
  <si>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</si>
  <si>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</si>
  <si>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</si>
  <si>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</si>
  <si>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</si>
  <si>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</si>
  <si>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</si>
  <si>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</si>
  <si>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</si>
  <si>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</si>
  <si>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</si>
  <si>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</si>
  <si>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</si>
  <si>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</si>
  <si>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</si>
  <si>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</si>
  <si>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</si>
  <si>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</si>
  <si>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</si>
  <si>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</si>
  <si>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</si>
  <si>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</si>
  <si>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</si>
  <si>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</si>
  <si>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</si>
  <si>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</si>
  <si>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</si>
  <si>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</si>
  <si>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</si>
  <si>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</si>
  <si>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</si>
  <si>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</si>
  <si>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</si>
  <si>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</si>
  <si>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</si>
  <si>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</si>
  <si>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</si>
  <si>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</si>
  <si>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</si>
  <si>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</si>
  <si>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</si>
  <si>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</si>
  <si>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</si>
  <si>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</si>
  <si>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</si>
  <si>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</si>
  <si>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</si>
  <si>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</si>
  <si>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</si>
  <si>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</si>
  <si>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</si>
  <si>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</si>
  <si>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</si>
  <si>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</si>
  <si>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</si>
  <si>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</si>
  <si>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</si>
  <si>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</si>
  <si>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</si>
  <si>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</si>
  <si>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</si>
  <si>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</si>
  <si>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</si>
  <si>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</si>
  <si>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</si>
  <si>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</si>
  <si>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</si>
  <si>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</si>
  <si>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</si>
  <si>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</si>
  <si>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</si>
  <si>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</si>
  <si>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</si>
  <si>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</si>
  <si>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</si>
  <si>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</si>
  <si>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</si>
  <si>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</si>
  <si>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</si>
  <si>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</si>
  <si>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</si>
  <si>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</si>
  <si>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</si>
  <si>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</si>
  <si>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</si>
  <si>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</si>
  <si>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</si>
  <si>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</si>
  <si>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</si>
  <si>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</si>
  <si>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</si>
  <si>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</si>
  <si>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</si>
  <si>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</si>
  <si>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</si>
  <si>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</si>
  <si>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</si>
  <si>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</si>
  <si>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</si>
  <si>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</si>
  <si>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</si>
  <si>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</si>
  <si>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</si>
  <si>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</si>
  <si>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</si>
  <si>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</si>
  <si>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</si>
  <si>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</si>
  <si>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</si>
  <si>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</si>
  <si>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</si>
  <si>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</si>
  <si>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</si>
  <si>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</si>
  <si>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</si>
  <si>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</si>
  <si>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</si>
  <si>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</si>
  <si>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</si>
  <si>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</si>
  <si>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</si>
  <si>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</si>
  <si>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</si>
  <si>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</si>
  <si>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</si>
  <si>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</si>
  <si>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</si>
  <si>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</si>
  <si>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</si>
  <si>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</si>
  <si>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</si>
  <si>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</si>
  <si>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</si>
  <si>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</si>
  <si>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</si>
  <si>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</si>
  <si>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</si>
  <si>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</si>
  <si>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</si>
  <si>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</si>
  <si>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</si>
  <si>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</si>
  <si>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</si>
  <si>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</si>
  <si>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</si>
  <si>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</si>
  <si>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</si>
  <si>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</si>
  <si>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</si>
  <si>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</si>
  <si>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</si>
  <si>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</si>
  <si>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</si>
  <si>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</si>
  <si>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</si>
  <si>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</si>
  <si>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</si>
  <si>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</si>
  <si>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</si>
  <si>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</si>
  <si>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</si>
  <si>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</si>
  <si>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</si>
  <si>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</si>
  <si>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</si>
  <si>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</si>
  <si>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</si>
  <si>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</si>
  <si>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</si>
  <si>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</si>
  <si>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</si>
  <si>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</si>
  <si>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</si>
  <si>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</si>
  <si>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</si>
  <si>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</si>
  <si>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</si>
  <si>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</si>
  <si>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</si>
  <si>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</si>
  <si>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</si>
  <si>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</si>
  <si>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</si>
  <si>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</si>
  <si>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</si>
  <si>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</si>
  <si>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</si>
  <si>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</si>
  <si>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</si>
  <si>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</si>
  <si>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</si>
  <si>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</si>
  <si>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</si>
  <si>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</si>
  <si>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</si>
  <si>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</si>
  <si>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</si>
  <si>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</si>
  <si>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</si>
  <si>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</si>
  <si>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</si>
  <si>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</si>
  <si>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</si>
  <si>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</si>
  <si>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</si>
  <si>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</si>
  <si>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</si>
  <si>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</si>
  <si>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</si>
  <si>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</si>
  <si>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</si>
  <si>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</si>
  <si>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</si>
  <si>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</si>
  <si>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</si>
  <si>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</si>
  <si>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</si>
  <si>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</si>
  <si>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</si>
  <si>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</si>
  <si>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</si>
  <si>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</si>
  <si>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</si>
  <si>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</si>
  <si>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</si>
  <si>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</si>
  <si>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</si>
  <si>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</si>
  <si>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</si>
  <si>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</si>
  <si>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</si>
  <si>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</si>
  <si>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</si>
  <si>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</si>
  <si>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</si>
  <si>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</si>
  <si>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</si>
  <si>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</si>
  <si>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</si>
  <si>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</si>
  <si>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</si>
  <si>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</si>
  <si>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</si>
  <si>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</si>
  <si>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</si>
  <si>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</si>
  <si>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</si>
  <si>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</si>
  <si>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</si>
  <si>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</si>
  <si>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</si>
  <si>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</si>
  <si>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</si>
  <si>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</si>
  <si>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</si>
  <si>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</si>
  <si>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</si>
  <si>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</si>
  <si>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</si>
  <si>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</si>
  <si>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</si>
  <si>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</si>
  <si>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</si>
  <si>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</si>
  <si>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</si>
  <si>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</si>
  <si>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</si>
  <si>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</si>
  <si>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</si>
  <si>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</si>
  <si>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</si>
  <si>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</si>
  <si>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</si>
  <si>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</si>
  <si>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</si>
  <si>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</si>
  <si>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</si>
  <si>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</si>
  <si>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</si>
  <si>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</si>
  <si>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</si>
  <si>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</si>
  <si>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</si>
  <si>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</si>
  <si>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</si>
  <si>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</si>
  <si>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</si>
  <si>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</si>
  <si>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</si>
  <si>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</si>
  <si>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</si>
  <si>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</si>
  <si>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</si>
  <si>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</si>
  <si>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</si>
  <si>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</si>
  <si>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</si>
  <si>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</si>
  <si>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</si>
  <si>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</si>
  <si>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</si>
  <si>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</si>
  <si>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</si>
  <si>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</si>
  <si>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</si>
  <si>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</si>
  <si>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</si>
  <si>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</si>
  <si>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</si>
  <si>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</si>
  <si>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</si>
  <si>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</si>
  <si>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</si>
  <si>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</si>
  <si>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</si>
  <si>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</si>
  <si>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</si>
  <si>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</si>
  <si>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</si>
  <si>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</si>
  <si>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</si>
  <si>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</si>
  <si>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</si>
  <si>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</si>
  <si>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</si>
  <si>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</si>
  <si>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</si>
  <si>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</si>
  <si>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</si>
  <si>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</si>
  <si>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</si>
  <si>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</si>
  <si>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</si>
  <si>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</si>
  <si>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</si>
  <si>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</si>
  <si>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</si>
  <si>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</si>
  <si>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</si>
  <si>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</si>
  <si>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</si>
  <si>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</si>
  <si>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</si>
  <si>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</si>
  <si>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</si>
  <si>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</si>
  <si>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</si>
  <si>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</si>
  <si>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</si>
  <si>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</si>
  <si>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</si>
  <si>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</si>
  <si>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</si>
  <si>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</si>
  <si>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</si>
  <si>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</si>
  <si>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</si>
  <si>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</si>
  <si>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</si>
  <si>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</si>
  <si>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</si>
  <si>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</si>
  <si>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</si>
  <si>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</si>
  <si>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</si>
  <si>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</si>
  <si>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</si>
  <si>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</si>
  <si>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</si>
  <si>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</si>
  <si>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</si>
  <si>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</si>
  <si>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</si>
  <si>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</si>
  <si>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</si>
  <si>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</si>
  <si>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</si>
  <si>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</si>
  <si>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</si>
  <si>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</si>
  <si>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</si>
  <si>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</si>
  <si>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</si>
  <si>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</si>
  <si>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</si>
  <si>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</si>
  <si>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</si>
  <si>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</si>
  <si>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</si>
  <si>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</si>
  <si>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</si>
  <si>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</si>
  <si>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</si>
  <si>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</si>
  <si>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</si>
  <si>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</si>
  <si>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</si>
  <si>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</si>
  <si>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</si>
  <si>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</si>
  <si>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</si>
  <si>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</si>
  <si>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</si>
  <si>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</si>
  <si>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</si>
  <si>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</si>
  <si>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</si>
  <si>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</si>
  <si>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</si>
  <si>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</si>
  <si>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</si>
  <si>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</si>
  <si>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</si>
  <si>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</si>
  <si>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</si>
  <si>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</si>
  <si>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</si>
  <si>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</si>
  <si>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</si>
  <si>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</si>
  <si>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</si>
  <si>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</si>
  <si>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</si>
  <si>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</si>
  <si>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</si>
  <si>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</si>
  <si>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</si>
  <si>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</si>
  <si>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</si>
  <si>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</si>
  <si>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</si>
  <si>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</si>
  <si>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</si>
  <si>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</si>
  <si>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</si>
  <si>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</si>
  <si>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</si>
  <si>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</si>
  <si>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</si>
  <si>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</si>
  <si>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</si>
  <si>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</si>
  <si>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</si>
  <si>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</si>
  <si>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</si>
  <si>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</si>
  <si>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</si>
  <si>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</si>
  <si>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</si>
  <si>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</si>
  <si>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</si>
  <si>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</si>
  <si>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</si>
  <si>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</si>
  <si>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</si>
  <si>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</si>
  <si>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</si>
  <si>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</si>
  <si>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</si>
  <si>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</si>
  <si>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</si>
  <si>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</si>
  <si>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</si>
  <si>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</si>
  <si>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</si>
  <si>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</si>
  <si>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</si>
  <si>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</si>
  <si>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</si>
  <si>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</si>
  <si>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</si>
  <si>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</si>
  <si>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</si>
  <si>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</si>
  <si>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</si>
  <si>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</si>
  <si>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</si>
  <si>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</si>
  <si>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</si>
  <si>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</si>
  <si>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</si>
  <si>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</si>
  <si>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</si>
  <si>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</si>
  <si>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</si>
  <si>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</si>
  <si>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</si>
  <si>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</si>
  <si>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</si>
  <si>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</si>
  <si>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</si>
  <si>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</si>
  <si>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</si>
  <si>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</si>
  <si>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</si>
  <si>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</si>
  <si>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</si>
  <si>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</si>
  <si>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</si>
  <si>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</si>
  <si>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</si>
  <si>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</si>
  <si>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</si>
  <si>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</si>
  <si>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</si>
  <si>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</si>
  <si>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</si>
  <si>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</si>
  <si>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</si>
  <si>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</si>
  <si>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</si>
  <si>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</si>
  <si>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</si>
  <si>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</si>
  <si>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</si>
  <si>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</si>
  <si>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</si>
  <si>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</si>
  <si>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</si>
  <si>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</si>
  <si>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</si>
  <si>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</si>
  <si>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</si>
  <si>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</si>
  <si>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</si>
  <si>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</si>
  <si>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</si>
  <si>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</si>
  <si>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</si>
  <si>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</si>
  <si>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</si>
  <si>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</si>
  <si>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</si>
  <si>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</si>
  <si>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</si>
  <si>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</si>
  <si>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</si>
  <si>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</si>
  <si>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</si>
  <si>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</si>
  <si>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</si>
  <si>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</si>
  <si>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</si>
  <si>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</si>
  <si>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</si>
  <si>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</si>
  <si>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</si>
  <si>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</si>
  <si>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</si>
  <si>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</si>
  <si>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</si>
  <si>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</si>
  <si>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</si>
  <si>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</si>
  <si>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</si>
  <si>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</si>
  <si>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</si>
  <si>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</si>
  <si>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</si>
  <si>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</si>
  <si>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</si>
  <si>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</si>
  <si>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</si>
  <si>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</si>
  <si>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</si>
  <si>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</si>
  <si>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</si>
  <si>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</si>
  <si>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</si>
  <si>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</si>
  <si>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</si>
  <si>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</si>
  <si>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</si>
  <si>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</si>
  <si>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</si>
  <si>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</si>
  <si>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</si>
  <si>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</si>
  <si>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</si>
  <si>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</si>
  <si>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</si>
  <si>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</si>
  <si>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</si>
  <si>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</si>
  <si>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</si>
  <si>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</si>
  <si>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</si>
  <si>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</si>
  <si>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</si>
  <si>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</si>
  <si>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</si>
  <si>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</si>
  <si>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</si>
  <si>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</si>
  <si>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</si>
  <si>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</si>
  <si>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</si>
  <si>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</si>
  <si>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</si>
  <si>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</si>
  <si>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</si>
  <si>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</si>
  <si>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</si>
  <si>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</si>
  <si>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</si>
  <si>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</si>
  <si>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</si>
  <si>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</si>
  <si>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</si>
  <si>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</si>
  <si>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</si>
  <si>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</si>
  <si>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</si>
  <si>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</si>
  <si>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</si>
  <si>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</si>
  <si>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</si>
  <si>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</si>
  <si>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</si>
  <si>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</si>
  <si>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</si>
  <si>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</si>
  <si>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</si>
  <si>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</si>
  <si>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</si>
  <si>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</si>
  <si>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</si>
  <si>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</si>
  <si>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</si>
  <si>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</si>
  <si>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</si>
  <si>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</si>
  <si>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</si>
  <si>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</si>
  <si>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</si>
  <si>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</si>
  <si>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</si>
  <si>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</si>
  <si>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</si>
  <si>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</si>
  <si>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</si>
  <si>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</si>
  <si>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</si>
  <si>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</si>
  <si>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</si>
  <si>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</si>
  <si>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</si>
  <si>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</si>
  <si>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</si>
  <si>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</si>
  <si>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</si>
  <si>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</si>
  <si>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</si>
  <si>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</si>
  <si>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</si>
  <si>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</si>
  <si>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</si>
  <si>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</si>
  <si>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</si>
  <si>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</si>
  <si>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</si>
  <si>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</si>
  <si>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</si>
  <si>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</si>
  <si>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</si>
  <si>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</si>
  <si>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</si>
  <si>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</si>
  <si>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</si>
  <si>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</si>
  <si>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</si>
  <si>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</si>
  <si>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</si>
  <si>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</si>
  <si>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</si>
  <si>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</si>
  <si>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</si>
  <si>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</si>
  <si>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</si>
  <si>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</si>
  <si>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</si>
  <si>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</si>
  <si>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</si>
  <si>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</si>
  <si>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</si>
  <si>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</si>
  <si>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</si>
  <si>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</si>
  <si>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</si>
  <si>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</si>
  <si>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</si>
  <si>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</si>
  <si>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</si>
  <si>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</si>
  <si>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</si>
  <si>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</si>
  <si>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</si>
  <si>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</si>
  <si>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</si>
  <si>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</si>
  <si>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</si>
  <si>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</si>
  <si>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</si>
  <si>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</si>
  <si>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</si>
  <si>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</si>
  <si>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</si>
  <si>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</si>
  <si>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</si>
  <si>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</si>
  <si>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</si>
  <si>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</si>
  <si>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</si>
  <si>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</si>
  <si>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</si>
  <si>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</si>
  <si>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</si>
  <si>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</si>
  <si>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</si>
  <si>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</si>
  <si>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</si>
  <si>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</si>
  <si>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</si>
  <si>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</si>
  <si>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</si>
  <si>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</si>
  <si>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</si>
  <si>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</si>
  <si>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</si>
  <si>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</si>
  <si>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</si>
  <si>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</si>
  <si>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</si>
  <si>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</si>
  <si>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</si>
  <si>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</si>
  <si>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</si>
  <si>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</si>
  <si>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</si>
  <si>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</si>
  <si>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</si>
  <si>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</si>
  <si>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</si>
  <si>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</si>
  <si>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</si>
  <si>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</si>
  <si>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</si>
  <si>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</si>
  <si>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</si>
  <si>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</si>
  <si>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</si>
  <si>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</si>
  <si>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</si>
  <si>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</si>
  <si>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</si>
  <si>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</si>
  <si>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</si>
  <si>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</si>
  <si>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</si>
  <si>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</si>
  <si>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</si>
  <si>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</si>
  <si>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</si>
  <si>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</si>
  <si>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</si>
  <si>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</si>
  <si>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</si>
  <si>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</si>
  <si>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</si>
  <si>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</si>
  <si>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</si>
  <si>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</si>
  <si>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</si>
  <si>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</si>
  <si>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</si>
  <si>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</si>
  <si>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</si>
  <si>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</si>
  <si>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</si>
  <si>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</si>
  <si>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</si>
  <si>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</si>
  <si>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</si>
  <si>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</si>
  <si>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</si>
  <si>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</si>
  <si>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</si>
  <si>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</si>
  <si>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</si>
  <si>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</si>
  <si>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</si>
  <si>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</si>
  <si>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</si>
  <si>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</si>
  <si>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</si>
  <si>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</si>
  <si>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</si>
  <si>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</si>
  <si>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</si>
  <si>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</si>
  <si>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</si>
  <si>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</si>
  <si>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</si>
  <si>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</si>
  <si>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</si>
  <si>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</si>
  <si>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</si>
  <si>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</si>
  <si>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</si>
  <si>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</si>
  <si>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</si>
  <si>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</si>
  <si>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</si>
  <si>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</si>
  <si>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</si>
  <si>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</si>
  <si>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</si>
  <si>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</si>
  <si>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</si>
  <si>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</si>
  <si>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</si>
  <si>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</si>
  <si>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</si>
  <si>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</si>
  <si>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</si>
  <si>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</si>
  <si>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</si>
  <si>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</si>
  <si>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</si>
  <si>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</si>
  <si>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</si>
  <si>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</si>
  <si>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</si>
  <si>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</si>
  <si>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</si>
  <si>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</si>
  <si>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</si>
  <si>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</si>
  <si>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</si>
  <si>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</si>
  <si>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</si>
  <si>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</si>
  <si>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</si>
  <si>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</si>
  <si>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</si>
  <si>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</si>
  <si>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</si>
  <si>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</si>
  <si>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</si>
  <si>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</si>
  <si>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</si>
  <si>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</si>
  <si>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</si>
  <si>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</si>
  <si>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</si>
  <si>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</si>
  <si>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</si>
  <si>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</si>
  <si>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</si>
  <si>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</si>
  <si>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</si>
  <si>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</si>
  <si>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</si>
  <si>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</si>
  <si>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</si>
  <si>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</si>
  <si>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</si>
  <si>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</si>
  <si>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</si>
  <si>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</si>
  <si>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</si>
  <si>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</si>
  <si>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</si>
  <si>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</si>
  <si>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</si>
  <si>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</si>
  <si>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</si>
  <si>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</si>
  <si>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</si>
  <si>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</si>
  <si>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</si>
  <si>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</si>
  <si>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</si>
  <si>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</si>
  <si>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</si>
  <si>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</si>
  <si>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</si>
  <si>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</si>
  <si>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</si>
  <si>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</si>
  <si>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</si>
  <si>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</si>
  <si>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</si>
  <si>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</si>
  <si>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</si>
  <si>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</si>
  <si>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</si>
  <si>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</si>
  <si>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</si>
  <si>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</si>
  <si>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</si>
  <si>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</si>
  <si>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</si>
  <si>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</si>
  <si>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</si>
  <si>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</si>
  <si>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</si>
  <si>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</si>
  <si>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</si>
  <si>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</si>
  <si>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</si>
  <si>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</si>
  <si>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</si>
  <si>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</si>
  <si>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</si>
  <si>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</si>
  <si>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</si>
  <si>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</si>
  <si>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</si>
  <si>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</si>
  <si>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</si>
  <si>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</si>
  <si>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</si>
  <si>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</si>
  <si>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</si>
  <si>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</si>
  <si>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</si>
  <si>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</si>
  <si>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</si>
  <si>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</si>
  <si>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</si>
  <si>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</si>
  <si>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</si>
  <si>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</si>
  <si>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</si>
  <si>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</si>
  <si>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</si>
  <si>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</si>
  <si>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</si>
  <si>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</si>
  <si>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</si>
  <si>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</si>
  <si>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</si>
  <si>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</si>
  <si>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</si>
  <si>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</si>
  <si>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</si>
  <si>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</si>
  <si>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</si>
  <si>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</si>
  <si>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</si>
  <si>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</si>
  <si>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</si>
  <si>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</si>
  <si>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</si>
  <si>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</si>
  <si>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</si>
  <si>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</si>
  <si>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</si>
  <si>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</si>
  <si>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</si>
  <si>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</si>
  <si>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</si>
  <si>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</si>
  <si>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</si>
  <si>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</si>
  <si>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</si>
  <si>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</si>
  <si>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</si>
  <si>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</si>
  <si>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</si>
  <si>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</si>
  <si>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</si>
  <si>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</si>
  <si>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</si>
  <si>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</si>
  <si>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</si>
  <si>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</si>
  <si>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</si>
  <si>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</si>
  <si>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</si>
  <si>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</si>
  <si>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</si>
  <si>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</si>
  <si>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</si>
  <si>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</si>
  <si>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</si>
  <si>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</si>
  <si>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</si>
  <si>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</si>
  <si>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</si>
  <si>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</si>
  <si>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</si>
  <si>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</si>
  <si>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</si>
  <si>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</si>
  <si>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</si>
  <si>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</si>
  <si>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</si>
  <si>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</si>
  <si>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</si>
  <si>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</si>
  <si>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</si>
  <si>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</si>
  <si>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</si>
  <si>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</si>
  <si>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</si>
  <si>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</si>
  <si>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</si>
  <si>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</si>
  <si>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</si>
  <si>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</si>
  <si>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</si>
  <si>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</si>
  <si>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</si>
  <si>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</si>
  <si>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</si>
  <si>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</si>
  <si>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</si>
  <si>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</si>
  <si>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</si>
  <si>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</si>
  <si>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</si>
  <si>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</si>
  <si>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</si>
  <si>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</si>
  <si>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</si>
  <si>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</si>
  <si>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</si>
  <si>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</si>
  <si>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</si>
  <si>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</si>
  <si>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</si>
  <si>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</si>
  <si>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</si>
  <si>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</si>
  <si>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</si>
  <si>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</si>
  <si>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</si>
  <si>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</si>
  <si>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</si>
  <si>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</si>
  <si>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</si>
  <si>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</si>
  <si>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</si>
  <si>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</si>
  <si>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</si>
  <si>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</si>
  <si>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</si>
  <si>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</si>
  <si>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</si>
  <si>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</si>
  <si>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</si>
  <si>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</si>
  <si>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</si>
  <si>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</si>
  <si>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</si>
  <si>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</si>
  <si>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</si>
  <si>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</si>
  <si>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</si>
  <si>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</si>
  <si>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</si>
  <si>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</si>
  <si>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</si>
  <si>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</si>
  <si>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</si>
  <si>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</si>
  <si>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</si>
  <si>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</si>
  <si>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</si>
  <si>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</si>
  <si>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</si>
  <si>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</si>
  <si>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</si>
  <si>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</si>
  <si>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</si>
  <si>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</si>
  <si>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</si>
  <si>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</si>
  <si>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</si>
  <si>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</si>
  <si>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</si>
  <si>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</si>
  <si>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</si>
  <si>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</si>
  <si>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</si>
  <si>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</si>
  <si>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</si>
  <si>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</si>
  <si>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</si>
  <si>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</si>
  <si>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</si>
  <si>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</si>
  <si>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</si>
  <si>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</si>
  <si>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</si>
  <si>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</si>
  <si>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</si>
  <si>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</si>
  <si>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</si>
  <si>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</si>
  <si>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</si>
  <si>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</si>
  <si>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</si>
  <si>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</si>
  <si>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</si>
  <si>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</si>
  <si>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</si>
  <si>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</si>
  <si>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</si>
  <si>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</si>
  <si>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</si>
  <si>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</si>
  <si>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</si>
  <si>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</si>
  <si>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</si>
  <si>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</si>
  <si>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</si>
  <si>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</si>
  <si>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</si>
  <si>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</si>
  <si>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</si>
  <si>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</si>
  <si>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</si>
  <si>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</si>
  <si>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</si>
  <si>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</si>
  <si>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</si>
  <si>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</si>
  <si>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</si>
  <si>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</si>
  <si>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</si>
  <si>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</si>
  <si>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</si>
  <si>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</si>
  <si>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</si>
  <si>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</si>
  <si>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</si>
  <si>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</si>
  <si>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</si>
  <si>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</si>
  <si>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</si>
  <si>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</si>
  <si>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</si>
  <si>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</si>
  <si>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</si>
  <si>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</si>
  <si>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</si>
  <si>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</si>
  <si>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</si>
  <si>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</si>
  <si>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</si>
  <si>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</si>
  <si>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</si>
  <si>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</si>
  <si>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</si>
  <si>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</si>
  <si>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</si>
  <si>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</si>
  <si>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</si>
  <si>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</si>
  <si>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</si>
  <si>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</si>
  <si>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</si>
  <si>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</si>
  <si>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</si>
  <si>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</si>
  <si>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</si>
  <si>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</si>
  <si>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</si>
  <si>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</si>
  <si>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</si>
  <si>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</si>
  <si>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</si>
  <si>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</si>
  <si>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</si>
  <si>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</si>
  <si>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</si>
  <si>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</si>
  <si>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</si>
  <si>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</si>
  <si>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</si>
  <si>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</si>
  <si>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</si>
  <si>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</si>
  <si>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</si>
  <si>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</si>
  <si>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</si>
  <si>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</si>
  <si>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</si>
  <si>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</si>
  <si>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</si>
  <si>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</si>
  <si>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</si>
  <si>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</si>
  <si>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</si>
  <si>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</si>
  <si>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</si>
  <si>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</si>
  <si>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</si>
  <si>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</si>
  <si>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</si>
  <si>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</si>
  <si>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</si>
  <si>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</si>
  <si>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</si>
  <si>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</si>
  <si>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</si>
  <si>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</si>
  <si>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</si>
  <si>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</si>
  <si>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</si>
  <si>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</si>
  <si>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</si>
  <si>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</si>
  <si>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</si>
  <si>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</si>
  <si>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</si>
  <si>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</si>
  <si>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</si>
  <si>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</si>
  <si>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</si>
  <si>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</si>
  <si>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</si>
  <si>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</si>
  <si>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</si>
  <si>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</si>
  <si>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</si>
  <si>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</si>
  <si>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</si>
  <si>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</si>
  <si>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</si>
  <si>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</si>
  <si>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</si>
  <si>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</si>
  <si>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</si>
  <si>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</si>
  <si>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</si>
  <si>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</si>
  <si>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</si>
  <si>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</si>
  <si>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</si>
  <si>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</si>
  <si>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</si>
  <si>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</si>
  <si>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</si>
  <si>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</si>
  <si>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</si>
  <si>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</si>
  <si>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</si>
  <si>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</si>
  <si>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</si>
  <si>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</si>
  <si>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</si>
  <si>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</si>
  <si>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</si>
  <si>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</si>
  <si>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</si>
  <si>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</si>
  <si>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</si>
  <si>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</si>
  <si>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</si>
  <si>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</si>
  <si>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</si>
  <si>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</si>
  <si>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</si>
  <si>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</si>
  <si>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</si>
  <si>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</si>
  <si>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</si>
  <si>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</si>
  <si>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</si>
  <si>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</si>
  <si>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</si>
  <si>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</si>
  <si>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</si>
  <si>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</si>
  <si>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</si>
  <si>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</si>
  <si>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</si>
  <si>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</si>
  <si>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</si>
  <si>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</si>
  <si>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</si>
  <si>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</si>
  <si>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</si>
  <si>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</si>
  <si>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</si>
  <si>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</si>
  <si>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</si>
  <si>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</si>
  <si>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</si>
  <si>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</si>
  <si>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</si>
  <si>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</si>
  <si>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</si>
  <si>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</si>
  <si>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</si>
  <si>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</si>
  <si>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</si>
  <si>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</si>
  <si>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</si>
  <si>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</si>
  <si>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</si>
  <si>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</si>
  <si>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</si>
  <si>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</si>
  <si>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</si>
  <si>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</si>
  <si>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</si>
  <si>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</si>
  <si>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</si>
  <si>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</si>
  <si>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</si>
  <si>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</si>
  <si>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</si>
  <si>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</si>
  <si>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</si>
  <si>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</si>
  <si>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</si>
  <si>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</si>
  <si>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</si>
  <si>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</si>
  <si>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</si>
  <si>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</si>
  <si>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</si>
  <si>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</si>
  <si>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</si>
  <si>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</si>
  <si>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</si>
  <si>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</si>
  <si>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</si>
  <si>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</si>
  <si>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</si>
  <si>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</si>
  <si>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</si>
  <si>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</si>
  <si>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</si>
  <si>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</si>
  <si>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</si>
  <si>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</si>
  <si>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</si>
  <si>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</si>
  <si>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</si>
  <si>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</si>
  <si>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</si>
  <si>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</si>
  <si>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</si>
  <si>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</si>
  <si>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</si>
  <si>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</si>
  <si>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</si>
  <si>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</si>
  <si>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</si>
  <si>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</si>
  <si>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</si>
  <si>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</si>
  <si>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</si>
  <si>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</si>
  <si>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</si>
  <si>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</si>
  <si>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</si>
  <si>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</si>
  <si>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</si>
  <si>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</si>
  <si>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</si>
  <si>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</si>
  <si>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</si>
  <si>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</si>
  <si>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</si>
  <si>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</si>
  <si>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</si>
  <si>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</si>
  <si>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</si>
  <si>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</si>
  <si>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</si>
  <si>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</si>
  <si>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</si>
  <si>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</si>
  <si>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</si>
  <si>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</si>
  <si>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</si>
  <si>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</si>
  <si>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</si>
  <si>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</si>
  <si>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</si>
  <si>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</si>
  <si>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</si>
  <si>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</si>
  <si>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</si>
  <si>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</si>
  <si>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</si>
  <si>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</si>
  <si>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</si>
  <si>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</si>
  <si>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</si>
  <si>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</si>
  <si>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</si>
  <si>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</si>
  <si>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</si>
  <si>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</si>
  <si>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</si>
  <si>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</si>
  <si>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</si>
  <si>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</si>
  <si>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</si>
  <si>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</si>
  <si>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</si>
  <si>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</si>
  <si>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</si>
  <si>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</si>
  <si>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</si>
  <si>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</si>
  <si>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</si>
  <si>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</si>
  <si>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</si>
  <si>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</si>
  <si>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</si>
  <si>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</si>
  <si>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</si>
  <si>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</si>
  <si>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</si>
  <si>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</si>
  <si>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</si>
  <si>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</si>
  <si>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</si>
  <si>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</si>
  <si>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</si>
  <si>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</si>
  <si>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</si>
  <si>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</si>
  <si>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</si>
  <si>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</si>
  <si>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</si>
  <si>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</si>
  <si>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</si>
  <si>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</si>
  <si>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</si>
  <si>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</si>
  <si>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</si>
  <si>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</si>
  <si>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</si>
  <si>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</si>
  <si>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</si>
  <si>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</si>
  <si>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</si>
  <si>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</si>
  <si>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</si>
  <si>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</si>
  <si>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</si>
  <si>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</si>
  <si>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</si>
  <si>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</si>
  <si>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</si>
  <si>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</si>
  <si>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</si>
  <si>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</si>
  <si>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</si>
  <si>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</si>
  <si>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</si>
  <si>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</si>
  <si>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</si>
  <si>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</si>
  <si>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</si>
  <si>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</si>
  <si>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</si>
  <si>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</si>
  <si>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</si>
  <si>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</si>
  <si>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</si>
  <si>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</si>
  <si>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</si>
  <si>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</si>
  <si>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</si>
  <si>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</si>
  <si>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</si>
  <si>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</si>
  <si>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</si>
  <si>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</si>
  <si>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</si>
  <si>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</si>
  <si>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</si>
  <si>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</si>
  <si>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</si>
  <si>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</si>
  <si>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</si>
  <si>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</si>
  <si>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</si>
  <si>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</si>
  <si>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</si>
  <si>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</si>
  <si>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</si>
  <si>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</si>
  <si>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</si>
  <si>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</si>
  <si>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</si>
  <si>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</si>
  <si>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</si>
  <si>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</si>
  <si>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</si>
  <si>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</si>
  <si>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</si>
  <si>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</si>
  <si>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</si>
  <si>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</si>
  <si>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</si>
  <si>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</si>
  <si>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</si>
  <si>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</si>
  <si>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</si>
  <si>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</si>
  <si>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</si>
  <si>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</si>
  <si>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</si>
  <si>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</si>
  <si>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</si>
  <si>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</si>
  <si>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</si>
  <si>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</si>
  <si>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</si>
  <si>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</si>
  <si>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</si>
  <si>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</si>
  <si>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</si>
  <si>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</si>
  <si>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</si>
  <si>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</si>
  <si>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</si>
  <si>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</si>
  <si>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</si>
  <si>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</si>
  <si>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</si>
  <si>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</si>
  <si>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</si>
  <si>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</si>
  <si>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</si>
  <si>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</si>
  <si>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</si>
  <si>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</si>
  <si>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</si>
  <si>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</si>
  <si>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</si>
  <si>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</si>
  <si>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</si>
  <si>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</si>
  <si>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</si>
  <si>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</si>
  <si>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</si>
  <si>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</si>
  <si>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</si>
  <si>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</si>
  <si>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</si>
  <si>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</si>
  <si>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</si>
  <si>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</si>
  <si>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</si>
  <si>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</si>
  <si>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</si>
  <si>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</si>
  <si>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</si>
  <si>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</si>
  <si>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</si>
  <si>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</si>
  <si>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</si>
  <si>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</si>
  <si>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</si>
  <si>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</si>
  <si>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</si>
  <si>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</si>
  <si>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</si>
  <si>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</si>
  <si>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</si>
  <si>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</si>
  <si>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</si>
  <si>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</si>
  <si>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</si>
  <si>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</si>
  <si>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</si>
  <si>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</si>
  <si>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</si>
  <si>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</si>
  <si>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</si>
  <si>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</si>
  <si>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</si>
  <si>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</si>
  <si>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</si>
  <si>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</si>
  <si>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</si>
  <si>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</si>
  <si>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</si>
  <si>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</si>
  <si>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</si>
  <si>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</si>
  <si>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</si>
  <si>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</si>
  <si>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</si>
  <si>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</si>
  <si>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</si>
  <si>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</si>
  <si>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</si>
  <si>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</si>
  <si>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</si>
  <si>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</si>
  <si>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</si>
  <si>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</si>
  <si>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</si>
  <si>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</si>
  <si>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</si>
  <si>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</si>
  <si>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</si>
  <si>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</si>
  <si>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</si>
  <si>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</si>
  <si>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</si>
  <si>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</si>
  <si>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</si>
  <si>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</si>
  <si>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</si>
  <si>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</si>
  <si>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</si>
  <si>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</si>
  <si>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</si>
  <si>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</si>
  <si>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</si>
  <si>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</si>
  <si>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</si>
  <si>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</si>
  <si>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</si>
  <si>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</si>
  <si>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</si>
  <si>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</si>
  <si>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</si>
  <si>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</si>
  <si>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</si>
  <si>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</si>
  <si>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</si>
  <si>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</si>
  <si>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</si>
  <si>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</si>
  <si>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</si>
  <si>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</si>
  <si>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</si>
  <si>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</si>
  <si>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</si>
  <si>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</si>
  <si>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</si>
  <si>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</si>
  <si>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</si>
  <si>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</si>
  <si>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</si>
  <si>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</si>
  <si>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</si>
  <si>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</si>
  <si>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</si>
  <si>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</si>
  <si>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</si>
  <si>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</si>
  <si>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</si>
  <si>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</si>
  <si>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</si>
  <si>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</si>
  <si>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</si>
  <si>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</si>
  <si>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</si>
  <si>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</si>
  <si>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</si>
  <si>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</si>
  <si>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</si>
  <si>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</si>
  <si>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</si>
  <si>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</si>
  <si>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</si>
  <si>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</si>
  <si>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</si>
  <si>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</si>
  <si>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</si>
  <si>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</si>
  <si>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</si>
  <si>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</si>
  <si>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</si>
  <si>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</si>
  <si>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</si>
  <si>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</si>
  <si>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</si>
  <si>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</si>
  <si>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</si>
  <si>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</si>
  <si>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</si>
  <si>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</si>
  <si>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</si>
  <si>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</si>
  <si>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</si>
  <si>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</si>
  <si>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</si>
  <si>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</si>
  <si>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</si>
  <si>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</si>
  <si>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</si>
  <si>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</si>
  <si>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</si>
  <si>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</si>
  <si>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</si>
  <si>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</si>
  <si>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</si>
  <si>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</si>
  <si>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</si>
  <si>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</si>
  <si>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</si>
  <si>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</si>
  <si>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</si>
  <si>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</si>
  <si>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</si>
  <si>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</si>
  <si>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</si>
  <si>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</si>
  <si>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</si>
  <si>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</si>
  <si>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</si>
  <si>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</si>
  <si>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</si>
  <si>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</si>
  <si>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</si>
  <si>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</si>
  <si>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</si>
  <si>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</si>
  <si>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</si>
  <si>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</si>
  <si>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</si>
  <si>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</si>
  <si>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</si>
  <si>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</si>
  <si>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</si>
  <si>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</si>
  <si>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</si>
  <si>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</si>
  <si>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</si>
  <si>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</si>
  <si>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</si>
  <si>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</si>
  <si>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</si>
  <si>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</si>
  <si>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</si>
  <si>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</si>
  <si>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</si>
  <si>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</si>
  <si>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</si>
  <si>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</si>
  <si>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</si>
  <si>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</si>
  <si>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</si>
  <si>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</si>
  <si>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</si>
  <si>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</si>
  <si>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</si>
  <si>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</si>
  <si>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</si>
  <si>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</si>
  <si>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</si>
  <si>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</si>
  <si>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</si>
  <si>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</si>
  <si>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</si>
  <si>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</si>
  <si>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</si>
  <si>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</si>
  <si>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</si>
  <si>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</si>
  <si>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</si>
  <si>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</si>
  <si>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</si>
  <si>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</si>
  <si>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</si>
  <si>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</si>
  <si>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</si>
  <si>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</si>
  <si>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</si>
  <si>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</si>
  <si>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</si>
  <si>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</si>
  <si>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</si>
  <si>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</si>
  <si>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</si>
  <si>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</si>
  <si>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</si>
  <si>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</si>
  <si>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</si>
  <si>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</si>
  <si>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</si>
  <si>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</si>
  <si>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</si>
  <si>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</si>
  <si>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</si>
  <si>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</si>
  <si>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</si>
  <si>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</si>
  <si>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</si>
  <si>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</si>
  <si>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</si>
  <si>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</si>
  <si>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</si>
  <si>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</si>
  <si>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</si>
  <si>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</si>
  <si>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</si>
  <si>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</si>
  <si>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</si>
  <si>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</si>
  <si>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</si>
  <si>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</si>
  <si>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</si>
  <si>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</si>
  <si>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</si>
  <si>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</si>
  <si>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</si>
  <si>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</si>
  <si>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</si>
  <si>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</si>
  <si>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</si>
  <si>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</si>
  <si>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</si>
  <si>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</si>
  <si>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</si>
  <si>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</si>
  <si>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</si>
  <si>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</si>
  <si>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</si>
  <si>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</si>
  <si>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</si>
  <si>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</si>
  <si>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</si>
  <si>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</si>
  <si>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</si>
  <si>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</si>
  <si>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</si>
  <si>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</si>
  <si>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</si>
  <si>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</si>
  <si>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</si>
  <si>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</si>
  <si>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</si>
  <si>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</si>
  <si>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</si>
  <si>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</si>
  <si>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</si>
  <si>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</si>
  <si>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</si>
  <si>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</si>
  <si>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</si>
  <si>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</si>
  <si>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</si>
  <si>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</si>
  <si>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</si>
  <si>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</si>
  <si>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</si>
  <si>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</si>
  <si>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</si>
  <si>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</si>
  <si>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</si>
  <si>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</si>
  <si>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</si>
  <si>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</si>
  <si>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</si>
  <si>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</si>
  <si>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</si>
  <si>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</si>
  <si>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</si>
  <si>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</si>
  <si>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</si>
  <si>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</si>
  <si>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</si>
  <si>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</si>
  <si>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</si>
  <si>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</si>
  <si>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</si>
  <si>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</si>
  <si>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</si>
  <si>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</si>
  <si>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</si>
  <si>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</si>
  <si>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</si>
  <si>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</si>
  <si>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</si>
  <si>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</si>
  <si>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</si>
  <si>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</si>
  <si>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</si>
  <si>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</si>
  <si>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</si>
  <si>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</si>
  <si>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</si>
  <si>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</si>
  <si>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</si>
  <si>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</si>
  <si>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</si>
  <si>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</si>
  <si>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</si>
  <si>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</si>
  <si>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</si>
  <si>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</si>
  <si>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</si>
  <si>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</si>
  <si>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</si>
  <si>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</si>
  <si>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</si>
  <si>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</si>
  <si>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</si>
  <si>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</si>
  <si>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</si>
  <si>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</si>
  <si>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</si>
  <si>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</si>
  <si>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</si>
  <si>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</si>
  <si>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</si>
  <si>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</si>
  <si>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</si>
  <si>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</si>
  <si>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</si>
  <si>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</si>
  <si>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</si>
  <si>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</si>
  <si>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</si>
  <si>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</si>
  <si>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</si>
  <si>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</si>
  <si>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</si>
  <si>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</si>
  <si>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</si>
  <si>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</si>
  <si>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</si>
  <si>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</si>
  <si>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</si>
  <si>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</si>
  <si>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</si>
  <si>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</si>
  <si>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</si>
  <si>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</si>
  <si>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</si>
  <si>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</si>
  <si>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</si>
  <si>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</si>
  <si>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</si>
  <si>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</si>
  <si>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</si>
  <si>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</si>
  <si>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</si>
  <si>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</si>
  <si>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</si>
  <si>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</si>
  <si>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</si>
  <si>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</si>
  <si>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</si>
  <si>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</si>
  <si>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</si>
  <si>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</si>
  <si>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</si>
  <si>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</si>
  <si>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</si>
  <si>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</si>
  <si>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</si>
  <si>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</si>
  <si>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</si>
  <si>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</si>
  <si>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</si>
  <si>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</si>
  <si>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</si>
  <si>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</si>
  <si>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</si>
  <si>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</si>
  <si>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</si>
  <si>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</si>
  <si>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</si>
  <si>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</si>
  <si>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</si>
  <si>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</si>
  <si>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</si>
  <si>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</si>
  <si>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</si>
  <si>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</si>
  <si>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</si>
  <si>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</si>
  <si>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</si>
  <si>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</si>
  <si>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</si>
  <si>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</si>
  <si>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</si>
  <si>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</si>
  <si>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</si>
  <si>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</si>
  <si>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</si>
  <si>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</si>
  <si>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</si>
  <si>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</si>
  <si>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</si>
  <si>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</si>
  <si>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</si>
  <si>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</si>
  <si>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</si>
  <si>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</si>
  <si>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</si>
  <si>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</si>
  <si>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</si>
  <si>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</si>
  <si>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</si>
  <si>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</si>
  <si>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</si>
  <si>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</si>
  <si>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</si>
  <si>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</si>
  <si>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</si>
  <si>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</si>
  <si>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</si>
  <si>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</si>
  <si>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</si>
  <si>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</si>
  <si>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</si>
  <si>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</si>
  <si>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</si>
  <si>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</si>
  <si>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</si>
  <si>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</si>
  <si>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</si>
  <si>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</si>
  <si>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</si>
  <si>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</si>
  <si>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</si>
  <si>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</si>
  <si>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</si>
  <si>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</si>
  <si>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</si>
  <si>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</si>
  <si>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</si>
  <si>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</si>
  <si>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</si>
  <si>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</si>
  <si>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</si>
  <si>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</si>
  <si>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</si>
  <si>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</si>
  <si>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</si>
  <si>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</si>
  <si>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</si>
  <si>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</si>
  <si>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</si>
  <si>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</si>
  <si>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</si>
  <si>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</si>
  <si>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</si>
  <si>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</si>
  <si>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</si>
  <si>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</si>
  <si>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</si>
  <si>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</si>
  <si>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</si>
  <si>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</si>
  <si>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</si>
  <si>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</si>
  <si>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</si>
  <si>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</si>
  <si>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</si>
  <si>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</si>
  <si>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</si>
  <si>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</si>
  <si>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</si>
  <si>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</si>
  <si>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</si>
  <si>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</si>
  <si>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</si>
  <si>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</si>
  <si>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</si>
  <si>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</si>
  <si>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</si>
  <si>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</si>
  <si>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</si>
  <si>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</si>
  <si>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</si>
  <si>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</si>
  <si>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</si>
  <si>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</si>
  <si>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</si>
  <si>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</si>
  <si>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</si>
  <si>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</si>
  <si>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</si>
  <si>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</si>
  <si>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</si>
  <si>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</si>
  <si>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</si>
  <si>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</si>
  <si>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</si>
  <si>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</si>
  <si>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</si>
  <si>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</si>
  <si>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</si>
  <si>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</si>
  <si>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</si>
  <si>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</si>
  <si>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</si>
  <si>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</si>
  <si>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</si>
  <si>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</si>
  <si>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</si>
  <si>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</si>
  <si>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</si>
  <si>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</si>
  <si>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</si>
  <si>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</si>
  <si>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</si>
  <si>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</si>
  <si>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</si>
  <si>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</si>
  <si>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</si>
  <si>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</si>
  <si>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</si>
  <si>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</si>
  <si>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</si>
  <si>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</si>
  <si>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</si>
  <si>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</si>
  <si>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</si>
  <si>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</si>
  <si>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</si>
  <si>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</si>
  <si>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</si>
  <si>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</si>
  <si>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</si>
  <si>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</si>
  <si>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</si>
  <si>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</si>
  <si>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</si>
  <si>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</si>
  <si>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</si>
  <si>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</si>
  <si>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</si>
  <si>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</si>
  <si>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</si>
  <si>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</si>
  <si>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</si>
  <si>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</si>
  <si>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</si>
  <si>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</si>
  <si>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</si>
  <si>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</si>
  <si>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</si>
  <si>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</si>
  <si>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</si>
  <si>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</si>
  <si>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</si>
  <si>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</si>
  <si>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</si>
  <si>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</si>
  <si>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</si>
  <si>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</si>
  <si>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</si>
  <si>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</si>
  <si>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</si>
  <si>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</si>
  <si>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</si>
  <si>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</si>
  <si>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</si>
  <si>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</si>
  <si>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</si>
  <si>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</si>
  <si>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</si>
  <si>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</si>
  <si>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</si>
  <si>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</si>
  <si>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</si>
  <si>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</si>
  <si>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</si>
  <si>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</si>
  <si>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</si>
  <si>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</si>
  <si>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</si>
  <si>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</si>
  <si>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</si>
  <si>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</si>
  <si>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</si>
  <si>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</si>
  <si>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</si>
  <si>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</si>
  <si>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</si>
  <si>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</si>
  <si>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</si>
  <si>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</si>
  <si>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</si>
  <si>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</si>
  <si>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</si>
  <si>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</si>
  <si>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</si>
  <si>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</si>
  <si>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</si>
  <si>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</si>
  <si>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</si>
  <si>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</si>
  <si>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</si>
  <si>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</si>
  <si>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</si>
  <si>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</si>
  <si>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</si>
  <si>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</si>
  <si>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</si>
  <si>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</si>
  <si>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</si>
  <si>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</si>
  <si>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</si>
  <si>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</si>
  <si>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</si>
  <si>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</si>
  <si>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</si>
  <si>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</si>
  <si>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</si>
  <si>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</si>
  <si>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</si>
  <si>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</si>
  <si>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</si>
  <si>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</si>
  <si>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</si>
  <si>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</si>
  <si>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</si>
  <si>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</si>
  <si>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</si>
  <si>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</si>
  <si>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</si>
  <si>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</si>
  <si>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</si>
  <si>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</si>
  <si>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</si>
  <si>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</si>
  <si>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</si>
  <si>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</si>
  <si>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</si>
  <si>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</si>
  <si>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</si>
  <si>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</si>
  <si>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</si>
  <si>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</si>
  <si>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</si>
  <si>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</si>
  <si>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</si>
  <si>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</si>
  <si>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</si>
  <si>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</si>
  <si>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</si>
  <si>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</si>
  <si>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</si>
  <si>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</si>
  <si>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</si>
  <si>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</si>
  <si>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</si>
  <si>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</si>
  <si>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</si>
  <si>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</si>
  <si>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</si>
  <si>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</si>
  <si>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</si>
  <si>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</si>
  <si>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</si>
  <si>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</si>
  <si>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</si>
  <si>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</si>
  <si>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</si>
  <si>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</si>
  <si>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</si>
  <si>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</si>
  <si>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</si>
  <si>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</si>
  <si>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</si>
  <si>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</si>
  <si>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</si>
  <si>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</si>
  <si>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</si>
  <si>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</si>
  <si>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</si>
  <si>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</si>
  <si>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</si>
  <si>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</si>
  <si>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</si>
  <si>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</si>
  <si>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</si>
  <si>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</si>
  <si>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</si>
  <si>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</si>
  <si>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</si>
  <si>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</si>
  <si>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</si>
  <si>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</si>
  <si>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</si>
  <si>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</si>
  <si>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</si>
  <si>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</si>
  <si>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</si>
  <si>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</si>
  <si>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</si>
  <si>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</si>
  <si>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</si>
  <si>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</si>
  <si>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</si>
  <si>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</si>
  <si>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</si>
  <si>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</si>
  <si>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</si>
  <si>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</si>
  <si>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</si>
  <si>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</si>
  <si>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</si>
  <si>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</si>
  <si>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</si>
  <si>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</si>
  <si>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</si>
  <si>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</si>
  <si>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</si>
  <si>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</si>
  <si>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</si>
  <si>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</si>
  <si>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</si>
  <si>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</si>
  <si>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</si>
  <si>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</si>
  <si>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</si>
  <si>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</si>
  <si>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</si>
  <si>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</si>
  <si>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</si>
  <si>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</si>
  <si>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</si>
  <si>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</si>
  <si>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</si>
  <si>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</si>
  <si>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</si>
  <si>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</si>
  <si>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</si>
  <si>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</si>
  <si>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</si>
  <si>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</si>
  <si>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</si>
  <si>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</si>
  <si>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</si>
  <si>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</si>
  <si>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</si>
  <si>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</si>
  <si>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</si>
  <si>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</si>
  <si>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</si>
  <si>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</si>
  <si>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</si>
  <si>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</si>
  <si>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</si>
  <si>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</si>
  <si>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</si>
  <si>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</si>
  <si>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</si>
  <si>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</si>
  <si>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</si>
  <si>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</si>
  <si>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</si>
  <si>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</si>
  <si>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</si>
  <si>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</si>
  <si>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</si>
  <si>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</si>
  <si>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</si>
  <si>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</si>
  <si>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</si>
  <si>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</si>
  <si>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</si>
  <si>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</si>
  <si>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</si>
  <si>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</si>
  <si>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</si>
  <si>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</si>
  <si>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</si>
  <si>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</si>
  <si>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</si>
  <si>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</si>
  <si>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</si>
  <si>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</si>
  <si>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</si>
  <si>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</si>
  <si>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</si>
  <si>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</si>
  <si>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</si>
  <si>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</si>
  <si>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</si>
  <si>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</si>
  <si>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</si>
  <si>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</si>
  <si>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</si>
  <si>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</si>
  <si>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</si>
  <si>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</si>
  <si>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</si>
  <si>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</si>
  <si>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</si>
  <si>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</si>
  <si>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</si>
  <si>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</si>
  <si>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</si>
  <si>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</si>
  <si>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</si>
  <si>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</si>
  <si>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</si>
  <si>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</si>
  <si>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</si>
  <si>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</si>
  <si>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</si>
  <si>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</si>
  <si>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</si>
  <si>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</si>
  <si>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</si>
  <si>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</si>
  <si>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</si>
  <si>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</si>
  <si>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</si>
  <si>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</si>
  <si>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</si>
  <si>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</si>
  <si>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</si>
  <si>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</si>
  <si>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</si>
  <si>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</si>
  <si>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</si>
  <si>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</si>
  <si>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</si>
  <si>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</si>
  <si>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</si>
  <si>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</si>
  <si>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</si>
  <si>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</si>
  <si>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</si>
  <si>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</si>
  <si>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</si>
  <si>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</si>
  <si>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</si>
  <si>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</si>
  <si>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</si>
  <si>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</si>
  <si>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</si>
  <si>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</si>
  <si>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</si>
  <si>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</si>
  <si>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</si>
  <si>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</si>
  <si>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</si>
  <si>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</si>
  <si>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</si>
  <si>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</si>
  <si>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</si>
  <si>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</si>
  <si>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</si>
  <si>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</si>
  <si>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</si>
  <si>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</si>
  <si>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</si>
  <si>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</si>
  <si>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</si>
  <si>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</si>
  <si>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</si>
  <si>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</si>
  <si>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</si>
  <si>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</si>
  <si>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</si>
  <si>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</si>
  <si>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</si>
  <si>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</si>
  <si>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</si>
  <si>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</si>
  <si>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</si>
  <si>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</si>
  <si>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</si>
  <si>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</si>
  <si>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</si>
  <si>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</si>
  <si>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</si>
  <si>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</si>
  <si>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</si>
  <si>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</si>
  <si>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</si>
  <si>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</si>
  <si>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</si>
  <si>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</si>
  <si>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</si>
  <si>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</si>
  <si>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</si>
  <si>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</si>
  <si>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</si>
  <si>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</si>
  <si>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</si>
  <si>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</si>
  <si>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</si>
  <si>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</si>
  <si>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</si>
  <si>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</si>
  <si>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</si>
  <si>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</si>
  <si>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</si>
  <si>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</si>
  <si>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</si>
  <si>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</si>
  <si>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</si>
  <si>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</si>
  <si>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</si>
  <si>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</si>
  <si>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</si>
  <si>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</si>
  <si>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</si>
  <si>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</si>
  <si>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</si>
  <si>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</si>
  <si>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</si>
  <si>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</si>
  <si>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</si>
  <si>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</si>
  <si>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</si>
  <si>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</si>
  <si>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</si>
  <si>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</si>
  <si>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</si>
  <si>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</si>
  <si>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</si>
  <si>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</si>
  <si>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</si>
  <si>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</si>
  <si>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</si>
  <si>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</si>
  <si>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</si>
  <si>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</si>
  <si>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</si>
  <si>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</si>
  <si>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</si>
  <si>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</si>
  <si>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</si>
  <si>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</si>
  <si>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</si>
  <si>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</si>
  <si>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</si>
  <si>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</si>
  <si>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</si>
  <si>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</si>
  <si>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</si>
  <si>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</si>
  <si>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</si>
  <si>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</si>
  <si>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</si>
  <si>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</si>
  <si>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</si>
  <si>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</si>
  <si>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</si>
  <si>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</si>
  <si>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</si>
  <si>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</si>
  <si>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</si>
  <si>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</si>
  <si>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</si>
  <si>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</si>
  <si>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</si>
  <si>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</si>
  <si>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</si>
  <si>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</si>
  <si>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</si>
  <si>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</si>
  <si>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</si>
  <si>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</si>
  <si>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</si>
  <si>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</si>
  <si>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</si>
  <si>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</si>
  <si>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</si>
  <si>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</si>
  <si>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</si>
  <si>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</si>
  <si>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</si>
  <si>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</si>
  <si>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</si>
  <si>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</si>
  <si>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</si>
  <si>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</si>
  <si>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</si>
  <si>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</si>
  <si>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</si>
  <si>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</si>
  <si>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</si>
  <si>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</si>
  <si>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</si>
  <si>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</si>
  <si>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</si>
  <si>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</si>
  <si>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</si>
  <si>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</si>
  <si>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</si>
  <si>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</si>
  <si>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</si>
  <si>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</si>
  <si>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</si>
  <si>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</si>
  <si>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</si>
  <si>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</si>
  <si>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</si>
  <si>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</si>
  <si>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</si>
  <si>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</si>
  <si>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</si>
  <si>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</si>
  <si>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</si>
  <si>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</si>
  <si>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</si>
  <si>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</si>
  <si>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</si>
  <si>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</si>
  <si>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</si>
  <si>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</si>
  <si>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</si>
  <si>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</si>
  <si>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</si>
  <si>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</si>
  <si>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</si>
  <si>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</si>
  <si>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</si>
  <si>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</si>
  <si>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</si>
  <si>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</si>
  <si>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</si>
  <si>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</si>
  <si>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</si>
  <si>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</si>
  <si>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</si>
  <si>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</si>
  <si>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</si>
  <si>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</si>
  <si>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</si>
  <si>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</si>
  <si>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</si>
  <si>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</si>
  <si>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</si>
  <si>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</si>
  <si>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</si>
  <si>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</si>
  <si>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</si>
  <si>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</si>
  <si>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</si>
  <si>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</si>
  <si>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</si>
  <si>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</si>
  <si>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</si>
  <si>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</si>
  <si>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</si>
  <si>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</si>
  <si>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</si>
  <si>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</si>
  <si>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</si>
  <si>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</si>
  <si>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</si>
  <si>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</si>
  <si>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</si>
  <si>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</si>
  <si>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</si>
  <si>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</si>
  <si>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</si>
  <si>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</si>
  <si>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</si>
  <si>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</si>
  <si>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</si>
  <si>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</si>
  <si>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</si>
  <si>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</si>
  <si>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</si>
  <si>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</si>
  <si>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</si>
  <si>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</si>
  <si>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</si>
  <si>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</si>
  <si>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</si>
  <si>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</si>
  <si>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</si>
  <si>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</si>
  <si>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</si>
  <si>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</si>
  <si>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</si>
  <si>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</si>
  <si>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</si>
  <si>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</si>
  <si>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</si>
  <si>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</si>
  <si>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</si>
  <si>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</si>
  <si>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</si>
  <si>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</si>
  <si>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</si>
  <si>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</si>
  <si>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</si>
  <si>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</si>
  <si>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</si>
  <si>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</si>
  <si>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</si>
  <si>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</si>
  <si>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</si>
  <si>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</si>
  <si>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</si>
  <si>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</si>
  <si>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</si>
  <si>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</si>
  <si>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</si>
  <si>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</si>
  <si>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</si>
  <si>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</si>
  <si>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</si>
  <si>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</si>
  <si>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</si>
  <si>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</si>
  <si>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</si>
  <si>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</si>
  <si>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</si>
  <si>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</si>
  <si>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</si>
  <si>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</si>
  <si>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</si>
  <si>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</si>
  <si>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</si>
  <si>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</si>
  <si>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</si>
  <si>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</si>
  <si>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</si>
  <si>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</si>
  <si>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</si>
  <si>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</si>
  <si>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</si>
  <si>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</si>
  <si>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</si>
  <si>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</si>
  <si>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</si>
  <si>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</si>
  <si>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</si>
  <si>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</si>
  <si>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</si>
  <si>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</si>
  <si>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</si>
  <si>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</si>
  <si>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</si>
  <si>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</si>
  <si>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</si>
  <si>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</si>
  <si>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</si>
  <si>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</si>
  <si>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</si>
  <si>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</si>
  <si>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</si>
  <si>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</si>
  <si>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</si>
  <si>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</si>
  <si>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</si>
  <si>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</si>
  <si>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</si>
  <si>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</si>
  <si>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</si>
  <si>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</si>
  <si>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</si>
  <si>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</si>
  <si>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</si>
  <si>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</si>
  <si>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</si>
  <si>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</si>
  <si>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</si>
  <si>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</si>
  <si>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</si>
  <si>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</si>
  <si>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</si>
  <si>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</si>
  <si>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</si>
  <si>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</si>
  <si>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</si>
  <si>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</si>
  <si>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</si>
  <si>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</si>
  <si>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</si>
  <si>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</si>
  <si>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</si>
  <si>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</si>
  <si>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</si>
  <si>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</si>
  <si>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</si>
  <si>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</si>
  <si>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</si>
  <si>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</si>
  <si>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</si>
  <si>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</si>
  <si>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</si>
  <si>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</si>
  <si>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</si>
  <si>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</si>
  <si>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</si>
  <si>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</si>
  <si>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</si>
  <si>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</si>
  <si>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</si>
  <si>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</si>
  <si>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</si>
  <si>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</si>
  <si>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</si>
  <si>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</si>
  <si>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</si>
  <si>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</si>
  <si>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</si>
  <si>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</si>
  <si>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</si>
  <si>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</si>
  <si>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</si>
  <si>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</si>
  <si>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</si>
  <si>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</si>
  <si>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</si>
  <si>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</si>
  <si>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</si>
  <si>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</si>
  <si>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</si>
  <si>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</si>
  <si>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</si>
  <si>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</si>
  <si>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</si>
  <si>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</si>
  <si>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</si>
  <si>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</si>
  <si>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</si>
  <si>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</si>
  <si>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</si>
  <si>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</si>
  <si>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</si>
  <si>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</si>
  <si>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</si>
  <si>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</si>
  <si>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</si>
  <si>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</si>
  <si>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</si>
  <si>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</si>
  <si>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</si>
  <si>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</si>
  <si>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</si>
  <si>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</si>
  <si>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</si>
  <si>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</si>
  <si>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</si>
  <si>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</si>
  <si>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</si>
  <si>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</si>
  <si>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</si>
  <si>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</si>
  <si>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</si>
  <si>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</si>
  <si>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</si>
  <si>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</si>
  <si>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</si>
  <si>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</si>
  <si>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</si>
  <si>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</si>
  <si>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</si>
  <si>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</si>
  <si>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</si>
  <si>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</si>
  <si>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</si>
  <si>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</si>
  <si>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</si>
  <si>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</si>
  <si>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</si>
  <si>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</si>
  <si>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</si>
  <si>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</si>
  <si>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</si>
  <si>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</si>
  <si>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</si>
  <si>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</si>
  <si>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</si>
  <si>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</si>
  <si>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</si>
  <si>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</si>
  <si>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</si>
  <si>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</si>
  <si>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</si>
  <si>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</si>
  <si>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</si>
  <si>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</si>
  <si>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</si>
  <si>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</si>
  <si>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</si>
  <si>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</si>
  <si>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</si>
  <si>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</si>
  <si>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</si>
  <si>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</si>
  <si>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</si>
  <si>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</si>
  <si>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</si>
  <si>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</si>
  <si>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</si>
  <si>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</si>
  <si>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</si>
  <si>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</si>
  <si>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</si>
  <si>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</si>
  <si>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</si>
  <si>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</si>
  <si>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</si>
  <si>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</si>
  <si>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</si>
  <si>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</si>
  <si>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</si>
  <si>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</si>
  <si>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</si>
  <si>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</si>
  <si>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</si>
  <si>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</si>
  <si>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</si>
  <si>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</si>
  <si>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</si>
  <si>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</si>
  <si>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</si>
  <si>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</si>
  <si>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</si>
  <si>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</si>
  <si>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</si>
  <si>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</si>
  <si>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</si>
  <si>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</si>
  <si>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</si>
  <si>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</si>
  <si>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</si>
  <si>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</si>
  <si>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</si>
  <si>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</si>
  <si>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</si>
  <si>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</si>
  <si>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</si>
  <si>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</si>
  <si>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</si>
  <si>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</si>
  <si>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</si>
  <si>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</si>
  <si>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</si>
  <si>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</si>
  <si>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</si>
  <si>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</si>
  <si>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</si>
  <si>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</si>
  <si>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</si>
  <si>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</si>
  <si>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</si>
  <si>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</si>
  <si>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</si>
  <si>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</si>
  <si>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</si>
  <si>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</si>
  <si>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</si>
  <si>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</si>
  <si>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</si>
  <si>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</si>
  <si>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</si>
  <si>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</si>
  <si>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</si>
  <si>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</si>
  <si>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</si>
  <si>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</si>
  <si>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</si>
  <si>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</si>
  <si>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</si>
  <si>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</si>
  <si>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</si>
  <si>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</si>
  <si>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</si>
  <si>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</si>
  <si>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</si>
  <si>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</si>
  <si>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</si>
  <si>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</si>
  <si>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</si>
  <si>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</si>
  <si>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</si>
  <si>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</si>
  <si>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</si>
  <si>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</si>
  <si>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</si>
  <si>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</si>
  <si>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</si>
  <si>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</si>
  <si>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</si>
  <si>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</si>
  <si>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</si>
  <si>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</si>
  <si>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</si>
  <si>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</si>
  <si>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</si>
  <si>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</si>
  <si>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</si>
  <si>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</si>
  <si>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</si>
  <si>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</si>
  <si>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</si>
  <si>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</si>
  <si>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</si>
  <si>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</si>
  <si>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</si>
  <si>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</si>
  <si>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</si>
  <si>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</si>
  <si>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</si>
  <si>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</si>
  <si>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</si>
  <si>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</si>
  <si>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</si>
  <si>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</si>
  <si>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</si>
  <si>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</si>
  <si>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</si>
  <si>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</si>
  <si>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</si>
  <si>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</si>
  <si>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</si>
  <si>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</si>
  <si>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</si>
  <si>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</si>
  <si>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</si>
  <si>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</si>
  <si>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</si>
  <si>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</si>
  <si>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</si>
  <si>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</si>
  <si>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</si>
  <si>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</si>
  <si>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</si>
  <si>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</si>
  <si>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</si>
  <si>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</si>
  <si>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</si>
  <si>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</si>
  <si>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</si>
  <si>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</si>
  <si>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</si>
  <si>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</si>
  <si>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</si>
  <si>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</si>
  <si>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</si>
  <si>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</si>
  <si>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</si>
  <si>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</si>
  <si>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</si>
  <si>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</si>
  <si>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</si>
  <si>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</si>
  <si>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</si>
  <si>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</si>
  <si>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</si>
  <si>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</si>
  <si>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</si>
  <si>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</si>
  <si>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</si>
  <si>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</si>
  <si>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</si>
  <si>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</si>
  <si>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</si>
  <si>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</si>
  <si>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</si>
  <si>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</si>
  <si>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</si>
  <si>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</si>
  <si>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</si>
  <si>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</si>
  <si>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</si>
  <si>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</si>
  <si>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</si>
  <si>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</si>
  <si>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</si>
  <si>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</si>
  <si>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</si>
  <si>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</si>
  <si>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</si>
  <si>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</si>
  <si>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</si>
  <si>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</si>
  <si>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</si>
  <si>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</si>
  <si>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</si>
  <si>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</si>
  <si>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</si>
  <si>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</si>
  <si>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</si>
  <si>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</si>
  <si>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</si>
  <si>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</si>
  <si>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</si>
  <si>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</si>
  <si>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</si>
  <si>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</si>
  <si>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</si>
  <si>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</si>
  <si>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</si>
  <si>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</si>
  <si>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</si>
  <si>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</si>
  <si>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</si>
  <si>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</si>
  <si>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</si>
  <si>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</si>
  <si>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</si>
  <si>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</si>
  <si>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</si>
  <si>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</si>
  <si>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</si>
  <si>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</si>
  <si>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</si>
  <si>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</si>
  <si>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</si>
  <si>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</si>
  <si>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</si>
  <si>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</si>
  <si>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</si>
  <si>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</si>
  <si>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</si>
  <si>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</si>
  <si>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</si>
  <si>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</si>
  <si>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</si>
  <si>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</si>
  <si>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</si>
  <si>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</si>
  <si>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</si>
  <si>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</si>
  <si>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</si>
  <si>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</si>
  <si>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</si>
  <si>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</si>
  <si>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</si>
  <si>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</si>
  <si>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</si>
  <si>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</si>
  <si>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</si>
  <si>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</si>
  <si>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</si>
  <si>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</si>
  <si>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</si>
  <si>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</si>
  <si>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</si>
  <si>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</si>
  <si>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</si>
  <si>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</si>
  <si>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</si>
  <si>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</si>
  <si>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</si>
  <si>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</si>
  <si>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</si>
  <si>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</si>
  <si>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</si>
  <si>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</si>
  <si>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</si>
  <si>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</si>
  <si>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</si>
  <si>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</si>
  <si>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</si>
  <si>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</si>
  <si>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</si>
  <si>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</si>
  <si>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</si>
  <si>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</si>
  <si>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</si>
  <si>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</si>
  <si>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</si>
  <si>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</si>
  <si>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</si>
  <si>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</si>
  <si>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</si>
  <si>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</si>
  <si>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</si>
  <si>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</si>
  <si>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</si>
  <si>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</si>
  <si>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</si>
  <si>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</si>
  <si>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</si>
  <si>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</si>
  <si>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</si>
  <si>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</si>
  <si>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</si>
  <si>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</si>
  <si>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</si>
  <si>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</si>
  <si>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</si>
  <si>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</si>
  <si>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</si>
  <si>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</si>
  <si>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</si>
  <si>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</si>
  <si>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</si>
  <si>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</si>
  <si>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</si>
  <si>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</si>
  <si>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</si>
  <si>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</si>
  <si>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</si>
  <si>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</si>
  <si>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</si>
  <si>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</si>
  <si>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</si>
  <si>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</si>
  <si>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</si>
  <si>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</si>
  <si>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</si>
  <si>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</si>
  <si>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</si>
  <si>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</si>
  <si>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</si>
  <si>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</si>
  <si>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</si>
  <si>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</si>
  <si>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</si>
  <si>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</si>
  <si>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</si>
  <si>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</si>
  <si>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</si>
  <si>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</si>
  <si>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</si>
  <si>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</si>
  <si>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</si>
  <si>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</si>
  <si>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</si>
  <si>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</si>
  <si>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</si>
  <si>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</si>
  <si>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</si>
  <si>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</si>
  <si>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</si>
  <si>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</si>
  <si>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</si>
  <si>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</si>
  <si>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</si>
  <si>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</si>
  <si>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</si>
  <si>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</si>
  <si>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</si>
  <si>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</si>
  <si>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</si>
  <si>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</si>
  <si>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</si>
  <si>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</si>
  <si>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</si>
  <si>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</si>
  <si>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</si>
  <si>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</si>
  <si>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</si>
  <si>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</si>
  <si>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</si>
  <si>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</si>
  <si>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</si>
  <si>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</si>
  <si>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</si>
  <si>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</si>
  <si>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</si>
  <si>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</si>
  <si>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</si>
  <si>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</si>
  <si>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</si>
  <si>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</si>
  <si>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</si>
  <si>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</si>
  <si>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</si>
  <si>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</si>
  <si>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</si>
  <si>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</si>
  <si>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</si>
  <si>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</si>
  <si>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</si>
  <si>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</si>
  <si>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</si>
  <si>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</si>
  <si>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</si>
  <si>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</si>
  <si>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</si>
  <si>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</si>
  <si>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</si>
  <si>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</si>
  <si>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</si>
  <si>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</si>
  <si>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</si>
  <si>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</si>
  <si>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</si>
  <si>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</si>
  <si>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</si>
  <si>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</si>
  <si>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</si>
  <si>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</si>
  <si>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</si>
  <si>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</si>
  <si>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</si>
  <si>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</si>
  <si>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</si>
  <si>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</si>
  <si>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</si>
  <si>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</si>
  <si>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</si>
  <si>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</si>
  <si>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</si>
  <si>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</si>
  <si>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</si>
  <si>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</si>
  <si>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</si>
  <si>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</si>
  <si>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</si>
  <si>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</si>
  <si>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</si>
  <si>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</si>
  <si>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</si>
  <si>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</si>
  <si>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</si>
  <si>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</si>
  <si>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</si>
  <si>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</si>
  <si>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</si>
  <si>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</si>
  <si>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</si>
  <si>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</si>
  <si>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</si>
  <si>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</si>
  <si>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</si>
  <si>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</si>
  <si>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</si>
  <si>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</si>
  <si>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</si>
  <si>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</si>
  <si>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</si>
  <si>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</si>
  <si>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</si>
  <si>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</si>
  <si>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</si>
  <si>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</si>
  <si>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</si>
  <si>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</si>
  <si>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</si>
  <si>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</si>
  <si>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</si>
  <si>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</si>
  <si>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</si>
  <si>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</si>
  <si>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</si>
  <si>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</si>
  <si>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</si>
  <si>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</si>
  <si>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</si>
  <si>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</si>
  <si>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</si>
  <si>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</si>
  <si>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</si>
  <si>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</si>
  <si>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</si>
  <si>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</si>
  <si>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</si>
  <si>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</si>
  <si>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</si>
  <si>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</si>
  <si>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</si>
  <si>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</si>
  <si>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</si>
  <si>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</si>
  <si>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</si>
  <si>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</si>
  <si>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</si>
  <si>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</si>
  <si>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</si>
  <si>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</si>
  <si>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</si>
  <si>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</si>
  <si>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</si>
  <si>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</si>
  <si>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</si>
  <si>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</si>
  <si>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</si>
  <si>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</si>
  <si>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</si>
  <si>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</si>
  <si>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</si>
  <si>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</si>
  <si>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</si>
  <si>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</si>
  <si>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</si>
  <si>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</si>
  <si>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</si>
  <si>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</si>
  <si>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</si>
  <si>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</si>
  <si>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</si>
  <si>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</si>
  <si>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</si>
  <si>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</si>
  <si>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</si>
  <si>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</si>
  <si>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</si>
  <si>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</si>
  <si>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</si>
  <si>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</si>
  <si>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</si>
  <si>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</si>
  <si>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</si>
  <si>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</si>
  <si>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</si>
  <si>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</si>
  <si>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</si>
  <si>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</si>
  <si>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</si>
  <si>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</si>
  <si>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</si>
  <si>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</si>
  <si>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</si>
  <si>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</si>
  <si>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</si>
  <si>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</si>
  <si>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</si>
  <si>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</si>
  <si>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</si>
  <si>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</si>
  <si>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</si>
  <si>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</si>
  <si>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</si>
  <si>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</si>
  <si>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</si>
  <si>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</si>
  <si>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</si>
  <si>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</si>
  <si>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</si>
  <si>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</si>
  <si>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</si>
  <si>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</si>
  <si>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</si>
  <si>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</si>
  <si>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</si>
  <si>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</si>
  <si>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</si>
  <si>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</si>
  <si>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</si>
  <si>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</si>
  <si>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</si>
  <si>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</si>
  <si>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</si>
  <si>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</si>
  <si>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</si>
  <si>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</si>
  <si>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</si>
  <si>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</si>
  <si>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</si>
  <si>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</si>
  <si>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</si>
  <si>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</si>
  <si>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</si>
  <si>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</si>
  <si>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</si>
  <si>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</si>
  <si>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</si>
  <si>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</si>
  <si>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</si>
  <si>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</si>
  <si>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</si>
  <si>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</si>
  <si>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</si>
  <si>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</si>
  <si>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</si>
  <si>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</si>
  <si>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</si>
  <si>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</si>
  <si>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</si>
  <si>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</si>
  <si>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</si>
  <si>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</si>
  <si>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</si>
  <si>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</si>
  <si>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</si>
  <si>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</si>
  <si>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</si>
  <si>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</si>
  <si>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</si>
  <si>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</si>
  <si>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</si>
  <si>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</si>
  <si>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</si>
  <si>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</si>
  <si>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</si>
  <si>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</si>
  <si>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</si>
  <si>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</si>
  <si>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</si>
  <si>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</si>
  <si>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</si>
  <si>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</si>
  <si>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</si>
  <si>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</si>
  <si>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</si>
  <si>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</si>
  <si>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</si>
  <si>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</si>
  <si>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</si>
  <si>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</si>
  <si>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</si>
  <si>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</si>
  <si>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</si>
  <si>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</si>
  <si>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</si>
  <si>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</si>
  <si>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</si>
  <si>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</si>
  <si>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</si>
  <si>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</si>
  <si>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</si>
  <si>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</si>
  <si>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</si>
  <si>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</si>
  <si>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</si>
  <si>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</si>
  <si>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</si>
  <si>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</si>
  <si>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</si>
  <si>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</si>
  <si>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</si>
  <si>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</si>
  <si>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</si>
  <si>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</si>
  <si>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</si>
  <si>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</si>
  <si>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</si>
  <si>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</si>
  <si>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</si>
  <si>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</si>
  <si>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</si>
  <si>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</si>
  <si>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</si>
  <si>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</si>
  <si>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</si>
  <si>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</si>
  <si>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</si>
  <si>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</si>
  <si>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</si>
  <si>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</si>
  <si>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</si>
  <si>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</si>
  <si>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</si>
  <si>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</si>
  <si>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</si>
  <si>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</si>
  <si>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</si>
  <si>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</si>
  <si>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</si>
  <si>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</si>
  <si>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</si>
  <si>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</si>
  <si>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</si>
  <si>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</si>
  <si>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</si>
  <si>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</si>
  <si>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</si>
  <si>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</si>
  <si>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</si>
  <si>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</si>
  <si>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</si>
  <si>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</si>
  <si>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</si>
  <si>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</si>
  <si>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</si>
  <si>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</si>
  <si>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</si>
  <si>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</si>
  <si>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</si>
  <si>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</si>
  <si>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</si>
  <si>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</si>
  <si>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</si>
  <si>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</si>
  <si>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</si>
  <si>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</si>
  <si>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</si>
  <si>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</si>
  <si>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</si>
  <si>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</si>
  <si>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</si>
  <si>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</si>
  <si>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</si>
  <si>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</si>
  <si>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</si>
  <si>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</si>
  <si>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</si>
  <si>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</si>
  <si>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</si>
  <si>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</si>
  <si>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</si>
  <si>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</si>
  <si>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</si>
  <si>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</si>
  <si>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</si>
  <si>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</si>
  <si>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</si>
  <si>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</si>
  <si>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</si>
  <si>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</si>
  <si>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</si>
  <si>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</si>
  <si>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</si>
  <si>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</si>
  <si>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</si>
  <si>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</si>
  <si>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</si>
  <si>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</si>
  <si>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</si>
  <si>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</si>
  <si>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</si>
  <si>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</si>
  <si>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</si>
  <si>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</si>
  <si>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</si>
  <si>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</si>
  <si>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</si>
  <si>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</si>
  <si>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</si>
  <si>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</si>
  <si>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</si>
  <si>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</si>
  <si>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</si>
  <si>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</si>
  <si>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</si>
  <si>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</si>
  <si>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</si>
  <si>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</si>
  <si>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</si>
  <si>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</si>
  <si>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</si>
  <si>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</si>
  <si>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</si>
  <si>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</si>
  <si>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</si>
  <si>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</si>
  <si>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</si>
  <si>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</si>
  <si>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</si>
  <si>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</si>
  <si>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</si>
  <si>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</si>
  <si>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</si>
  <si>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</si>
  <si>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</si>
  <si>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</si>
  <si>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</si>
  <si>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</si>
  <si>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</si>
  <si>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</si>
  <si>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</si>
  <si>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</si>
  <si>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</si>
  <si>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</si>
  <si>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</si>
  <si>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</si>
  <si>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</si>
  <si>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</si>
  <si>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</si>
  <si>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</si>
  <si>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</si>
  <si>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</si>
  <si>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</si>
  <si>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</si>
  <si>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</si>
  <si>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</si>
  <si>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</si>
  <si>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</si>
  <si>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</si>
  <si>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</si>
  <si>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</si>
  <si>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</si>
  <si>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</si>
  <si>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</si>
  <si>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</si>
  <si>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</si>
  <si>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</si>
  <si>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</si>
  <si>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</si>
  <si>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</si>
  <si>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</si>
  <si>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</si>
  <si>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</si>
  <si>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</si>
  <si>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</si>
  <si>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</si>
  <si>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</si>
  <si>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</si>
  <si>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</si>
  <si>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</si>
  <si>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</si>
  <si>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</si>
  <si>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</si>
  <si>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</si>
  <si>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</si>
  <si>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</si>
  <si>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</si>
  <si>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</si>
  <si>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</si>
  <si>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</si>
  <si>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</si>
  <si>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</si>
  <si>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</si>
  <si>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</si>
  <si>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</si>
  <si>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</si>
  <si>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</si>
  <si>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</si>
  <si>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</si>
  <si>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</si>
  <si>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</si>
  <si>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</si>
  <si>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</si>
  <si>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</si>
  <si>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</si>
  <si>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</si>
  <si>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</si>
  <si>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</si>
  <si>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</si>
  <si>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</si>
  <si>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</si>
  <si>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</si>
  <si>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</si>
  <si>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</si>
  <si>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</si>
  <si>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</si>
  <si>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</si>
  <si>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</si>
  <si>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</si>
  <si>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</si>
  <si>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</si>
  <si>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</si>
  <si>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</si>
  <si>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</si>
  <si>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</si>
  <si>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</si>
  <si>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</si>
  <si>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</si>
  <si>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</si>
  <si>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</si>
  <si>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</si>
  <si>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</si>
  <si>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</si>
  <si>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</si>
  <si>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</si>
  <si>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</si>
  <si>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</si>
  <si>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</si>
  <si>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</si>
  <si>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</si>
  <si>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</si>
  <si>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</si>
  <si>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</si>
  <si>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</si>
  <si>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</si>
  <si>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</si>
  <si>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</si>
  <si>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</si>
  <si>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</si>
  <si>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</si>
  <si>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</si>
  <si>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</si>
  <si>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</si>
  <si>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</si>
  <si>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</si>
  <si>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</si>
  <si>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</si>
  <si>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</si>
  <si>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</si>
  <si>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</si>
  <si>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</si>
  <si>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</si>
  <si>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</si>
  <si>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</si>
  <si>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</si>
  <si>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</si>
  <si>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</si>
  <si>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</si>
  <si>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</si>
  <si>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</si>
  <si>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</si>
  <si>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</si>
  <si>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</si>
  <si>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</si>
  <si>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</si>
  <si>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</si>
  <si>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</si>
  <si>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</si>
  <si>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</si>
  <si>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</si>
  <si>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</si>
  <si>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</si>
  <si>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</si>
  <si>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</si>
  <si>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</si>
  <si>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</si>
  <si>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</si>
  <si>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</si>
  <si>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</si>
  <si>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</si>
  <si>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</si>
  <si>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</si>
  <si>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</si>
  <si>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</si>
  <si>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</si>
  <si>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</si>
  <si>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</si>
  <si>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</si>
  <si>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</si>
  <si>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</si>
  <si>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</si>
  <si>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</si>
  <si>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</si>
  <si>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</si>
  <si>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</si>
  <si>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</si>
  <si>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</si>
  <si>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</si>
  <si>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</si>
  <si>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</si>
  <si>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</si>
  <si>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</si>
  <si>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</si>
  <si>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</si>
  <si>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</si>
  <si>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</si>
  <si>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</si>
  <si>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</si>
  <si>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</si>
  <si>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</si>
  <si>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</si>
  <si>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</si>
  <si>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</si>
  <si>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</si>
  <si>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</si>
  <si>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</si>
  <si>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</si>
  <si>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</si>
  <si>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</si>
  <si>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</si>
  <si>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</si>
  <si>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</si>
  <si>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</si>
  <si>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</si>
  <si>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</si>
  <si>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</si>
  <si>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</si>
  <si>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</si>
  <si>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</si>
  <si>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</si>
  <si>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</si>
  <si>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</si>
  <si>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</si>
  <si>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</si>
  <si>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</si>
  <si>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</si>
  <si>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</si>
  <si>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</si>
  <si>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</si>
  <si>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</si>
  <si>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</si>
  <si>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</si>
  <si>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</si>
  <si>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</si>
  <si>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</si>
  <si>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</si>
  <si>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</si>
  <si>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</si>
  <si>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</si>
  <si>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</si>
  <si>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</si>
  <si>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</si>
  <si>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</si>
  <si>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</si>
  <si>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</si>
  <si>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</si>
  <si>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</si>
  <si>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</si>
  <si>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</si>
  <si>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</si>
  <si>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</si>
  <si>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</si>
  <si>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</si>
  <si>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</si>
  <si>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</si>
  <si>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</si>
  <si>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</si>
  <si>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</si>
  <si>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</si>
  <si>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</si>
  <si>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</si>
  <si>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</si>
  <si>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</si>
  <si>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</si>
  <si>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</si>
  <si>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</si>
  <si>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</si>
  <si>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</si>
  <si>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</si>
  <si>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</si>
  <si>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</si>
  <si>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</si>
  <si>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</si>
  <si>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</si>
  <si>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</si>
  <si>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</si>
  <si>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</si>
  <si>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</si>
  <si>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</si>
  <si>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</si>
  <si>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</si>
  <si>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</si>
  <si>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</si>
  <si>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</si>
  <si>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</si>
  <si>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</si>
  <si>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</si>
  <si>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</si>
  <si>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</si>
  <si>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</si>
  <si>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</si>
  <si>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</si>
  <si>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</si>
  <si>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</si>
  <si>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</si>
  <si>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</si>
  <si>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</si>
  <si>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</si>
  <si>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</si>
  <si>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</si>
  <si>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</si>
  <si>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</si>
  <si>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</si>
  <si>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</si>
  <si>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</si>
  <si>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</si>
  <si>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</si>
  <si>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</si>
  <si>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</si>
  <si>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</si>
  <si>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</si>
  <si>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</si>
  <si>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</si>
  <si>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</si>
  <si>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</si>
  <si>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</si>
  <si>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</si>
  <si>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</si>
  <si>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</si>
  <si>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</si>
  <si>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</si>
  <si>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</si>
  <si>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</si>
  <si>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</si>
  <si>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</si>
  <si>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</si>
  <si>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</si>
  <si>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</si>
  <si>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</si>
  <si>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</si>
  <si>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</si>
  <si>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</si>
  <si>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</si>
  <si>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</si>
  <si>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</si>
  <si>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</si>
  <si>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</si>
  <si>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</si>
  <si>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</si>
  <si>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</si>
  <si>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</si>
  <si>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</si>
  <si>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</si>
  <si>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</si>
  <si>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</si>
  <si>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</si>
  <si>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</si>
  <si>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</si>
  <si>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</si>
  <si>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</si>
  <si>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</si>
  <si>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</si>
  <si>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</si>
  <si>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</si>
  <si>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</si>
  <si>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</si>
  <si>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</si>
  <si>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</si>
  <si>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</si>
  <si>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</si>
  <si>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</si>
  <si>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</si>
  <si>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</si>
  <si>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</si>
  <si>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</si>
  <si>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</si>
  <si>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</si>
  <si>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</si>
  <si>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</si>
  <si>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</si>
  <si>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</si>
  <si>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</si>
  <si>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</si>
  <si>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</si>
  <si>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</si>
  <si>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</si>
  <si>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</si>
  <si>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</si>
  <si>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</si>
  <si>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</si>
  <si>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</si>
  <si>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</si>
  <si>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</si>
  <si>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</si>
  <si>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</si>
  <si>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</si>
  <si>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</si>
  <si>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</si>
  <si>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</si>
  <si>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</si>
  <si>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</si>
  <si>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</si>
  <si>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</si>
  <si>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</si>
  <si>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</si>
  <si>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</si>
  <si>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</si>
  <si>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</si>
  <si>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</si>
  <si>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</si>
  <si>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</si>
  <si>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</si>
  <si>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</si>
  <si>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</si>
  <si>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</si>
  <si>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</si>
  <si>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</si>
  <si>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</si>
  <si>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</si>
  <si>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</si>
  <si>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</si>
  <si>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</si>
  <si>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</si>
  <si>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</si>
  <si>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</si>
  <si>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</si>
  <si>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</si>
  <si>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</si>
  <si>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</si>
  <si>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</si>
  <si>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</si>
  <si>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</si>
  <si>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</si>
  <si>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</si>
  <si>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</si>
  <si>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</si>
  <si>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</si>
  <si>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</si>
  <si>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</si>
  <si>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</si>
  <si>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</si>
  <si>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</si>
  <si>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</si>
  <si>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</si>
  <si>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</si>
  <si>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</si>
  <si>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</si>
  <si>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</si>
  <si>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</si>
  <si>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</si>
  <si>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</si>
  <si>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</si>
  <si>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</si>
  <si>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</si>
  <si>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</si>
  <si>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</si>
  <si>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</si>
  <si>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</si>
  <si>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</si>
  <si>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</si>
  <si>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</si>
  <si>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</si>
  <si>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</si>
  <si>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</si>
  <si>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</si>
  <si>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</si>
  <si>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</si>
  <si>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</si>
  <si>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</si>
  <si>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</si>
  <si>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</si>
  <si>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</si>
  <si>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</si>
  <si>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</si>
  <si>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</si>
  <si>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</si>
  <si>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</si>
  <si>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</si>
  <si>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</si>
  <si>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</si>
  <si>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</si>
  <si>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</si>
  <si>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</si>
  <si>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</si>
  <si>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</si>
  <si>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</si>
  <si>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</si>
  <si>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</si>
  <si>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</si>
  <si>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</si>
  <si>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</si>
  <si>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</si>
  <si>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</si>
  <si>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</si>
  <si>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</si>
  <si>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</si>
  <si>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</si>
  <si>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</si>
  <si>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</si>
  <si>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</si>
  <si>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</si>
  <si>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</si>
  <si>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</si>
  <si>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</si>
  <si>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</si>
  <si>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</si>
  <si>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</si>
  <si>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</si>
  <si>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</si>
  <si>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</si>
  <si>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</si>
  <si>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</si>
  <si>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</si>
  <si>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</si>
  <si>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</si>
  <si>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</si>
  <si>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</si>
  <si>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</si>
  <si>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</si>
  <si>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</si>
  <si>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</si>
  <si>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</si>
  <si>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</si>
  <si>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</si>
  <si>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</si>
  <si>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</si>
  <si>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</si>
  <si>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</si>
  <si>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</si>
  <si>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</si>
  <si>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</si>
  <si>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</si>
  <si>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</si>
  <si>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</si>
  <si>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</si>
  <si>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</si>
  <si>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</si>
  <si>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</si>
  <si>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</si>
  <si>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</si>
  <si>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</si>
  <si>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</si>
  <si>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</si>
  <si>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</si>
  <si>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</si>
  <si>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</si>
  <si>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</si>
  <si>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</si>
  <si>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</si>
  <si>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</si>
  <si>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</si>
  <si>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</si>
  <si>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</si>
  <si>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</si>
  <si>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</si>
  <si>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</si>
  <si>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</si>
  <si>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</si>
  <si>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</si>
  <si>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</si>
  <si>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</si>
  <si>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</si>
  <si>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</si>
  <si>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</si>
  <si>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</si>
  <si>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</si>
  <si>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</si>
  <si>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</si>
  <si>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</si>
  <si>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</si>
  <si>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</si>
  <si>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</si>
  <si>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</si>
  <si>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</si>
  <si>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</si>
  <si>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</si>
  <si>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</si>
  <si>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</si>
  <si>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</si>
  <si>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</si>
  <si>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</si>
  <si>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</si>
  <si>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</si>
  <si>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</si>
  <si>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</si>
  <si>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</si>
  <si>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</si>
  <si>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</si>
  <si>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</si>
  <si>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</si>
  <si>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</si>
  <si>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</si>
  <si>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</si>
  <si>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</si>
  <si>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</si>
  <si>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</si>
  <si>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</si>
  <si>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</si>
  <si>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</si>
  <si>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</si>
  <si>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</si>
  <si>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</si>
  <si>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</si>
  <si>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</si>
  <si>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</si>
  <si>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</si>
  <si>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</si>
  <si>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</si>
  <si>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</si>
  <si>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</si>
  <si>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</si>
  <si>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</si>
  <si>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</si>
  <si>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</si>
  <si>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</si>
  <si>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</si>
  <si>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</si>
  <si>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</si>
  <si>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</si>
  <si>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</si>
  <si>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</si>
  <si>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</si>
  <si>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</si>
  <si>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</si>
  <si>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</si>
  <si>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</si>
  <si>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</si>
  <si>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</si>
  <si>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</si>
  <si>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</si>
  <si>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</si>
  <si>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</si>
  <si>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</si>
  <si>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</si>
  <si>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</si>
  <si>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</si>
  <si>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</si>
  <si>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</si>
  <si>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</si>
  <si>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</si>
  <si>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</si>
  <si>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</si>
  <si>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</si>
  <si>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</si>
  <si>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</si>
  <si>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</si>
  <si>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</si>
  <si>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</si>
  <si>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</si>
  <si>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</si>
  <si>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</si>
  <si>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</si>
  <si>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</si>
  <si>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</si>
  <si>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</si>
  <si>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</si>
  <si>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</si>
  <si>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</si>
  <si>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</si>
  <si>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</si>
  <si>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</si>
  <si>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</si>
  <si>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</si>
  <si>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</si>
  <si>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</si>
  <si>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</si>
  <si>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</si>
  <si>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</si>
  <si>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</si>
  <si>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</si>
  <si>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</si>
  <si>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</si>
  <si>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</si>
  <si>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</si>
  <si>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</si>
  <si>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</si>
  <si>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</si>
  <si>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</si>
  <si>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</si>
  <si>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</si>
  <si>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</si>
  <si>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</si>
  <si>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</si>
  <si>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</si>
  <si>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</si>
  <si>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</si>
  <si>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</si>
  <si>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</si>
  <si>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</si>
  <si>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</si>
  <si>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</si>
  <si>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</si>
  <si>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</si>
  <si>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</si>
  <si>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</si>
  <si>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</si>
  <si>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</si>
  <si>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</si>
  <si>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</si>
  <si>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</si>
  <si>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</si>
  <si>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</si>
  <si>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</si>
  <si>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</si>
  <si>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</si>
  <si>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</si>
  <si>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</si>
  <si>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</si>
  <si>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</si>
  <si>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</si>
  <si>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</si>
  <si>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</si>
  <si>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</si>
  <si>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</si>
  <si>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</si>
  <si>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</si>
  <si>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</si>
  <si>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</si>
  <si>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</si>
  <si>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</si>
  <si>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</si>
  <si>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</si>
  <si>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</si>
  <si>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</si>
  <si>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</si>
  <si>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</si>
  <si>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</si>
  <si>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</si>
  <si>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</si>
  <si>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</si>
  <si>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</si>
  <si>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</si>
  <si>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</si>
  <si>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</si>
  <si>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</si>
  <si>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</si>
  <si>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</si>
  <si>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</si>
  <si>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</si>
  <si>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</si>
  <si>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</si>
  <si>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</si>
  <si>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</si>
  <si>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</si>
  <si>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</si>
  <si>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</si>
  <si>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</si>
  <si>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</si>
  <si>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</si>
  <si>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</si>
  <si>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</si>
  <si>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</si>
  <si>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</si>
  <si>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</si>
  <si>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</si>
  <si>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</si>
  <si>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</si>
  <si>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</si>
  <si>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</si>
  <si>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</si>
  <si>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</si>
  <si>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</si>
  <si>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</si>
  <si>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</si>
  <si>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</si>
  <si>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</si>
  <si>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</si>
  <si>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</si>
  <si>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</si>
  <si>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</si>
  <si>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</si>
  <si>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</si>
  <si>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</si>
  <si>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</si>
  <si>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</si>
  <si>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</si>
  <si>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</si>
  <si>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</si>
  <si>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</si>
  <si>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</si>
  <si>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</si>
  <si>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</si>
  <si>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</si>
  <si>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</si>
  <si>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</si>
  <si>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</si>
  <si>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</si>
  <si>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</si>
  <si>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</si>
  <si>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</si>
  <si>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</si>
  <si>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</si>
  <si>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</si>
  <si>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</si>
  <si>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</si>
  <si>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</si>
  <si>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</si>
  <si>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</si>
  <si>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</si>
  <si>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</si>
  <si>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</si>
  <si>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</si>
  <si>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</si>
  <si>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</si>
  <si>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</si>
  <si>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</si>
  <si>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</si>
  <si>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</si>
  <si>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</si>
  <si>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</si>
  <si>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</si>
  <si>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</si>
  <si>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</si>
  <si>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</si>
  <si>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</si>
  <si>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</si>
  <si>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</si>
  <si>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</si>
  <si>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</si>
  <si>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</si>
  <si>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</si>
  <si>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</si>
  <si>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</si>
  <si>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</si>
  <si>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</si>
  <si>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</si>
  <si>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</si>
  <si>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</si>
  <si>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</si>
  <si>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</si>
  <si>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</si>
  <si>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</si>
  <si>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</si>
  <si>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</si>
  <si>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</si>
  <si>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</si>
  <si>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</si>
  <si>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</si>
  <si>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</si>
  <si>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</si>
  <si>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</si>
  <si>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</si>
  <si>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</si>
  <si>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</si>
  <si>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</si>
  <si>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</si>
  <si>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</si>
  <si>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</si>
  <si>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</si>
  <si>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</si>
  <si>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</si>
  <si>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</si>
  <si>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</si>
  <si>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</si>
  <si>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</si>
  <si>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</si>
  <si>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</si>
  <si>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</si>
  <si>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</si>
  <si>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</si>
  <si>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</si>
  <si>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</si>
  <si>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</si>
  <si>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</si>
  <si>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</si>
  <si>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</si>
  <si>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</si>
  <si>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</si>
  <si>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</si>
  <si>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</si>
  <si>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</si>
  <si>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</si>
  <si>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</si>
  <si>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</si>
  <si>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</si>
  <si>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</si>
  <si>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</si>
  <si>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</si>
  <si>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</si>
  <si>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</si>
  <si>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</si>
  <si>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</si>
  <si>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</si>
  <si>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</si>
  <si>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</si>
  <si>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</si>
  <si>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</si>
  <si>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</si>
  <si>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</si>
  <si>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</si>
  <si>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</si>
  <si>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</si>
  <si>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</si>
  <si>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</si>
  <si>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</si>
  <si>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</si>
  <si>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</si>
  <si>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</si>
  <si>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</si>
  <si>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</si>
  <si>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</si>
  <si>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</si>
  <si>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</si>
  <si>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</si>
  <si>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</si>
  <si>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</si>
  <si>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</si>
  <si>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</si>
  <si>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</si>
  <si>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</si>
  <si>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</si>
  <si>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</si>
  <si>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</si>
  <si>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</si>
  <si>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</si>
  <si>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</si>
  <si>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</si>
  <si>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</si>
  <si>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</si>
  <si>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</si>
  <si>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</si>
  <si>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</si>
  <si>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</si>
  <si>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</si>
  <si>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</si>
  <si>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</si>
  <si>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</si>
  <si>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</si>
  <si>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</si>
  <si>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</si>
  <si>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</si>
  <si>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</si>
  <si>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</si>
  <si>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</si>
  <si>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</si>
  <si>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</si>
  <si>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</si>
  <si>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</si>
  <si>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</si>
  <si>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</si>
  <si>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</si>
  <si>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</si>
  <si>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</si>
  <si>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</si>
  <si>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</si>
  <si>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</si>
  <si>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</si>
  <si>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</si>
  <si>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</si>
  <si>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</si>
  <si>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</si>
  <si>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</si>
  <si>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</si>
  <si>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</si>
  <si>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</si>
  <si>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</si>
  <si>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</si>
  <si>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</si>
  <si>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</si>
  <si>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</si>
  <si>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</si>
  <si>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</si>
  <si>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</si>
  <si>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</si>
  <si>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</si>
  <si>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</si>
  <si>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</si>
  <si>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</si>
  <si>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</si>
  <si>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</si>
  <si>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</si>
  <si>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</si>
  <si>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</si>
  <si>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</si>
  <si>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</si>
  <si>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</si>
  <si>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</si>
  <si>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</si>
  <si>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</si>
  <si>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</si>
  <si>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</si>
  <si>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</si>
  <si>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</si>
  <si>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</si>
  <si>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</si>
  <si>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</si>
  <si>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</si>
  <si>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</si>
  <si>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</si>
  <si>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</si>
  <si>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</si>
  <si>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</si>
  <si>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</si>
  <si>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</si>
  <si>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</si>
  <si>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</si>
  <si>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</si>
  <si>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</si>
  <si>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</si>
  <si>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</si>
  <si>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</si>
  <si>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</si>
  <si>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</si>
  <si>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</si>
  <si>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</si>
  <si>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</si>
  <si>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</si>
  <si>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</si>
  <si>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</si>
  <si>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</si>
  <si>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</si>
  <si>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</si>
  <si>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</si>
  <si>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</si>
  <si>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</si>
  <si>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</si>
  <si>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</si>
  <si>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</si>
  <si>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</si>
  <si>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</si>
  <si>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</si>
  <si>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</si>
  <si>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</si>
  <si>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</si>
  <si>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</si>
  <si>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</si>
  <si>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</si>
  <si>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</si>
  <si>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</si>
  <si>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</si>
  <si>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</si>
  <si>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</si>
  <si>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</si>
  <si>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</si>
  <si>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</si>
  <si>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</si>
  <si>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</si>
  <si>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</si>
  <si>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</si>
  <si>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</si>
  <si>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</si>
  <si>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</si>
  <si>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</si>
  <si>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</si>
  <si>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</si>
  <si>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</si>
  <si>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</si>
  <si>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</si>
  <si>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</si>
  <si>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</si>
  <si>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</si>
  <si>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</si>
  <si>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</si>
  <si>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</si>
  <si>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</si>
  <si>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</si>
  <si>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</si>
  <si>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</si>
  <si>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</si>
  <si>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</si>
  <si>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</si>
  <si>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</si>
  <si>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</si>
  <si>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</si>
  <si>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</si>
  <si>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</si>
  <si>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</si>
  <si>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</si>
  <si>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</si>
  <si>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</si>
  <si>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</si>
  <si>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</si>
  <si>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</si>
  <si>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</si>
  <si>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</si>
  <si>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</si>
  <si>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</si>
  <si>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</si>
  <si>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</si>
  <si>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</si>
  <si>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</si>
  <si>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</si>
  <si>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</si>
  <si>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</si>
  <si>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</si>
  <si>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</si>
  <si>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</si>
  <si>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</si>
  <si>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</si>
  <si>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</si>
  <si>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</si>
  <si>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</si>
  <si>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</si>
  <si>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</si>
  <si>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</si>
  <si>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</si>
  <si>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</si>
  <si>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</si>
  <si>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</si>
  <si>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</si>
  <si>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</si>
  <si>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</si>
  <si>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</si>
  <si>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</si>
  <si>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</si>
  <si>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</si>
  <si>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</si>
  <si>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</si>
  <si>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</si>
  <si>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</si>
  <si>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</si>
  <si>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</si>
  <si>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</si>
  <si>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</si>
  <si>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</si>
  <si>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</si>
  <si>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</si>
  <si>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</si>
  <si>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</si>
  <si>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</si>
  <si>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</si>
  <si>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</si>
  <si>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</si>
  <si>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</si>
  <si>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</si>
  <si>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</si>
  <si>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</si>
  <si>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</si>
  <si>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</si>
  <si>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</si>
  <si>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</si>
  <si>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</si>
  <si>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</si>
  <si>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</si>
  <si>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</si>
  <si>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</si>
  <si>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</si>
  <si>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</si>
  <si>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</si>
  <si>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</si>
  <si>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</si>
  <si>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</si>
  <si>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</si>
  <si>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</si>
  <si>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</si>
  <si>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</si>
  <si>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</si>
  <si>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</si>
  <si>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</si>
  <si>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</si>
  <si>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</si>
  <si>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</si>
  <si>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</si>
  <si>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</si>
  <si>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</si>
  <si>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</si>
  <si>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</si>
  <si>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</si>
  <si>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</si>
  <si>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</si>
  <si>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</si>
  <si>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</si>
  <si>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</si>
  <si>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</si>
  <si>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</si>
  <si>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</si>
  <si>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</si>
  <si>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</si>
  <si>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</si>
  <si>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</si>
  <si>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</si>
  <si>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</si>
  <si>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</si>
  <si>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</si>
  <si>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</si>
  <si>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</si>
  <si>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</si>
  <si>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</si>
  <si>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</si>
  <si>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</si>
  <si>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</si>
  <si>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</si>
  <si>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</si>
  <si>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</si>
  <si>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</si>
  <si>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</si>
  <si>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</si>
  <si>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</si>
  <si>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</si>
  <si>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</si>
  <si>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</si>
  <si>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</si>
  <si>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</si>
  <si>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</si>
  <si>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</si>
  <si>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</si>
  <si>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</si>
  <si>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</si>
  <si>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</si>
  <si>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</si>
  <si>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</si>
  <si>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</si>
  <si>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</si>
  <si>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</si>
  <si>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</si>
  <si>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</si>
  <si>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</si>
  <si>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</si>
  <si>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</si>
  <si>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</si>
  <si>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</si>
  <si>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</si>
  <si>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</si>
  <si>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</si>
  <si>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</si>
  <si>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</si>
  <si>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</si>
  <si>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</si>
  <si>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</si>
  <si>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</si>
  <si>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</si>
  <si>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</si>
  <si>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</si>
  <si>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</si>
  <si>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</si>
  <si>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</si>
  <si>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</si>
  <si>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</si>
  <si>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</si>
  <si>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</si>
  <si>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</si>
  <si>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</si>
  <si>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</si>
  <si>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</si>
  <si>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</si>
  <si>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</si>
  <si>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</si>
  <si>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</si>
  <si>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</si>
  <si>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</si>
  <si>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</si>
  <si>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</si>
  <si>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</si>
  <si>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</si>
  <si>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</si>
  <si>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</si>
  <si>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</si>
  <si>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</si>
  <si>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</si>
  <si>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</si>
  <si>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</si>
  <si>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</si>
  <si>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</si>
  <si>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</si>
  <si>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</si>
  <si>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</si>
  <si>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</si>
  <si>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</si>
  <si>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</si>
  <si>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</si>
  <si>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</si>
  <si>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</si>
  <si>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</si>
  <si>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</si>
  <si>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</si>
  <si>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</si>
  <si>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</si>
  <si>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</si>
  <si>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</si>
  <si>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</si>
  <si>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</si>
  <si>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</si>
  <si>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</si>
  <si>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</si>
  <si>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</si>
  <si>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</si>
  <si>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</si>
  <si>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</si>
  <si>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</si>
  <si>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</si>
  <si>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</si>
  <si>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</si>
  <si>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</si>
  <si>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</si>
  <si>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</si>
  <si>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</si>
  <si>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</si>
  <si>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</si>
  <si>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</si>
  <si>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</si>
  <si>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</si>
  <si>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</si>
  <si>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</si>
  <si>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</si>
  <si>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</si>
  <si>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</si>
  <si>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</si>
  <si>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</si>
  <si>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</si>
  <si>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</si>
  <si>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</si>
  <si>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</si>
  <si>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</si>
  <si>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</si>
  <si>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</si>
  <si>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</si>
  <si>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</si>
  <si>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</si>
  <si>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</si>
  <si>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</si>
  <si>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</si>
  <si>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</si>
  <si>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</si>
  <si>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</si>
  <si>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</si>
  <si>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</si>
  <si>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</si>
  <si>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</si>
  <si>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</si>
  <si>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</si>
  <si>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</si>
  <si>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</si>
  <si>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</si>
  <si>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</si>
  <si>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</si>
  <si>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</si>
  <si>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</si>
  <si>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</si>
  <si>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</si>
  <si>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</si>
  <si>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</si>
  <si>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</si>
  <si>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</si>
  <si>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</si>
  <si>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</si>
  <si>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</si>
  <si>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</si>
  <si>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</si>
  <si>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</si>
  <si>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</si>
  <si>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</si>
  <si>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</si>
  <si>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</si>
  <si>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</si>
  <si>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</si>
  <si>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</si>
  <si>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</si>
  <si>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</si>
  <si>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</si>
  <si>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</si>
  <si>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</si>
  <si>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</si>
  <si>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</si>
  <si>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</si>
  <si>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</si>
  <si>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</si>
  <si>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</si>
  <si>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</si>
  <si>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</si>
  <si>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</si>
  <si>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</si>
  <si>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</si>
  <si>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</si>
  <si>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</si>
  <si>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</si>
  <si>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</si>
  <si>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</si>
  <si>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</si>
  <si>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</si>
  <si>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</si>
  <si>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</si>
  <si>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</si>
  <si>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</si>
  <si>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</si>
  <si>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</si>
  <si>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</si>
  <si>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</si>
  <si>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</si>
  <si>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</si>
  <si>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</si>
  <si>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</si>
  <si>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</si>
  <si>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</si>
  <si>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</si>
  <si>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</si>
  <si>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</si>
  <si>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</si>
  <si>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</si>
  <si>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</si>
  <si>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</si>
  <si>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</si>
  <si>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</si>
  <si>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</si>
  <si>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</si>
  <si>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</si>
  <si>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</si>
  <si>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</si>
  <si>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</si>
  <si>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</si>
  <si>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</si>
  <si>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</si>
  <si>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</si>
  <si>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</si>
  <si>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</si>
  <si>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</si>
  <si>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</si>
  <si>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</si>
  <si>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</si>
  <si>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</si>
  <si>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</si>
  <si>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</si>
  <si>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</si>
  <si>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</si>
  <si>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</si>
  <si>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</si>
  <si>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</si>
  <si>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</si>
  <si>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</si>
  <si>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</si>
  <si>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</si>
  <si>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</si>
  <si>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</si>
  <si>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</si>
  <si>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</si>
  <si>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</si>
  <si>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</si>
  <si>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</si>
  <si>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</si>
  <si>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</si>
  <si>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</si>
  <si>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</si>
  <si>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</si>
  <si>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</si>
  <si>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</si>
  <si>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</si>
  <si>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</si>
  <si>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</si>
  <si>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</si>
  <si>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</si>
  <si>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</si>
  <si>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</si>
  <si>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</si>
  <si>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</si>
  <si>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</si>
  <si>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</si>
  <si>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</si>
  <si>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</si>
  <si>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</si>
  <si>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</si>
  <si>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</si>
  <si>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</si>
  <si>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</si>
  <si>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</si>
  <si>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</si>
  <si>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</si>
  <si>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</si>
  <si>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</si>
  <si>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</si>
  <si>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</si>
  <si>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</si>
  <si>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</si>
  <si>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</si>
  <si>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</si>
  <si>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</si>
  <si>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</si>
  <si>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</si>
  <si>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</si>
  <si>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</si>
  <si>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</si>
  <si>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</si>
  <si>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</si>
  <si>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</si>
  <si>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</si>
  <si>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</si>
  <si>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</si>
  <si>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</si>
  <si>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</si>
  <si>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</si>
  <si>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</si>
  <si>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</si>
  <si>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</si>
  <si>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</si>
  <si>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</si>
  <si>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</si>
  <si>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</si>
  <si>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</si>
  <si>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</si>
  <si>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</si>
  <si>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</si>
  <si>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</si>
  <si>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</si>
  <si>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</si>
  <si>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</si>
  <si>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</si>
  <si>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</si>
  <si>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</si>
  <si>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</si>
  <si>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</si>
  <si>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</si>
  <si>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</si>
  <si>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</si>
  <si>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</si>
  <si>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</si>
  <si>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</si>
  <si>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</si>
  <si>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</si>
  <si>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</si>
  <si>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</si>
  <si>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</si>
  <si>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</si>
  <si>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</si>
  <si>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</si>
  <si>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</si>
  <si>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</si>
  <si>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</si>
  <si>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</si>
  <si>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</si>
  <si>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</si>
  <si>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</si>
  <si>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</si>
  <si>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</si>
  <si>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</si>
  <si>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</si>
  <si>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</si>
  <si>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</si>
  <si>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</si>
  <si>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</si>
  <si>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</si>
  <si>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</si>
  <si>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</si>
  <si>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</si>
  <si>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</si>
  <si>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</si>
  <si>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</si>
  <si>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</si>
  <si>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</si>
  <si>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</si>
  <si>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</si>
  <si>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</si>
  <si>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</si>
  <si>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</si>
  <si>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</si>
  <si>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</si>
  <si>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</si>
  <si>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</si>
  <si>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</si>
  <si>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</si>
  <si>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</si>
  <si>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</si>
  <si>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</si>
  <si>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</si>
  <si>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</si>
  <si>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</si>
  <si>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</si>
  <si>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</si>
  <si>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</si>
  <si>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</si>
  <si>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</si>
  <si>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</si>
  <si>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</si>
  <si>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</si>
  <si>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</si>
  <si>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</si>
  <si>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</si>
  <si>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</si>
  <si>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</si>
  <si>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</si>
  <si>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</si>
  <si>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</si>
  <si>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</si>
  <si>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</si>
  <si>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</si>
  <si>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Column Labels</t>
  </si>
  <si>
    <t>Count of outcomes</t>
  </si>
  <si>
    <t>Launch Date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</si>
  <si>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</si>
  <si>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</si>
  <si>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</si>
  <si>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</si>
  <si>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</si>
  <si>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</si>
  <si>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</si>
  <si>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</si>
  <si>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</si>
  <si>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</si>
  <si>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</si>
  <si>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</si>
  <si>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</si>
  <si>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</si>
  <si>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</si>
  <si>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</si>
  <si>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</si>
  <si>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Failed</t>
  </si>
  <si>
    <t xml:space="preserve">Percentage Successful
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</si>
  <si>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</si>
  <si>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</si>
  <si>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</si>
  <si>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</si>
  <si>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</si>
  <si>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</si>
  <si>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</si>
  <si>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</si>
  <si>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</si>
  <si>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</si>
  <si>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</si>
  <si>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</si>
  <si>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Live/ Canceled</t>
  </si>
  <si>
    <t>Percentage Live/Canceled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</si>
</sst>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1" fillId="0" borderId="0" xfId="0" applyNumberFormat="1" applyFont="1" applyAlignment="1">
      <alignment vertical="top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
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73</c:v>
                </c:pt>
                <c:pt idx="1">
                  <c:v>72</c:v>
                </c:pt>
                <c:pt idx="2">
                  <c:v>55</c:v>
                </c:pt>
                <c:pt idx="3">
                  <c:v>52</c:v>
                </c:pt>
                <c:pt idx="4">
                  <c:v>48</c:v>
                </c:pt>
                <c:pt idx="5">
                  <c:v>45</c:v>
                </c:pt>
                <c:pt idx="6">
                  <c:v>17</c:v>
                </c:pt>
                <c:pt idx="7">
                  <c:v>25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99-45FB-8468-5CBFD13E124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23</c:v>
                </c:pt>
                <c:pt idx="1">
                  <c:v>27</c:v>
                </c:pt>
                <c:pt idx="2">
                  <c:v>45</c:v>
                </c:pt>
                <c:pt idx="3">
                  <c:v>44</c:v>
                </c:pt>
                <c:pt idx="4">
                  <c:v>48</c:v>
                </c:pt>
                <c:pt idx="5">
                  <c:v>55</c:v>
                </c:pt>
                <c:pt idx="6">
                  <c:v>67</c:v>
                </c:pt>
                <c:pt idx="7">
                  <c:v>67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99-45FB-8468-5CBFD13E124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Live/Canceled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0</c:v>
                </c:pt>
                <c:pt idx="6">
                  <c:v>17</c:v>
                </c:pt>
                <c:pt idx="7">
                  <c:v>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99-45FB-8468-5CBFD13E1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435200"/>
        <c:axId val="6912276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299-45FB-8468-5CBFD13E124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299-45FB-8468-5CBFD13E124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Live/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299-45FB-8468-5CBFD13E124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192</c:v>
                      </c:pt>
                      <c:pt idx="1">
                        <c:v>539</c:v>
                      </c:pt>
                      <c:pt idx="2">
                        <c:v>169</c:v>
                      </c:pt>
                      <c:pt idx="3">
                        <c:v>75</c:v>
                      </c:pt>
                      <c:pt idx="4">
                        <c:v>25</c:v>
                      </c:pt>
                      <c:pt idx="5">
                        <c:v>20</c:v>
                      </c:pt>
                      <c:pt idx="6">
                        <c:v>6</c:v>
                      </c:pt>
                      <c:pt idx="7">
                        <c:v>12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299-45FB-8468-5CBFD13E1248}"/>
                  </c:ext>
                </c:extLst>
              </c15:ser>
            </c15:filteredLineSeries>
          </c:ext>
        </c:extLst>
      </c:lineChart>
      <c:catAx>
        <c:axId val="15343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7648"/>
        <c:crosses val="autoZero"/>
        <c:auto val="1"/>
        <c:lblAlgn val="ctr"/>
        <c:lblOffset val="100"/>
        <c:noMultiLvlLbl val="0"/>
      </c:catAx>
      <c:valAx>
        <c:axId val="69122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3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[Module1Challenge.xlsx]Outcomes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Launch date </a:t>
            </a:r>
            <a:endParaRPr lang="en-US"/>
          </a:p>
        </c:rich>
      </c:tx>
      <c:layout>
        <c:manualLayout>
          <c:xMode val="edge"/>
          <c:yMode val="edge"/>
          <c:x val="0.49388230928101201"/>
          <c:y val="5.5038716245878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39F-83A2-5C40944A9E20}"/>
            </c:ext>
          </c:extLst>
        </c:ser>
        <c:ser>
          <c:idx val="1"/>
          <c:order val="1"/>
          <c:tx>
            <c:strRef>
              <c:f>'Outcomes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39F-83A2-5C40944A9E20}"/>
            </c:ext>
          </c:extLst>
        </c:ser>
        <c:ser>
          <c:idx val="2"/>
          <c:order val="2"/>
          <c:tx>
            <c:strRef>
              <c:f>'Outcomes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39F-83A2-5C40944A9E20}"/>
            </c:ext>
          </c:extLst>
        </c:ser>
        <c:ser>
          <c:idx val="3"/>
          <c:order val="3"/>
          <c:tx>
            <c:strRef>
              <c:f>'Outcomes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05-439F-83A2-5C40944A9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301824"/>
        <c:axId val="65460144"/>
      </c:lineChart>
      <c:catAx>
        <c:axId val="73330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0144"/>
        <c:crosses val="autoZero"/>
        <c:auto val="1"/>
        <c:lblAlgn val="ctr"/>
        <c:lblOffset val="100"/>
        <c:noMultiLvlLbl val="0"/>
      </c:catAx>
      <c:valAx>
        <c:axId val="654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0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13</xdr:row>
      <xdr:rowOff>167640</xdr:rowOff>
    </xdr:from>
    <xdr:to>
      <xdr:col>7</xdr:col>
      <xdr:colOff>1280160</xdr:colOff>
      <xdr:row>34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E384D-7AEA-4F9A-A583-F23FC044C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1</xdr:row>
      <xdr:rowOff>99060</xdr:rowOff>
    </xdr:from>
    <xdr:to>
      <xdr:col>18</xdr:col>
      <xdr:colOff>320040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1E76F-CFC0-4F77-998E-F30E93991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" refreshedDate="43841.519198495371" createdVersion="6" refreshedVersion="6" minRefreshableVersion="3" recordCount="4114" xr:uid="{F2ED889E-3E70-46F2-9727-052818C0A66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37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4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5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2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0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26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21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65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60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1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0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1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6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45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9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1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19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09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55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12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2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1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0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2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3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67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4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8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3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0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42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30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2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4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8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8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0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28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6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29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07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0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0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48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5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14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73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08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19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16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2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11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27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1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53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39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702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27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7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98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0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3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2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6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5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03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15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0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20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11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0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131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15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06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0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28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5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7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0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247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22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31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55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04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4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103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14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114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13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0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4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6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2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3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00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8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23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5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0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4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40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20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3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3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3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6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6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42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2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58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30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5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6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5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5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4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8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5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1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3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3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6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2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85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7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39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7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91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32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7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4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8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8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4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3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4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53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77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56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8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4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1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5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5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2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14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5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22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76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7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20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0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33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1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79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2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1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0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37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3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30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293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11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6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19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4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5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385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14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2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13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0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2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02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13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36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4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07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1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25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7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25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07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02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2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3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7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2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0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5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2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1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6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03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74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0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01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1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24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01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4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3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04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2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14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2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07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31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2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6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14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12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6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4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256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207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12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21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2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8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1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1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1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0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7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4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7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1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4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5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3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8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10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3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8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27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0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3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02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2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00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1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5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9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39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5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7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64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1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8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2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9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2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1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1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2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1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3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3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2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23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5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109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1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1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23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00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0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18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2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302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27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5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37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3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1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23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2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2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3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7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44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19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46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06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00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279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3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07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12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14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0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0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41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67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147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1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126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101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8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9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22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3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22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2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6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73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58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7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6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8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3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31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9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5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5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4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2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32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00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5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6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31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32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26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6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0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26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14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315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2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07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7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1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4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7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1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0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0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06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03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19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1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2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02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38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0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02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6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4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7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51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3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33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48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03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81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4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204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9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4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4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5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1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15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0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12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01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2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0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5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0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0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5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6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27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7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15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37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6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0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19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8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34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3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7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0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2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01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31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1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22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45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17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2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04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67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22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0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10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20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55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3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05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0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0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0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44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0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8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4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2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8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24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5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2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68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3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1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2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4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75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4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9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4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4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39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4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37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6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5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2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1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3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6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3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7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1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3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2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12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28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38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4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4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2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11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39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46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4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8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47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5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8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3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2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7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59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04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6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75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6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44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13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2153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3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1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47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352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23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19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1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103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117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112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342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07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8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0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3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08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12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145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28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9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1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9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9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26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39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6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5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63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9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8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4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8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5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4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3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36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1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8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2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1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5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7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9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2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6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3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5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07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4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6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8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5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9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32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35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7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253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26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26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0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99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2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0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0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4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55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254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29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3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786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4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7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5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0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8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2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4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29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3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5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04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20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7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2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2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02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38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303833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202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8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29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21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14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01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25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1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6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9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00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0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1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9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15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6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04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62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6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55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1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1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24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21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2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08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42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25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4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1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0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22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0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41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1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5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24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3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0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0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3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6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12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6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3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31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15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9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1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4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22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85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4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3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7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7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0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378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25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47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02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04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1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3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3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3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23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83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1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16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73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26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0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00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9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0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26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1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0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124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05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89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7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252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20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12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424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07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4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212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24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1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19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137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3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0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1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0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22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2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07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1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2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67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49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0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3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5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3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2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5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8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3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7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1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2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1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3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01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09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4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6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456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15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2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8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2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04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21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1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89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662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11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182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37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17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2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9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2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66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8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7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4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1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215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1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4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55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50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06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57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9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62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20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3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7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3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25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207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74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2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1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28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3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76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48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45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1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32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50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80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3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3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18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3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1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3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11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79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2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2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0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22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0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4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7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2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1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6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5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33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13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18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55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17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4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65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5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02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0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5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04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5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0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70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25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0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1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10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2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1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4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0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74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2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3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254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03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03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0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2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1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27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103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40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3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13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2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202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3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1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1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11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75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18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0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0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03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3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4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00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2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3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48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9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2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6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1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65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4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6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2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1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0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8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1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48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0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13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2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10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6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08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1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103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15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07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6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5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885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02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5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6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57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6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3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40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6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40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0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48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5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6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39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2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68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2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48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3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35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36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3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1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4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3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4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52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35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05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00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67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02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03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43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263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18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20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307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00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20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02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2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0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8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7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00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0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0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1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02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54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01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0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09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32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3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72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2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7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0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5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35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1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2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11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66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0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45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06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37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0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2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24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0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45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3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0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47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3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59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9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5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47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4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3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6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41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4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0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95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03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03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00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2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0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7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24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0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17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8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16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11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7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26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38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70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788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34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50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01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800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06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1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8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2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99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9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68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436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57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1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1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93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27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260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62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0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370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8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579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2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6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67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5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7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20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347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402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02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5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55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2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6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3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82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1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312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234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24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248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17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05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32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82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35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9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781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1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92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102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8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9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81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25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85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201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2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6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361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226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20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7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38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1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32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30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42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3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248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82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24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506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81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48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20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473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30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353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01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1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67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5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02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6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43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96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1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48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9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19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2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5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8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1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1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53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3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67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4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1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3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28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08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1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8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24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01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04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1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20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2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1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2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2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0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32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3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3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0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54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7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8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7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7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07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05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226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0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4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35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01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01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0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2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30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2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28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12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3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3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3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47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20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22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0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8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0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2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3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25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26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0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39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61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5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524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48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28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85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1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412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03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85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20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8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452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53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20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4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951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33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4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4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83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70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1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3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5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3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0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02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5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11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96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4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0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29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23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2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01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8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6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0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24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4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0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57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174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71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2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212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496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33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16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5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537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353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37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28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271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806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36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93025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377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264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0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7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975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34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272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3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6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87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223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636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47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86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327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78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54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8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29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32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8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3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80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72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28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357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22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2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408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41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7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54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0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8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85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6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21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2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0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7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4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73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4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2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4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5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35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3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9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01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7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07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0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07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429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0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08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176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57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4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4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2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08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39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48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2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8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26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254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0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02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44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06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1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52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1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9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06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3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2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5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2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3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4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1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7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23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25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2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5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0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26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03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73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68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42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08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08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02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15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34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55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8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81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0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1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1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4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1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1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11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8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9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7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28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3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0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7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8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3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19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0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266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0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7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3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2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25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29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01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8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00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1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0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0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1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0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9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5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0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13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2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7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04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100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00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26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1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5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16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1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13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0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03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56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1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95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1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2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1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7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6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23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0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0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18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0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0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24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3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7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661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26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4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7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10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0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224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0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7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2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1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7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1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878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8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4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46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31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14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379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956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1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647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1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2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158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3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55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06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0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87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166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02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64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06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4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2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3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3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0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0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2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59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1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71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5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3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63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50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6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6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04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6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2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35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33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2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5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01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31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2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1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26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20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4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1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462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53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40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97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4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493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0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4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7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04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18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8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226030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978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23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46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48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38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0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22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8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1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4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3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5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2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1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19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05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18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20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0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0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0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0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1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4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16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01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17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33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3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0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1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1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26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2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0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3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8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42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4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30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3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0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4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17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3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20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10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10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1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115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8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17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87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08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10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2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11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04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3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4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2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50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20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2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3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42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38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5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34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38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5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5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2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8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3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4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1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2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27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9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2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0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2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3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02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03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01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28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33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7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4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2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8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2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7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9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1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3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6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0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5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7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2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0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7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4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29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09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29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47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2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1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7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0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0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5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458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7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19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0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319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1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1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8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8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20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5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24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17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57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13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3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0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2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1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1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0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03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24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302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43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3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68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7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0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27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7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2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13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9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0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28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1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9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33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91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49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6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4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67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2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4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3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0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9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5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2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6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3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4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5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9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30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4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4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0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7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5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58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8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6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3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2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28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52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75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8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3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0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6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3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1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89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4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3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2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5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2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7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6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60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16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4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1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9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3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1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15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17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72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2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1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9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0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0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6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2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5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55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25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46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0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2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0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0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00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1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1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25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25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2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8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1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6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9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3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1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12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15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3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3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4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11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6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11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28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0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7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28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6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6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3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31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2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28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2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3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7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1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7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9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14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3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2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03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2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0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33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2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4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7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18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03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4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0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2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6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33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3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5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2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7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2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5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0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0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16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21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0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6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26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8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7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2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3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1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4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17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5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3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0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10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3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2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7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1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30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10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53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8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315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2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6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1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1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3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6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13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1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6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21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1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5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8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3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4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00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7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0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01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4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4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2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0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0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17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4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1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2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223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4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12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1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4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0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2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1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22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38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0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11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24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4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0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3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4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20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1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7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8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9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40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03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0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3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30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1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0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6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1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6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4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3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8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28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8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10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7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5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53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28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9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40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4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26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90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9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202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3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2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27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22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13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50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21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0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4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5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1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4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1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3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60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14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55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8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2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13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2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58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5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7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2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9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2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6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6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5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0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4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2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4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8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6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1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0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3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0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1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1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69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14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2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2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17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1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3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28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1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2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3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5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8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28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20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23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5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2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0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4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02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5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2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0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6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4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8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2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9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3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5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4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22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0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6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3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0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1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287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9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6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9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9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7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28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0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7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2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1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2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19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03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0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202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30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4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0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7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3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8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3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3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6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3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4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25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1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0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1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5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1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2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0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0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0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51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5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6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3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6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6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6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4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251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7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16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6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1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1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1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4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4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3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10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2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4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4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03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3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1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1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39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1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3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1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18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28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6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29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107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5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8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11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2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9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3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36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3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2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86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300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8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41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1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3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56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1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23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210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05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11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2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27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3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1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7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28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3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1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4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5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3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1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0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3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9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0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1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1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6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00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1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03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8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0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46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8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0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0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7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43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10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4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0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1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29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1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5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1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9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4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4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2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3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0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1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33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0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4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19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7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228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06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43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5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6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1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5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10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2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06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0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17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09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16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13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02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0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650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9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2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21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6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6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7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4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34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5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3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1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53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2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7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7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3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1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8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33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5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1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9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67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5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9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3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37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5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8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2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6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1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4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86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2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6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24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32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4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2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1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7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78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3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1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8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4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6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32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4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5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5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7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57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59B860-E33E-4522-8B90-C8A52EEC89EC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Normal="100" workbookViewId="0">
      <pane ySplit="1" topLeftCell="A4107" activePane="bottomLeft" state="frozen"/>
      <selection pane="bottomLeft" activeCell="D524" sqref="D524"/>
    </sheetView>
  </sheetViews>
  <sheetFormatPr defaultColWidth="8.77734375" defaultRowHeight="14.4" x14ac:dyDescent="0.3"/>
  <cols>
    <col min="1" max="1" width="10.109375" style="10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style="15" bestFit="1" customWidth="1"/>
    <col min="20" max="20" width="22.88671875" style="15" bestFit="1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4" t="s">
        <v>8364</v>
      </c>
      <c r="T1" s="14" t="s">
        <v>8365</v>
      </c>
    </row>
    <row r="2" spans="1:20" ht="43.2" hidden="1" x14ac:dyDescent="0.3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ROUND((E67/D67)*100,0)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ROUND((E131/D131)*100,0)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ROUND((E195/D195)*100,0)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ROUND((E259/D259)*100,0)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ROUND((E323/D323)*100,0)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ROUND((E387/D387)*100,0)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ROUND((E451/D451)*100,0)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ROUND((E515/D515)*100,0)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ROUND((E579/D579)*100,0)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ROUND((E643/D643)*100,0)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ROUND((E707/D707)*100,0)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ROUND((E771/D771)*100,0)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ROUND((E835/D835)*100,0)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ROUND((E899/D899)*100,0)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ROUND((E963/D963)*100,0)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ROUND((E1027/D1027)*100,0)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ROUND((E1091/D1091)*100,0)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ROUND((E1155/D1155)*100,0)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ROUND((E1219/D1219)*100,0)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ROUND((E1283/D1283)*100,0)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ROUND((E1347/D1347)*100,0)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ROUND((E1411/D1411)*100,0)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ROUND((E1475/D1475)*100,0)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ROUND((E1539/D1539)*100,0)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ROUND((E1603/D1603)*100,0)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ROUND((E1667/D1667)*100,0)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ROUND((E1731/D1731)*100,0)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ROUND((E1795/D1795)*100,0)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ROUND((E1859/D1859)*100,0)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ROUND((E1923/D1923)*100,0)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ROUND((E1987/D1987)*100,0)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ROUND((E2051/D2051)*100,0)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ROUND((E2115/D2115)*100,0)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ROUND((E2179/D2179)*100,0)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ROUND((E2243/D2243)*100,0)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ROUND((E2307/D2307)*100,0)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ROUND((E2371/D2371)*100,0)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ROUND((E2435/D2435)*100,0)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ROUND((E2499/D2499)*100,0)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ROUND((E2563/D2563)*100,0)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ROUND((E2627/D2627)*100,0)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ROUND((E2691/D2691)*100,0)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ROUND((E2755/D2755)*100,0)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ROUND((E2819/D2819)*100,0)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ROUND((E2883/D2883)*100,0)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ROUND((E2947/D2947)*100,0)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ROUND((E3011/D3011)*100,0)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ROUND((E3075/D3075)*100,0)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ROUND((E3139/D3139)*100,0)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ROUND((E3203/D3203)*100,0)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ROUND((E3267/D3267)*100,0)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ROUND((E3331/D3331)*100,0)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ROUND((E3395/D3395)*100,0)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ROUND((E3459/D3459)*100,0)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ROUND((E3523/D3523)*100,0)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ROUND((E3587/D3587)*100,0)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ROUND((E3651/D3651)*100,0)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ROUND((E3715/D3715)*100,0)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ROUND((E3779/D3779)*100,0)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ROUND((E3843/D3843)*100,0)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ROUND((E3907/D3907)*100,0)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ROUND((E3971/D3971)*100,0)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ROUND((E4035/D4035)*100,0)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ROUND((E4099/D4099)*100,0)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70C9541A-C3B1-4F7C-9500-EBE94BE15969}">
    <filterColumn colId="16">
      <filters>
        <filter val="theater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T1 P1 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1F220-55D9-48B3-B027-FF951A8E67B7}">
  <dimension ref="A1:H13"/>
  <sheetViews>
    <sheetView tabSelected="1" workbookViewId="0">
      <pane ySplit="1" topLeftCell="A10" activePane="bottomLeft" state="frozen"/>
      <selection pane="bottomLeft" activeCell="B35" sqref="B35"/>
    </sheetView>
  </sheetViews>
  <sheetFormatPr defaultRowHeight="14.4" x14ac:dyDescent="0.3"/>
  <cols>
    <col min="1" max="1" width="16.88671875" bestFit="1" customWidth="1"/>
    <col min="2" max="2" width="16.44140625" style="10" bestFit="1" customWidth="1"/>
    <col min="3" max="3" width="12.77734375" bestFit="1" customWidth="1"/>
    <col min="4" max="4" width="20.88671875" bestFit="1" customWidth="1"/>
    <col min="5" max="5" width="12.21875" bestFit="1" customWidth="1"/>
    <col min="6" max="6" width="20" customWidth="1"/>
    <col min="7" max="7" width="15.44140625" bestFit="1" customWidth="1"/>
    <col min="8" max="8" width="23.109375" bestFit="1" customWidth="1"/>
  </cols>
  <sheetData>
    <row r="1" spans="1:8" s="17" customFormat="1" ht="18.600000000000001" customHeight="1" x14ac:dyDescent="0.3">
      <c r="A1" s="17" t="s">
        <v>8378</v>
      </c>
      <c r="B1" s="19" t="s">
        <v>8379</v>
      </c>
      <c r="C1" s="17" t="s">
        <v>8380</v>
      </c>
      <c r="D1" s="17" t="s">
        <v>8396</v>
      </c>
      <c r="E1" s="17" t="s">
        <v>8381</v>
      </c>
      <c r="F1" s="18" t="s">
        <v>8383</v>
      </c>
      <c r="G1" s="17" t="s">
        <v>8382</v>
      </c>
      <c r="H1" s="17" t="s">
        <v>8397</v>
      </c>
    </row>
    <row r="2" spans="1:8" x14ac:dyDescent="0.3">
      <c r="A2" t="s">
        <v>8384</v>
      </c>
      <c r="B2" s="10">
        <f>COUNTIFS(Kickstarter!R:R,"plays",Kickstarter!F:F,"successful",Kickstarter!D:D,"&lt;1000")</f>
        <v>141</v>
      </c>
      <c r="C2">
        <f>COUNTIFS(Kickstarter!R:R,"plays",Kickstarter!F:F,"failed",Kickstarter!D:D,"&lt;1000")</f>
        <v>45</v>
      </c>
      <c r="D2">
        <f>COUNTIFS(Kickstarter!R:R,"plays",Kickstarter!F:F,"live",Kickstarter!D:D,"&lt;1000")</f>
        <v>6</v>
      </c>
      <c r="E2">
        <f>SUM(B2:D2)</f>
        <v>192</v>
      </c>
      <c r="F2">
        <f>ROUND((B2/E2)*100,0)</f>
        <v>73</v>
      </c>
      <c r="G2">
        <f>ROUND((C2/E2)*100,0)</f>
        <v>23</v>
      </c>
      <c r="H2">
        <f>ROUND((D2/E2)*100,0)</f>
        <v>3</v>
      </c>
    </row>
    <row r="3" spans="1:8" x14ac:dyDescent="0.3">
      <c r="A3" t="s">
        <v>8385</v>
      </c>
      <c r="B3" s="10">
        <f>COUNTIFS(Kickstarter!R:R,"plays",Kickstarter!F:F,"successful",Kickstarter!D:D,"&gt;=1000",Kickstarter!D:D,"&lt;=4999")</f>
        <v>388</v>
      </c>
      <c r="C3">
        <f>COUNTIFS(Kickstarter!R:R,"plays",Kickstarter!F:F,"failed",Kickstarter!D:D,"&gt;=1000",Kickstarter!D:D,"&lt;=4999")</f>
        <v>146</v>
      </c>
      <c r="D3">
        <f>COUNTIFS(Kickstarter!R:R,"plays",Kickstarter!F:F,"live",Kickstarter!D:D,"&gt;=1000",Kickstarter!D:D,"&lt;=4999")</f>
        <v>5</v>
      </c>
      <c r="E3">
        <f t="shared" ref="E3:E13" si="0">SUM(B3:D3)</f>
        <v>539</v>
      </c>
      <c r="F3">
        <f t="shared" ref="F3:F13" si="1">ROUND((B3/E3)*100,0)</f>
        <v>72</v>
      </c>
      <c r="G3">
        <f t="shared" ref="G3:G13" si="2">ROUND((C3/E3)*100,0)</f>
        <v>27</v>
      </c>
      <c r="H3">
        <f t="shared" ref="H3:H13" si="3">ROUND((D3/E3)*100,0)</f>
        <v>1</v>
      </c>
    </row>
    <row r="4" spans="1:8" x14ac:dyDescent="0.3">
      <c r="A4" t="s">
        <v>8386</v>
      </c>
      <c r="B4" s="10">
        <f>COUNTIFS(Kickstarter!R:R,"plays",Kickstarter!F:F,"successful",Kickstarter!D:D,"&gt;=5000",Kickstarter!D:D,"&lt;=9999")</f>
        <v>93</v>
      </c>
      <c r="C4">
        <f>COUNTIFS(Kickstarter!R:R,"plays",Kickstarter!F:F,"failed",Kickstarter!D:D,"&gt;=5000",Kickstarter!D:D,"&lt;=9999")</f>
        <v>76</v>
      </c>
      <c r="D4">
        <f>COUNTIFS(Kickstarter!R:R,"plays",Kickstarter!F:F,"live",Kickstarter!D:D,"&gt;=5000",Kickstarter!D:D,"&lt;=9999")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8387</v>
      </c>
      <c r="B5" s="10">
        <f>COUNTIFS(Kickstarter!R:R,"plays",Kickstarter!F:F,"successful",Kickstarter!D:D,"&gt;=10000",Kickstarter!D:D,"&lt;=14999")</f>
        <v>39</v>
      </c>
      <c r="C5">
        <f>COUNTIFS(Kickstarter!R:R,"plays",Kickstarter!F:F,"failed",Kickstarter!D:D,"&gt;=10000",Kickstarter!D:D,"&lt;=14999")</f>
        <v>33</v>
      </c>
      <c r="D5">
        <f>COUNTIFS(Kickstarter!R:R,"plays",Kickstarter!F:F,"live",Kickstarter!D:D,"&gt;=10000",Kickstarter!D:D,"&lt;=14999")</f>
        <v>3</v>
      </c>
      <c r="E5">
        <f t="shared" si="0"/>
        <v>75</v>
      </c>
      <c r="F5">
        <f t="shared" si="1"/>
        <v>52</v>
      </c>
      <c r="G5">
        <f t="shared" si="2"/>
        <v>44</v>
      </c>
      <c r="H5">
        <f t="shared" si="3"/>
        <v>4</v>
      </c>
    </row>
    <row r="6" spans="1:8" x14ac:dyDescent="0.3">
      <c r="A6" t="s">
        <v>8388</v>
      </c>
      <c r="B6" s="10">
        <f>COUNTIFS(Kickstarter!R:R,"plays",Kickstarter!F:F,"successful",Kickstarter!D:D,"&gt;=15000",Kickstarter!D:D,"&lt;=19999")</f>
        <v>12</v>
      </c>
      <c r="C6">
        <f>COUNTIFS(Kickstarter!R:R,"plays",Kickstarter!F:F,"failed",Kickstarter!D:D,"&gt;=15000",Kickstarter!D:D,"&lt;=19999")</f>
        <v>12</v>
      </c>
      <c r="D6">
        <f>COUNTIFS(Kickstarter!R:R,"plays",Kickstarter!F:F,"live",Kickstarter!D:D,"&gt;=15000",Kickstarter!D:D,"&lt;=19999")</f>
        <v>1</v>
      </c>
      <c r="E6">
        <f t="shared" si="0"/>
        <v>25</v>
      </c>
      <c r="F6">
        <f t="shared" si="1"/>
        <v>48</v>
      </c>
      <c r="G6">
        <f t="shared" si="2"/>
        <v>48</v>
      </c>
      <c r="H6">
        <f t="shared" si="3"/>
        <v>4</v>
      </c>
    </row>
    <row r="7" spans="1:8" x14ac:dyDescent="0.3">
      <c r="A7" t="s">
        <v>8389</v>
      </c>
      <c r="B7" s="10">
        <f>COUNTIFS(Kickstarter!R:R,"plays",Kickstarter!F:F,"successful",Kickstarter!D:D,"&gt;=20000",Kickstarter!D:D,"&lt;=24999")</f>
        <v>9</v>
      </c>
      <c r="C7">
        <f>COUNTIFS(Kickstarter!R:R,"plays",Kickstarter!F:F,"failed",Kickstarter!D:D,"&gt;=20000",Kickstarter!D:D,"&lt;=24999")</f>
        <v>11</v>
      </c>
      <c r="D7">
        <f>COUNTIFS(Kickstarter!R:R,"plays",Kickstarter!F:F,"live",Kickstarter!D:D,"&gt;=20000",Kickstarter!D:D,"&lt;=24999")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8390</v>
      </c>
      <c r="B8" s="10">
        <f>COUNTIFS(Kickstarter!R:R,"plays",Kickstarter!F:F,"successful",Kickstarter!D:D,"&gt;=25000",Kickstarter!D:D,"&lt;=29999")</f>
        <v>1</v>
      </c>
      <c r="C8">
        <f>COUNTIFS(Kickstarter!R:R,"plays",Kickstarter!F:F,"failed",Kickstarter!D:D,"&gt;=25000",Kickstarter!D:D,"&lt;=29999")</f>
        <v>4</v>
      </c>
      <c r="D8">
        <f>COUNTIFS(Kickstarter!R:R,"plays",Kickstarter!F:F,"live",Kickstarter!D:D,"&gt;=25000",Kickstarter!D:D,"&lt;=29999")</f>
        <v>1</v>
      </c>
      <c r="E8">
        <f t="shared" si="0"/>
        <v>6</v>
      </c>
      <c r="F8">
        <f t="shared" si="1"/>
        <v>17</v>
      </c>
      <c r="G8">
        <f t="shared" si="2"/>
        <v>67</v>
      </c>
      <c r="H8">
        <f t="shared" si="3"/>
        <v>17</v>
      </c>
    </row>
    <row r="9" spans="1:8" x14ac:dyDescent="0.3">
      <c r="A9" t="s">
        <v>8391</v>
      </c>
      <c r="B9" s="10">
        <f>COUNTIFS(Kickstarter!R:R,"plays",Kickstarter!F:F,"successful",Kickstarter!D:D,"&gt;=30000",Kickstarter!D:D,"&lt;=34999")</f>
        <v>3</v>
      </c>
      <c r="C9">
        <f>COUNTIFS(Kickstarter!R:R,"plays",Kickstarter!F:F,"failed",Kickstarter!D:D,"&gt;=30000",Kickstarter!D:D,"&lt;=34999")</f>
        <v>8</v>
      </c>
      <c r="D9">
        <f>COUNTIFS(Kickstarter!R:R,"plays",Kickstarter!F:F,"live",Kickstarter!D:D,"&gt;=30000",Kickstarter!D:D,"&lt;=34999")</f>
        <v>1</v>
      </c>
      <c r="E9">
        <f t="shared" si="0"/>
        <v>12</v>
      </c>
      <c r="F9">
        <f t="shared" si="1"/>
        <v>25</v>
      </c>
      <c r="G9">
        <f t="shared" si="2"/>
        <v>67</v>
      </c>
      <c r="H9">
        <f t="shared" si="3"/>
        <v>8</v>
      </c>
    </row>
    <row r="10" spans="1:8" x14ac:dyDescent="0.3">
      <c r="A10" t="s">
        <v>8392</v>
      </c>
      <c r="B10" s="10">
        <f>COUNTIFS(Kickstarter!R:R,"plays",Kickstarter!F:F,"successful",Kickstarter!D:D,"&gt;=35000",Kickstarter!D:D,"&lt;=39999")</f>
        <v>4</v>
      </c>
      <c r="C10">
        <f>COUNTIFS(Kickstarter!R:R,"plays",Kickstarter!F:F,"failed",Kickstarter!D:D,"&gt;=35000",Kickstarter!D:D,"&lt;=39999")</f>
        <v>2</v>
      </c>
      <c r="D10">
        <f>COUNTIFS(Kickstarter!R:R,"plays",Kickstarter!F:F,"live",Kickstarter!D:D,"&gt;=35000",Kickstarter!D:D,"&lt;=39999")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8393</v>
      </c>
      <c r="B11" s="10">
        <f>COUNTIFS(Kickstarter!R:R,"plays",Kickstarter!F:F,"successful",Kickstarter!D:D,"&gt;=40000",Kickstarter!D:D,"&lt;=44999")</f>
        <v>2</v>
      </c>
      <c r="C11">
        <f>COUNTIFS(Kickstarter!R:R,"plays",Kickstarter!F:F,"failed",Kickstarter!D:D,"&gt;=40000",Kickstarter!D:D,"&lt;=44999")</f>
        <v>1</v>
      </c>
      <c r="D11">
        <f>COUNTIFS(Kickstarter!R:R,"plays",Kickstarter!F:F,"live",Kickstarter!D:D,"&gt;=40000",Kickstarter!D:D,"&lt;=44999")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8394</v>
      </c>
      <c r="B12" s="10">
        <f>COUNTIFS(Kickstarter!R:R,"plays",Kickstarter!F:F,"successful",Kickstarter!D:D,"&gt;=45000",Kickstarter!D:D,"&lt;=49999")</f>
        <v>0</v>
      </c>
      <c r="C12">
        <f>COUNTIFS(Kickstarter!R:R,"plays",Kickstarter!F:F,"failed",Kickstarter!D:D,"&gt;=45000",Kickstarter!D:D,"&lt;=49999")</f>
        <v>1</v>
      </c>
      <c r="D12">
        <f>COUNTIFS(Kickstarter!R:R,"plays",Kickstarter!F:F,"live",Kickstarter!D:D,"&gt;=45000",Kickstarter!D:D,"&lt;=49999")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8395</v>
      </c>
      <c r="B13" s="10">
        <f>COUNTIFS(Kickstarter!R:R,"plays",Kickstarter!F:F,"successful",Kickstarter!D:D,"&gt;=50000")</f>
        <v>2</v>
      </c>
      <c r="C13">
        <f>COUNTIFS(Kickstarter!R:R,"plays",Kickstarter!F:F,"failed",Kickstarter!D:D,"&gt;=50000")</f>
        <v>14</v>
      </c>
      <c r="D13">
        <f>COUNTIFS(Kickstarter!R:R,"plays",Kickstarter!F:F,"live",Kickstarter!D:D,"&gt;=50000")</f>
        <v>2</v>
      </c>
      <c r="E13">
        <f t="shared" si="0"/>
        <v>18</v>
      </c>
      <c r="F13">
        <f t="shared" si="1"/>
        <v>11</v>
      </c>
      <c r="G13">
        <f t="shared" si="2"/>
        <v>78</v>
      </c>
      <c r="H13">
        <f t="shared" si="3"/>
        <v>11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17DDC-5BD5-4D1F-B051-9FD54EA1C3CA}">
  <dimension ref="A1:F17"/>
  <sheetViews>
    <sheetView workbookViewId="0">
      <selection activeCell="B26" sqref="B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8372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3">
      <c r="A6" s="16" t="s">
        <v>8373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3">
      <c r="A7" s="16" t="s">
        <v>8374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3">
      <c r="A8" s="16" t="s">
        <v>8375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3">
      <c r="A9" s="16" t="s">
        <v>8366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3">
      <c r="A10" s="16" t="s">
        <v>8376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3">
      <c r="A11" s="16" t="s">
        <v>8367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3">
      <c r="A12" s="16" t="s">
        <v>8368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3">
      <c r="A13" s="16" t="s">
        <v>8369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3">
      <c r="A14" s="16" t="s">
        <v>8370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3">
      <c r="A15" s="16" t="s">
        <v>8371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3">
      <c r="A16" s="16" t="s">
        <v>8377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3">
      <c r="A17" s="16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vijay</cp:lastModifiedBy>
  <dcterms:created xsi:type="dcterms:W3CDTF">2017-04-20T15:17:24Z</dcterms:created>
  <dcterms:modified xsi:type="dcterms:W3CDTF">2020-01-14T19:54:20Z</dcterms:modified>
</cp:coreProperties>
</file>