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 SOLAR KEC" sheetId="4" r:id="rId1"/>
    <sheet name=" SOLAR KPC" sheetId="5" r:id="rId2"/>
  </sheets>
  <calcPr calcId="124519"/>
</workbook>
</file>

<file path=xl/calcChain.xml><?xml version="1.0" encoding="utf-8"?>
<calcChain xmlns="http://schemas.openxmlformats.org/spreadsheetml/2006/main">
  <c r="BF38" i="4"/>
  <c r="BI32"/>
  <c r="AX32"/>
  <c r="AZ32" s="1"/>
  <c r="BA32" s="1"/>
  <c r="AT32"/>
  <c r="AV32" s="1"/>
  <c r="AW32" s="1"/>
  <c r="AP32"/>
  <c r="AQ32" s="1"/>
  <c r="AN32"/>
  <c r="AJ32"/>
  <c r="AL32" s="1"/>
  <c r="AM32" s="1"/>
  <c r="AD32"/>
  <c r="AF32" s="1"/>
  <c r="AG32" s="1"/>
  <c r="AB32"/>
  <c r="AC32" s="1"/>
  <c r="Z32"/>
  <c r="Y32"/>
  <c r="N32"/>
  <c r="O32" s="1"/>
  <c r="BI31"/>
  <c r="AX31"/>
  <c r="AZ31" s="1"/>
  <c r="BA31" s="1"/>
  <c r="AV31"/>
  <c r="AW31" s="1"/>
  <c r="AT31"/>
  <c r="AP31"/>
  <c r="AQ31" s="1"/>
  <c r="AN31"/>
  <c r="AJ31"/>
  <c r="AL31" s="1"/>
  <c r="AM31" s="1"/>
  <c r="AD31"/>
  <c r="AF31" s="1"/>
  <c r="AG31" s="1"/>
  <c r="AB31"/>
  <c r="AC31" s="1"/>
  <c r="AI31" s="1"/>
  <c r="Z31"/>
  <c r="Y31"/>
  <c r="N31"/>
  <c r="O31" s="1"/>
  <c r="BI30"/>
  <c r="AZ30"/>
  <c r="BA30" s="1"/>
  <c r="AX30"/>
  <c r="AV30"/>
  <c r="AW30" s="1"/>
  <c r="AT30"/>
  <c r="AN30"/>
  <c r="AP30" s="1"/>
  <c r="AQ30" s="1"/>
  <c r="AL30"/>
  <c r="AM30" s="1"/>
  <c r="AJ30"/>
  <c r="AF30"/>
  <c r="AG30" s="1"/>
  <c r="AD30"/>
  <c r="Z30"/>
  <c r="AB30" s="1"/>
  <c r="AC30" s="1"/>
  <c r="Y30"/>
  <c r="O30"/>
  <c r="N30"/>
  <c r="AN29"/>
  <c r="BI29"/>
  <c r="AX29"/>
  <c r="AZ29" s="1"/>
  <c r="BA29" s="1"/>
  <c r="AV29"/>
  <c r="AW29" s="1"/>
  <c r="AT29"/>
  <c r="AP29"/>
  <c r="AQ29" s="1"/>
  <c r="AJ29"/>
  <c r="AL29" s="1"/>
  <c r="AM29" s="1"/>
  <c r="AD29"/>
  <c r="AF29" s="1"/>
  <c r="AG29" s="1"/>
  <c r="AB29"/>
  <c r="AC29" s="1"/>
  <c r="Z29"/>
  <c r="Y29"/>
  <c r="N29"/>
  <c r="O29" s="1"/>
  <c r="BI28"/>
  <c r="AZ28"/>
  <c r="BA28" s="1"/>
  <c r="AX28"/>
  <c r="AV28"/>
  <c r="AW28" s="1"/>
  <c r="AT28"/>
  <c r="AQ28"/>
  <c r="AP28"/>
  <c r="AN28"/>
  <c r="AL28"/>
  <c r="AM28" s="1"/>
  <c r="AS28" s="1"/>
  <c r="AJ28"/>
  <c r="AF28"/>
  <c r="AG28" s="1"/>
  <c r="AD28"/>
  <c r="Z28"/>
  <c r="AB28" s="1"/>
  <c r="AC28" s="1"/>
  <c r="Y28"/>
  <c r="N28"/>
  <c r="O28" s="1"/>
  <c r="BI27"/>
  <c r="AX27"/>
  <c r="AZ27" s="1"/>
  <c r="BA27" s="1"/>
  <c r="AV27"/>
  <c r="AW27" s="1"/>
  <c r="AT27"/>
  <c r="AP27"/>
  <c r="AQ27" s="1"/>
  <c r="AN27"/>
  <c r="AJ27"/>
  <c r="AL27" s="1"/>
  <c r="AM27" s="1"/>
  <c r="AD27"/>
  <c r="AF27" s="1"/>
  <c r="AG27" s="1"/>
  <c r="AB27"/>
  <c r="AC27" s="1"/>
  <c r="Z27"/>
  <c r="Y27"/>
  <c r="N27"/>
  <c r="O27" s="1"/>
  <c r="BI26"/>
  <c r="AX26"/>
  <c r="AZ26" s="1"/>
  <c r="BA26" s="1"/>
  <c r="AT26"/>
  <c r="AV26" s="1"/>
  <c r="AW26" s="1"/>
  <c r="AP26"/>
  <c r="AQ26" s="1"/>
  <c r="AN26"/>
  <c r="AJ26"/>
  <c r="AL26" s="1"/>
  <c r="AM26" s="1"/>
  <c r="AD26"/>
  <c r="AF26" s="1"/>
  <c r="AG26" s="1"/>
  <c r="Z26"/>
  <c r="AB26" s="1"/>
  <c r="AC26" s="1"/>
  <c r="Y26"/>
  <c r="N26"/>
  <c r="O26" s="1"/>
  <c r="BI25"/>
  <c r="AX25"/>
  <c r="AZ25" s="1"/>
  <c r="BA25" s="1"/>
  <c r="AV25"/>
  <c r="AW25" s="1"/>
  <c r="AT25"/>
  <c r="AP25"/>
  <c r="AQ25" s="1"/>
  <c r="AN25"/>
  <c r="AJ25"/>
  <c r="AL25" s="1"/>
  <c r="AM25" s="1"/>
  <c r="AS25" s="1"/>
  <c r="AD25"/>
  <c r="AF25" s="1"/>
  <c r="AG25" s="1"/>
  <c r="AB25"/>
  <c r="AC25" s="1"/>
  <c r="Z25"/>
  <c r="Y25"/>
  <c r="N25"/>
  <c r="O25" s="1"/>
  <c r="BI24"/>
  <c r="AX24"/>
  <c r="AZ24" s="1"/>
  <c r="BA24" s="1"/>
  <c r="AT24"/>
  <c r="AV24" s="1"/>
  <c r="AW24" s="1"/>
  <c r="AN24"/>
  <c r="AP24" s="1"/>
  <c r="AQ24" s="1"/>
  <c r="AJ24"/>
  <c r="AL24" s="1"/>
  <c r="AM24" s="1"/>
  <c r="AD24"/>
  <c r="AF24" s="1"/>
  <c r="AG24" s="1"/>
  <c r="Z24"/>
  <c r="AB24" s="1"/>
  <c r="AC24" s="1"/>
  <c r="Y24"/>
  <c r="N24"/>
  <c r="O24" s="1"/>
  <c r="BI23"/>
  <c r="AX23"/>
  <c r="AZ23" s="1"/>
  <c r="BA23" s="1"/>
  <c r="AV23"/>
  <c r="AW23" s="1"/>
  <c r="AT23"/>
  <c r="AP23"/>
  <c r="AQ23" s="1"/>
  <c r="AN23"/>
  <c r="AJ23"/>
  <c r="AL23" s="1"/>
  <c r="AM23" s="1"/>
  <c r="AD23"/>
  <c r="AF23" s="1"/>
  <c r="AG23" s="1"/>
  <c r="AB23"/>
  <c r="AC23" s="1"/>
  <c r="Z23"/>
  <c r="Y23"/>
  <c r="N23"/>
  <c r="O23" s="1"/>
  <c r="BI22"/>
  <c r="AX22"/>
  <c r="AZ22" s="1"/>
  <c r="BA22" s="1"/>
  <c r="AV22"/>
  <c r="AW22" s="1"/>
  <c r="AT22"/>
  <c r="AN22"/>
  <c r="AP22" s="1"/>
  <c r="AQ22" s="1"/>
  <c r="AJ22"/>
  <c r="AL22" s="1"/>
  <c r="AM22" s="1"/>
  <c r="AD22"/>
  <c r="AF22" s="1"/>
  <c r="AG22" s="1"/>
  <c r="Z22"/>
  <c r="AB22" s="1"/>
  <c r="AC22" s="1"/>
  <c r="Y22"/>
  <c r="N22"/>
  <c r="O22" s="1"/>
  <c r="BX21"/>
  <c r="BX20"/>
  <c r="BX19"/>
  <c r="BX18"/>
  <c r="BX17"/>
  <c r="BX16"/>
  <c r="BX15"/>
  <c r="BX14"/>
  <c r="BX13"/>
  <c r="BX12"/>
  <c r="BX11"/>
  <c r="BX10"/>
  <c r="BX9"/>
  <c r="BX8"/>
  <c r="BX7"/>
  <c r="BQ21"/>
  <c r="BQ20"/>
  <c r="BQ19"/>
  <c r="BQ18"/>
  <c r="BQ17"/>
  <c r="BQ16"/>
  <c r="BQ15"/>
  <c r="BQ14"/>
  <c r="BQ13"/>
  <c r="BQ12"/>
  <c r="BQ11"/>
  <c r="BQ10"/>
  <c r="BQ9"/>
  <c r="BQ8"/>
  <c r="BQ7"/>
  <c r="BP21"/>
  <c r="BO21"/>
  <c r="BN21"/>
  <c r="BM21"/>
  <c r="BP20"/>
  <c r="BO20"/>
  <c r="BN20"/>
  <c r="BM20"/>
  <c r="BP19"/>
  <c r="BO19"/>
  <c r="BN19"/>
  <c r="BM19"/>
  <c r="BP18"/>
  <c r="BO18"/>
  <c r="BN18"/>
  <c r="BM18"/>
  <c r="AS32" l="1"/>
  <c r="AS30"/>
  <c r="AI30"/>
  <c r="AI32"/>
  <c r="BC32"/>
  <c r="BG32"/>
  <c r="BH32"/>
  <c r="BH31"/>
  <c r="BC31"/>
  <c r="BG31"/>
  <c r="AS31"/>
  <c r="BG30"/>
  <c r="BH30"/>
  <c r="BC30"/>
  <c r="BH29"/>
  <c r="AS29"/>
  <c r="AI29"/>
  <c r="BC29"/>
  <c r="BG29"/>
  <c r="BG28"/>
  <c r="AI28"/>
  <c r="BH28"/>
  <c r="BC28"/>
  <c r="BH27"/>
  <c r="AS27"/>
  <c r="AS26"/>
  <c r="BH25"/>
  <c r="AS23"/>
  <c r="BH23"/>
  <c r="BH24"/>
  <c r="AS24"/>
  <c r="AI27"/>
  <c r="BC27"/>
  <c r="BG27"/>
  <c r="BC26"/>
  <c r="BG26"/>
  <c r="AI26"/>
  <c r="BH26"/>
  <c r="AI25"/>
  <c r="BC25"/>
  <c r="BG25"/>
  <c r="AI24"/>
  <c r="BC24"/>
  <c r="BG24"/>
  <c r="BJ24" s="1"/>
  <c r="AI23"/>
  <c r="BC23"/>
  <c r="BG23"/>
  <c r="AS22"/>
  <c r="BH22"/>
  <c r="AI22"/>
  <c r="BG22"/>
  <c r="BC22"/>
  <c r="BI21"/>
  <c r="AZ21"/>
  <c r="BA21" s="1"/>
  <c r="AX21"/>
  <c r="AT21"/>
  <c r="AV21" s="1"/>
  <c r="AW21" s="1"/>
  <c r="AN21"/>
  <c r="AP21" s="1"/>
  <c r="AQ21" s="1"/>
  <c r="AJ21"/>
  <c r="AL21" s="1"/>
  <c r="AM21" s="1"/>
  <c r="AD21"/>
  <c r="AF21" s="1"/>
  <c r="AG21" s="1"/>
  <c r="Z21"/>
  <c r="AB21" s="1"/>
  <c r="AC21" s="1"/>
  <c r="Y21"/>
  <c r="N21"/>
  <c r="O21" s="1"/>
  <c r="BI20"/>
  <c r="AX20"/>
  <c r="AZ20" s="1"/>
  <c r="BA20" s="1"/>
  <c r="AT20"/>
  <c r="AV20" s="1"/>
  <c r="AW20" s="1"/>
  <c r="AP20"/>
  <c r="AQ20" s="1"/>
  <c r="AN20"/>
  <c r="AJ20"/>
  <c r="AL20" s="1"/>
  <c r="AM20" s="1"/>
  <c r="AD20"/>
  <c r="AF20" s="1"/>
  <c r="AG20" s="1"/>
  <c r="AB20"/>
  <c r="AC20" s="1"/>
  <c r="Z20"/>
  <c r="Y20"/>
  <c r="N20"/>
  <c r="O20" s="1"/>
  <c r="BI19"/>
  <c r="AX19"/>
  <c r="AZ19" s="1"/>
  <c r="BA19" s="1"/>
  <c r="AV19"/>
  <c r="AW19" s="1"/>
  <c r="AT19"/>
  <c r="AP19"/>
  <c r="AQ19" s="1"/>
  <c r="AN19"/>
  <c r="AJ19"/>
  <c r="AL19" s="1"/>
  <c r="AM19" s="1"/>
  <c r="AD19"/>
  <c r="AF19" s="1"/>
  <c r="AG19" s="1"/>
  <c r="AB19"/>
  <c r="AC19" s="1"/>
  <c r="AI19" s="1"/>
  <c r="Z19"/>
  <c r="Y19"/>
  <c r="N19"/>
  <c r="O19" s="1"/>
  <c r="BI18"/>
  <c r="AX18"/>
  <c r="AZ18" s="1"/>
  <c r="BA18" s="1"/>
  <c r="AV18"/>
  <c r="AW18" s="1"/>
  <c r="AT18"/>
  <c r="AP18"/>
  <c r="AQ18" s="1"/>
  <c r="AN18"/>
  <c r="AJ18"/>
  <c r="AL18" s="1"/>
  <c r="AM18" s="1"/>
  <c r="AD18"/>
  <c r="AF18" s="1"/>
  <c r="AG18" s="1"/>
  <c r="AB18"/>
  <c r="AC18" s="1"/>
  <c r="Z18"/>
  <c r="Y18"/>
  <c r="N18"/>
  <c r="O18" s="1"/>
  <c r="BP17"/>
  <c r="BO17"/>
  <c r="BN17"/>
  <c r="BM17"/>
  <c r="BP16"/>
  <c r="BO16"/>
  <c r="BN16"/>
  <c r="BM16"/>
  <c r="BP15"/>
  <c r="BO15"/>
  <c r="BN15"/>
  <c r="BM15"/>
  <c r="BI17"/>
  <c r="AX17"/>
  <c r="AZ17" s="1"/>
  <c r="BA17" s="1"/>
  <c r="AV17"/>
  <c r="AW17" s="1"/>
  <c r="AT17"/>
  <c r="AP17"/>
  <c r="AQ17" s="1"/>
  <c r="AN17"/>
  <c r="AJ17"/>
  <c r="AL17" s="1"/>
  <c r="AM17" s="1"/>
  <c r="AD17"/>
  <c r="AF17" s="1"/>
  <c r="AG17" s="1"/>
  <c r="AB17"/>
  <c r="AC17" s="1"/>
  <c r="Z17"/>
  <c r="Y17"/>
  <c r="N17"/>
  <c r="O17" s="1"/>
  <c r="BI16"/>
  <c r="AX16"/>
  <c r="AZ16" s="1"/>
  <c r="BA16" s="1"/>
  <c r="AT16"/>
  <c r="AV16" s="1"/>
  <c r="AW16" s="1"/>
  <c r="AP16"/>
  <c r="AQ16" s="1"/>
  <c r="AN16"/>
  <c r="AJ16"/>
  <c r="AL16" s="1"/>
  <c r="AM16" s="1"/>
  <c r="AD16"/>
  <c r="AF16" s="1"/>
  <c r="AG16" s="1"/>
  <c r="AB16"/>
  <c r="AC16" s="1"/>
  <c r="Z16"/>
  <c r="Y16"/>
  <c r="N16"/>
  <c r="O16" s="1"/>
  <c r="BI15"/>
  <c r="AX15"/>
  <c r="AZ15" s="1"/>
  <c r="BA15" s="1"/>
  <c r="AV15"/>
  <c r="AW15" s="1"/>
  <c r="AT15"/>
  <c r="AP15"/>
  <c r="AQ15" s="1"/>
  <c r="AN15"/>
  <c r="AJ15"/>
  <c r="AL15" s="1"/>
  <c r="AM15" s="1"/>
  <c r="AD15"/>
  <c r="AF15" s="1"/>
  <c r="AG15" s="1"/>
  <c r="AB15"/>
  <c r="AC15" s="1"/>
  <c r="Z15"/>
  <c r="Y15"/>
  <c r="N15"/>
  <c r="O15" s="1"/>
  <c r="BP14"/>
  <c r="BO14"/>
  <c r="BN14"/>
  <c r="BM14"/>
  <c r="BP13"/>
  <c r="BO13"/>
  <c r="BN13"/>
  <c r="BM13"/>
  <c r="BP12"/>
  <c r="BO12"/>
  <c r="BN12"/>
  <c r="BM12"/>
  <c r="BP11"/>
  <c r="BO11"/>
  <c r="BN11"/>
  <c r="BM11"/>
  <c r="BP10"/>
  <c r="BO10"/>
  <c r="BN10"/>
  <c r="BM10"/>
  <c r="BP9"/>
  <c r="BO9"/>
  <c r="BN9"/>
  <c r="BM9"/>
  <c r="BP8"/>
  <c r="BO8"/>
  <c r="BN8"/>
  <c r="BM8"/>
  <c r="BP7"/>
  <c r="BO7"/>
  <c r="BN7"/>
  <c r="BM7"/>
  <c r="BJ32" l="1"/>
  <c r="BJ31"/>
  <c r="BJ30"/>
  <c r="BJ29"/>
  <c r="BJ28"/>
  <c r="BJ27"/>
  <c r="BJ25"/>
  <c r="BJ23"/>
  <c r="BJ26"/>
  <c r="BJ22"/>
  <c r="BH21"/>
  <c r="AS21"/>
  <c r="AI21"/>
  <c r="BG21"/>
  <c r="BC21"/>
  <c r="BH20"/>
  <c r="AS19"/>
  <c r="BH19"/>
  <c r="AS20"/>
  <c r="AI20"/>
  <c r="BC20"/>
  <c r="BG20"/>
  <c r="BC19"/>
  <c r="BG19"/>
  <c r="BJ19" s="1"/>
  <c r="BH18"/>
  <c r="AS18"/>
  <c r="AI18"/>
  <c r="BC18"/>
  <c r="BG18"/>
  <c r="BJ18" s="1"/>
  <c r="BH17"/>
  <c r="AS17"/>
  <c r="AS16"/>
  <c r="AS15"/>
  <c r="BH15"/>
  <c r="AI17"/>
  <c r="BC17"/>
  <c r="BG17"/>
  <c r="BC16"/>
  <c r="BG16"/>
  <c r="AI16"/>
  <c r="BH16"/>
  <c r="AI15"/>
  <c r="BC15"/>
  <c r="BG15"/>
  <c r="BI14"/>
  <c r="AZ14"/>
  <c r="BA14" s="1"/>
  <c r="AX14"/>
  <c r="AT14"/>
  <c r="AV14" s="1"/>
  <c r="AW14" s="1"/>
  <c r="AN14"/>
  <c r="AP14" s="1"/>
  <c r="AQ14" s="1"/>
  <c r="AJ14"/>
  <c r="AL14" s="1"/>
  <c r="AM14" s="1"/>
  <c r="AD14"/>
  <c r="AF14" s="1"/>
  <c r="AG14" s="1"/>
  <c r="AB14"/>
  <c r="AC14" s="1"/>
  <c r="Z14"/>
  <c r="Y14"/>
  <c r="N14"/>
  <c r="O14" s="1"/>
  <c r="BI13"/>
  <c r="AX13"/>
  <c r="AZ13" s="1"/>
  <c r="BA13" s="1"/>
  <c r="AV13"/>
  <c r="AW13" s="1"/>
  <c r="AT13"/>
  <c r="AP13"/>
  <c r="AQ13" s="1"/>
  <c r="AN13"/>
  <c r="AJ13"/>
  <c r="AL13" s="1"/>
  <c r="AM13" s="1"/>
  <c r="AD13"/>
  <c r="AF13" s="1"/>
  <c r="AG13" s="1"/>
  <c r="Z13"/>
  <c r="AB13" s="1"/>
  <c r="AC13" s="1"/>
  <c r="AI13" s="1"/>
  <c r="Y13"/>
  <c r="N13"/>
  <c r="O13" s="1"/>
  <c r="BI12"/>
  <c r="AX12"/>
  <c r="AZ12" s="1"/>
  <c r="BA12" s="1"/>
  <c r="AT12"/>
  <c r="AV12" s="1"/>
  <c r="AW12" s="1"/>
  <c r="AN12"/>
  <c r="AP12" s="1"/>
  <c r="AQ12" s="1"/>
  <c r="AJ12"/>
  <c r="AL12" s="1"/>
  <c r="AM12" s="1"/>
  <c r="AD12"/>
  <c r="AF12" s="1"/>
  <c r="AG12" s="1"/>
  <c r="AB12"/>
  <c r="AC12" s="1"/>
  <c r="Z12"/>
  <c r="Y12"/>
  <c r="N12"/>
  <c r="O12" s="1"/>
  <c r="BI11"/>
  <c r="AX11"/>
  <c r="AZ11" s="1"/>
  <c r="BA11" s="1"/>
  <c r="AV11"/>
  <c r="AW11" s="1"/>
  <c r="AT11"/>
  <c r="AP11"/>
  <c r="AQ11" s="1"/>
  <c r="AN11"/>
  <c r="AJ11"/>
  <c r="AL11" s="1"/>
  <c r="AM11" s="1"/>
  <c r="AD11"/>
  <c r="AF11" s="1"/>
  <c r="AG11" s="1"/>
  <c r="AB11"/>
  <c r="AC11" s="1"/>
  <c r="Z11"/>
  <c r="Y11"/>
  <c r="N11"/>
  <c r="O11" s="1"/>
  <c r="BI10"/>
  <c r="AZ10"/>
  <c r="BA10" s="1"/>
  <c r="AX10"/>
  <c r="AT10"/>
  <c r="AV10" s="1"/>
  <c r="AW10" s="1"/>
  <c r="AN10"/>
  <c r="AP10" s="1"/>
  <c r="AQ10" s="1"/>
  <c r="AJ10"/>
  <c r="AL10" s="1"/>
  <c r="AM10" s="1"/>
  <c r="AD10"/>
  <c r="AF10" s="1"/>
  <c r="AG10" s="1"/>
  <c r="Z10"/>
  <c r="AB10" s="1"/>
  <c r="AC10" s="1"/>
  <c r="Y10"/>
  <c r="N10"/>
  <c r="O10" s="1"/>
  <c r="Y9"/>
  <c r="BI9"/>
  <c r="AZ9"/>
  <c r="BA9" s="1"/>
  <c r="AX9"/>
  <c r="AT9"/>
  <c r="AV9" s="1"/>
  <c r="AW9" s="1"/>
  <c r="AN9"/>
  <c r="AP9" s="1"/>
  <c r="AQ9" s="1"/>
  <c r="AJ9"/>
  <c r="AL9" s="1"/>
  <c r="AM9" s="1"/>
  <c r="AD9"/>
  <c r="AF9" s="1"/>
  <c r="AG9" s="1"/>
  <c r="AC9"/>
  <c r="AI9" s="1"/>
  <c r="AB9"/>
  <c r="Z9"/>
  <c r="N9"/>
  <c r="O9" s="1"/>
  <c r="AX8"/>
  <c r="AT8"/>
  <c r="AV8" s="1"/>
  <c r="AW8" s="1"/>
  <c r="AN8"/>
  <c r="AP8" s="1"/>
  <c r="AQ8" s="1"/>
  <c r="AJ8"/>
  <c r="AL8" s="1"/>
  <c r="AM8" s="1"/>
  <c r="AD8"/>
  <c r="AF8" s="1"/>
  <c r="AG8" s="1"/>
  <c r="Z8"/>
  <c r="AB8" s="1"/>
  <c r="AC8" s="1"/>
  <c r="BI8"/>
  <c r="AZ8"/>
  <c r="BA8" s="1"/>
  <c r="Y8"/>
  <c r="N8"/>
  <c r="O8" s="1"/>
  <c r="V37" i="5"/>
  <c r="X37" s="1"/>
  <c r="Q37"/>
  <c r="N37"/>
  <c r="H37"/>
  <c r="I37" s="1"/>
  <c r="D37"/>
  <c r="E37" s="1"/>
  <c r="V36"/>
  <c r="X36" s="1"/>
  <c r="Q36"/>
  <c r="N36"/>
  <c r="H36"/>
  <c r="I36" s="1"/>
  <c r="D36"/>
  <c r="E36" s="1"/>
  <c r="V35"/>
  <c r="X35" s="1"/>
  <c r="Q35"/>
  <c r="N35"/>
  <c r="H35"/>
  <c r="I35" s="1"/>
  <c r="D35"/>
  <c r="E35" s="1"/>
  <c r="BI37" i="4"/>
  <c r="BK37" s="1"/>
  <c r="AZ37"/>
  <c r="BA37" s="1"/>
  <c r="AV37"/>
  <c r="AW37" s="1"/>
  <c r="AP37"/>
  <c r="AQ37" s="1"/>
  <c r="AL37"/>
  <c r="AM37" s="1"/>
  <c r="AF37"/>
  <c r="AG37" s="1"/>
  <c r="AB37"/>
  <c r="AC37" s="1"/>
  <c r="Y37"/>
  <c r="N37"/>
  <c r="O37" s="1"/>
  <c r="BI36"/>
  <c r="BK36" s="1"/>
  <c r="AZ36"/>
  <c r="BA36" s="1"/>
  <c r="AV36"/>
  <c r="AW36" s="1"/>
  <c r="AP36"/>
  <c r="AQ36" s="1"/>
  <c r="AL36"/>
  <c r="AM36" s="1"/>
  <c r="AF36"/>
  <c r="AG36" s="1"/>
  <c r="AB36"/>
  <c r="AC36" s="1"/>
  <c r="Y36"/>
  <c r="N36"/>
  <c r="O36" s="1"/>
  <c r="BI35"/>
  <c r="BK35" s="1"/>
  <c r="AZ35"/>
  <c r="BA35" s="1"/>
  <c r="AV35"/>
  <c r="AW35" s="1"/>
  <c r="AP35"/>
  <c r="AQ35" s="1"/>
  <c r="AL35"/>
  <c r="AM35" s="1"/>
  <c r="AF35"/>
  <c r="AG35" s="1"/>
  <c r="AB35"/>
  <c r="AC35" s="1"/>
  <c r="Y35"/>
  <c r="N35"/>
  <c r="O35" s="1"/>
  <c r="V34" i="5"/>
  <c r="X34" s="1"/>
  <c r="Q34"/>
  <c r="N34"/>
  <c r="H34"/>
  <c r="I34" s="1"/>
  <c r="D34"/>
  <c r="E34" s="1"/>
  <c r="BI34" i="4"/>
  <c r="BK34" s="1"/>
  <c r="AZ34"/>
  <c r="BA34" s="1"/>
  <c r="AV34"/>
  <c r="AW34" s="1"/>
  <c r="AP34"/>
  <c r="AQ34" s="1"/>
  <c r="AL34"/>
  <c r="AM34" s="1"/>
  <c r="AF34"/>
  <c r="AG34" s="1"/>
  <c r="AB34"/>
  <c r="AC34" s="1"/>
  <c r="Y34"/>
  <c r="N34"/>
  <c r="O34" s="1"/>
  <c r="V33" i="5"/>
  <c r="X33" s="1"/>
  <c r="Q33"/>
  <c r="N33"/>
  <c r="H33"/>
  <c r="I33" s="1"/>
  <c r="D33"/>
  <c r="E33" s="1"/>
  <c r="BI33" i="4"/>
  <c r="BK33" s="1"/>
  <c r="AZ33"/>
  <c r="BA33" s="1"/>
  <c r="AV33"/>
  <c r="AW33" s="1"/>
  <c r="AP33"/>
  <c r="AQ33" s="1"/>
  <c r="AL33"/>
  <c r="AM33" s="1"/>
  <c r="AF33"/>
  <c r="AG33" s="1"/>
  <c r="AB33"/>
  <c r="AC33" s="1"/>
  <c r="Y33"/>
  <c r="N33"/>
  <c r="O33" s="1"/>
  <c r="V32" i="5"/>
  <c r="X32" s="1"/>
  <c r="Q32"/>
  <c r="N32"/>
  <c r="H32"/>
  <c r="I32" s="1"/>
  <c r="D32"/>
  <c r="E32" s="1"/>
  <c r="V31"/>
  <c r="X31" s="1"/>
  <c r="Q31"/>
  <c r="N31"/>
  <c r="H31"/>
  <c r="I31" s="1"/>
  <c r="D31"/>
  <c r="E31" s="1"/>
  <c r="V30"/>
  <c r="X30" s="1"/>
  <c r="Q30"/>
  <c r="N30"/>
  <c r="H30"/>
  <c r="I30" s="1"/>
  <c r="D30"/>
  <c r="E30" s="1"/>
  <c r="V29"/>
  <c r="X29" s="1"/>
  <c r="Q29"/>
  <c r="N29"/>
  <c r="H29"/>
  <c r="I29" s="1"/>
  <c r="D29"/>
  <c r="E29" s="1"/>
  <c r="V28"/>
  <c r="X28" s="1"/>
  <c r="Q28"/>
  <c r="N28"/>
  <c r="H28"/>
  <c r="I28" s="1"/>
  <c r="D28"/>
  <c r="E28" s="1"/>
  <c r="V27"/>
  <c r="X27" s="1"/>
  <c r="Q27"/>
  <c r="N27"/>
  <c r="H27"/>
  <c r="I27" s="1"/>
  <c r="D27"/>
  <c r="E27" s="1"/>
  <c r="X38" i="4"/>
  <c r="V38"/>
  <c r="U38"/>
  <c r="T38"/>
  <c r="S38"/>
  <c r="M38"/>
  <c r="L38"/>
  <c r="K38"/>
  <c r="J38"/>
  <c r="E38"/>
  <c r="AZ41"/>
  <c r="BK32"/>
  <c r="BK31"/>
  <c r="BK30"/>
  <c r="BK29"/>
  <c r="V26" i="5"/>
  <c r="X26" s="1"/>
  <c r="Q26"/>
  <c r="N26"/>
  <c r="H26"/>
  <c r="I26" s="1"/>
  <c r="D26"/>
  <c r="E26" s="1"/>
  <c r="X23"/>
  <c r="V25"/>
  <c r="X25" s="1"/>
  <c r="Q25"/>
  <c r="N25"/>
  <c r="H25"/>
  <c r="I25" s="1"/>
  <c r="D25"/>
  <c r="E25" s="1"/>
  <c r="V24"/>
  <c r="X24" s="1"/>
  <c r="Q24"/>
  <c r="N24"/>
  <c r="H24"/>
  <c r="I24" s="1"/>
  <c r="D24"/>
  <c r="E24" s="1"/>
  <c r="BK25" i="4"/>
  <c r="BK24"/>
  <c r="V23" i="5"/>
  <c r="Q23"/>
  <c r="N23"/>
  <c r="H23"/>
  <c r="I23" s="1"/>
  <c r="D23"/>
  <c r="E23" s="1"/>
  <c r="V22"/>
  <c r="X22" s="1"/>
  <c r="Q22"/>
  <c r="N22"/>
  <c r="H22"/>
  <c r="I22" s="1"/>
  <c r="D22"/>
  <c r="E22" s="1"/>
  <c r="V21"/>
  <c r="X21" s="1"/>
  <c r="Q21"/>
  <c r="N21"/>
  <c r="S21" s="1"/>
  <c r="H21"/>
  <c r="I21" s="1"/>
  <c r="D21"/>
  <c r="E21" s="1"/>
  <c r="BK23" i="4"/>
  <c r="BK22"/>
  <c r="BK21"/>
  <c r="V20" i="5"/>
  <c r="X20" s="1"/>
  <c r="Q20"/>
  <c r="N20"/>
  <c r="H20"/>
  <c r="I20" s="1"/>
  <c r="D20"/>
  <c r="E20" s="1"/>
  <c r="BK20" i="4"/>
  <c r="V19" i="5"/>
  <c r="X19" s="1"/>
  <c r="Q19"/>
  <c r="N19"/>
  <c r="H19"/>
  <c r="I19" s="1"/>
  <c r="D19"/>
  <c r="E19" s="1"/>
  <c r="BK19" i="4"/>
  <c r="V18" i="5"/>
  <c r="X18" s="1"/>
  <c r="Q18"/>
  <c r="N18"/>
  <c r="H18"/>
  <c r="I18" s="1"/>
  <c r="D18"/>
  <c r="E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Q17"/>
  <c r="N17"/>
  <c r="H17"/>
  <c r="I17" s="1"/>
  <c r="D17"/>
  <c r="E17" s="1"/>
  <c r="Q16"/>
  <c r="N16"/>
  <c r="H16"/>
  <c r="I16" s="1"/>
  <c r="D16"/>
  <c r="E16" s="1"/>
  <c r="Q15"/>
  <c r="N15"/>
  <c r="H15"/>
  <c r="I15" s="1"/>
  <c r="D15"/>
  <c r="E15" s="1"/>
  <c r="Q14"/>
  <c r="N14"/>
  <c r="H14"/>
  <c r="I14" s="1"/>
  <c r="D14"/>
  <c r="E14" s="1"/>
  <c r="Q13"/>
  <c r="N13"/>
  <c r="H13"/>
  <c r="I13" s="1"/>
  <c r="D13"/>
  <c r="E13" s="1"/>
  <c r="Q12"/>
  <c r="N12"/>
  <c r="H12"/>
  <c r="I12" s="1"/>
  <c r="D12"/>
  <c r="E12" s="1"/>
  <c r="Q11"/>
  <c r="N11"/>
  <c r="H11"/>
  <c r="I11" s="1"/>
  <c r="D11"/>
  <c r="E11" s="1"/>
  <c r="K11" s="1"/>
  <c r="Q10"/>
  <c r="N10"/>
  <c r="S10" s="1"/>
  <c r="H10"/>
  <c r="I10" s="1"/>
  <c r="D10"/>
  <c r="E10" s="1"/>
  <c r="Q9"/>
  <c r="N9"/>
  <c r="H9"/>
  <c r="I9" s="1"/>
  <c r="D9"/>
  <c r="E9" s="1"/>
  <c r="Q8"/>
  <c r="H8"/>
  <c r="I8" s="1"/>
  <c r="U8" s="1"/>
  <c r="D8"/>
  <c r="E8" s="1"/>
  <c r="T8" s="1"/>
  <c r="N8"/>
  <c r="BJ21" i="4" l="1"/>
  <c r="BJ20"/>
  <c r="BJ17"/>
  <c r="BJ15"/>
  <c r="BJ16"/>
  <c r="AS14"/>
  <c r="BH14"/>
  <c r="AI14"/>
  <c r="BG14"/>
  <c r="BC14"/>
  <c r="U9" i="5"/>
  <c r="U15"/>
  <c r="S24"/>
  <c r="T9"/>
  <c r="W9" s="1"/>
  <c r="K21"/>
  <c r="K27"/>
  <c r="W8"/>
  <c r="BH13" i="4"/>
  <c r="AS13"/>
  <c r="BG13"/>
  <c r="BC13"/>
  <c r="AS12"/>
  <c r="BG12"/>
  <c r="BC12"/>
  <c r="BH12"/>
  <c r="AI12"/>
  <c r="BH11"/>
  <c r="AS11"/>
  <c r="AI11"/>
  <c r="BG11"/>
  <c r="BC11"/>
  <c r="BG10"/>
  <c r="BC10"/>
  <c r="AS10"/>
  <c r="BH10"/>
  <c r="AI10"/>
  <c r="AS9"/>
  <c r="BH9"/>
  <c r="BG9"/>
  <c r="BC9"/>
  <c r="AS8"/>
  <c r="AI8"/>
  <c r="BH8"/>
  <c r="BG8"/>
  <c r="BC8"/>
  <c r="K37" i="5"/>
  <c r="U37"/>
  <c r="T37"/>
  <c r="K36"/>
  <c r="U36"/>
  <c r="T36"/>
  <c r="T35"/>
  <c r="K35"/>
  <c r="U35"/>
  <c r="BH37" i="4"/>
  <c r="AS37"/>
  <c r="AS35"/>
  <c r="AS36"/>
  <c r="AI37"/>
  <c r="BC37"/>
  <c r="BG37"/>
  <c r="BC36"/>
  <c r="BG36"/>
  <c r="AI36"/>
  <c r="BH36"/>
  <c r="AI35"/>
  <c r="BH35"/>
  <c r="BC35"/>
  <c r="BG35"/>
  <c r="K34" i="5"/>
  <c r="U34"/>
  <c r="T34"/>
  <c r="AS34" i="4"/>
  <c r="AI34"/>
  <c r="BH34"/>
  <c r="BG34"/>
  <c r="BC34"/>
  <c r="U33" i="5"/>
  <c r="K33"/>
  <c r="T33"/>
  <c r="AS33" i="4"/>
  <c r="BH33"/>
  <c r="AI33"/>
  <c r="BG33"/>
  <c r="BC33"/>
  <c r="S32" i="5"/>
  <c r="K32"/>
  <c r="S31"/>
  <c r="K31"/>
  <c r="K29"/>
  <c r="U29"/>
  <c r="S28"/>
  <c r="S27"/>
  <c r="K28"/>
  <c r="U32"/>
  <c r="T32"/>
  <c r="U31"/>
  <c r="T31"/>
  <c r="K30"/>
  <c r="T30"/>
  <c r="S30"/>
  <c r="U30"/>
  <c r="S29"/>
  <c r="T29"/>
  <c r="U28"/>
  <c r="T28"/>
  <c r="U27"/>
  <c r="T27"/>
  <c r="S26"/>
  <c r="K26"/>
  <c r="U26"/>
  <c r="T26"/>
  <c r="U25"/>
  <c r="K24"/>
  <c r="K25"/>
  <c r="S25"/>
  <c r="T25"/>
  <c r="U24"/>
  <c r="T24"/>
  <c r="S23"/>
  <c r="K23"/>
  <c r="S22"/>
  <c r="K22"/>
  <c r="U23"/>
  <c r="T23"/>
  <c r="U22"/>
  <c r="T22"/>
  <c r="U21"/>
  <c r="T21"/>
  <c r="S20"/>
  <c r="K20"/>
  <c r="U20"/>
  <c r="T20"/>
  <c r="U19"/>
  <c r="K19"/>
  <c r="S19"/>
  <c r="T19"/>
  <c r="S18"/>
  <c r="K18"/>
  <c r="U18"/>
  <c r="T18"/>
  <c r="U17"/>
  <c r="S17"/>
  <c r="T17"/>
  <c r="S16"/>
  <c r="U16"/>
  <c r="T16"/>
  <c r="S15"/>
  <c r="K15"/>
  <c r="T15"/>
  <c r="U14"/>
  <c r="S14"/>
  <c r="K14"/>
  <c r="T14"/>
  <c r="U13"/>
  <c r="S13"/>
  <c r="T13"/>
  <c r="U12"/>
  <c r="S12"/>
  <c r="T12"/>
  <c r="U10"/>
  <c r="S11"/>
  <c r="U11"/>
  <c r="K10"/>
  <c r="T11"/>
  <c r="T10"/>
  <c r="K12"/>
  <c r="K16"/>
  <c r="K13"/>
  <c r="K17"/>
  <c r="S9"/>
  <c r="K9"/>
  <c r="S8"/>
  <c r="K8"/>
  <c r="V7"/>
  <c r="X7" s="1"/>
  <c r="Q7"/>
  <c r="N7"/>
  <c r="BK18" i="4"/>
  <c r="H7" i="5"/>
  <c r="I7" s="1"/>
  <c r="D7"/>
  <c r="E7" s="1"/>
  <c r="T7" s="1"/>
  <c r="BK17" i="4"/>
  <c r="BK16"/>
  <c r="BK15"/>
  <c r="BK14"/>
  <c r="BK13"/>
  <c r="BK12"/>
  <c r="BK11"/>
  <c r="BK10"/>
  <c r="BK9"/>
  <c r="BK8"/>
  <c r="Y7"/>
  <c r="BI7"/>
  <c r="BK7" s="1"/>
  <c r="AZ7"/>
  <c r="BA7" s="1"/>
  <c r="AW7"/>
  <c r="AV7"/>
  <c r="AP7"/>
  <c r="AQ7" s="1"/>
  <c r="AL7"/>
  <c r="AM7" s="1"/>
  <c r="AG7"/>
  <c r="AF7"/>
  <c r="AB7"/>
  <c r="AC7" s="1"/>
  <c r="AI7" l="1"/>
  <c r="BJ14"/>
  <c r="S7" i="5"/>
  <c r="W15"/>
  <c r="U7"/>
  <c r="W12"/>
  <c r="W7"/>
  <c r="W29"/>
  <c r="BJ13" i="4"/>
  <c r="BJ12"/>
  <c r="BJ11"/>
  <c r="BJ10"/>
  <c r="BJ9"/>
  <c r="BJ8"/>
  <c r="AS7"/>
  <c r="BH7"/>
  <c r="BG7"/>
  <c r="W37" i="5"/>
  <c r="W36"/>
  <c r="W35"/>
  <c r="BJ37" i="4"/>
  <c r="BJ36"/>
  <c r="BJ35"/>
  <c r="W34" i="5"/>
  <c r="BJ34" i="4"/>
  <c r="W33" i="5"/>
  <c r="BJ33" i="4"/>
  <c r="W32" i="5"/>
  <c r="W31"/>
  <c r="W30"/>
  <c r="W28"/>
  <c r="W27"/>
  <c r="W26"/>
  <c r="W25"/>
  <c r="W24"/>
  <c r="W23"/>
  <c r="W22"/>
  <c r="W21"/>
  <c r="W20"/>
  <c r="W19"/>
  <c r="W18"/>
  <c r="W17"/>
  <c r="W16"/>
  <c r="W14"/>
  <c r="W13"/>
  <c r="W11"/>
  <c r="W10"/>
  <c r="K7"/>
  <c r="BC7" i="4"/>
  <c r="N7"/>
  <c r="R38" i="5"/>
  <c r="J38"/>
  <c r="AD35"/>
  <c r="AC35"/>
  <c r="AB35"/>
  <c r="AA35"/>
  <c r="Z35"/>
  <c r="AD34"/>
  <c r="AC34"/>
  <c r="AB34"/>
  <c r="AA34"/>
  <c r="Z34"/>
  <c r="AD33"/>
  <c r="AC33"/>
  <c r="AB33"/>
  <c r="AA33"/>
  <c r="Z33"/>
  <c r="AD32"/>
  <c r="AC32"/>
  <c r="AB32"/>
  <c r="AA32"/>
  <c r="Z32"/>
  <c r="AD31"/>
  <c r="AC31"/>
  <c r="AB31"/>
  <c r="AA31"/>
  <c r="Z31"/>
  <c r="AD30"/>
  <c r="AC30"/>
  <c r="AB30"/>
  <c r="AA30"/>
  <c r="Z30"/>
  <c r="AD29"/>
  <c r="AC29"/>
  <c r="AB29"/>
  <c r="AA29"/>
  <c r="Z29"/>
  <c r="AD28"/>
  <c r="AC28"/>
  <c r="AB28"/>
  <c r="AA28"/>
  <c r="Z28"/>
  <c r="AD27"/>
  <c r="AC27"/>
  <c r="AB27"/>
  <c r="AA27"/>
  <c r="Z27"/>
  <c r="AD26"/>
  <c r="AC26"/>
  <c r="AB26"/>
  <c r="AA26"/>
  <c r="Z26"/>
  <c r="AD25"/>
  <c r="AC25"/>
  <c r="AB25"/>
  <c r="AA25"/>
  <c r="Z25"/>
  <c r="AD24"/>
  <c r="AC24"/>
  <c r="AB24"/>
  <c r="AA24"/>
  <c r="Z24"/>
  <c r="AD23"/>
  <c r="AC23"/>
  <c r="AB23"/>
  <c r="AA23"/>
  <c r="Z23"/>
  <c r="AD22"/>
  <c r="AC22"/>
  <c r="AB22"/>
  <c r="AA22"/>
  <c r="Z22"/>
  <c r="AD21"/>
  <c r="AC21"/>
  <c r="AB21"/>
  <c r="AA21"/>
  <c r="Z21"/>
  <c r="AD20"/>
  <c r="AC20"/>
  <c r="AB20"/>
  <c r="AA20"/>
  <c r="Z20"/>
  <c r="AD19"/>
  <c r="AC19"/>
  <c r="AB19"/>
  <c r="AA19"/>
  <c r="Z19"/>
  <c r="AD18"/>
  <c r="AC18"/>
  <c r="AB18"/>
  <c r="AA18"/>
  <c r="Z18"/>
  <c r="AD17"/>
  <c r="AC17"/>
  <c r="AB17"/>
  <c r="AA17"/>
  <c r="Z17"/>
  <c r="AD16"/>
  <c r="AC16"/>
  <c r="AB16"/>
  <c r="AA16"/>
  <c r="Z16"/>
  <c r="AD15"/>
  <c r="AC15"/>
  <c r="AB15"/>
  <c r="AA15"/>
  <c r="Z15"/>
  <c r="AD14"/>
  <c r="AC14"/>
  <c r="AB14"/>
  <c r="AA14"/>
  <c r="Z14"/>
  <c r="AD13"/>
  <c r="AC13"/>
  <c r="AB13"/>
  <c r="AA13"/>
  <c r="Z13"/>
  <c r="AD12"/>
  <c r="AC12"/>
  <c r="AB12"/>
  <c r="AA12"/>
  <c r="Z12"/>
  <c r="AD11"/>
  <c r="AC11"/>
  <c r="AB11"/>
  <c r="AA11"/>
  <c r="Z11"/>
  <c r="AD10"/>
  <c r="AC10"/>
  <c r="AB10"/>
  <c r="AA10"/>
  <c r="Z10"/>
  <c r="AD9"/>
  <c r="AC9"/>
  <c r="AB9"/>
  <c r="AA9"/>
  <c r="Z9"/>
  <c r="AD8"/>
  <c r="AC8"/>
  <c r="AB8"/>
  <c r="AA8"/>
  <c r="Z8"/>
  <c r="AD7"/>
  <c r="AC7"/>
  <c r="AB7"/>
  <c r="AA7"/>
  <c r="Z7"/>
  <c r="BU35" i="4"/>
  <c r="BT35"/>
  <c r="BS35"/>
  <c r="BR35"/>
  <c r="BQ35"/>
  <c r="BU34"/>
  <c r="BT34"/>
  <c r="BS34"/>
  <c r="BR34"/>
  <c r="BQ34"/>
  <c r="BU33"/>
  <c r="BT33"/>
  <c r="BS33"/>
  <c r="BR33"/>
  <c r="BQ33"/>
  <c r="BU32"/>
  <c r="BT32"/>
  <c r="BS32"/>
  <c r="BR32"/>
  <c r="BQ32"/>
  <c r="BU31"/>
  <c r="BT31"/>
  <c r="BS31"/>
  <c r="BR31"/>
  <c r="BQ31"/>
  <c r="BU30"/>
  <c r="BT30"/>
  <c r="BS30"/>
  <c r="BR30"/>
  <c r="BQ30"/>
  <c r="BU29"/>
  <c r="BT29"/>
  <c r="BS29"/>
  <c r="BR29"/>
  <c r="BQ29"/>
  <c r="BU28"/>
  <c r="BT28"/>
  <c r="BS28"/>
  <c r="BR28"/>
  <c r="BQ28"/>
  <c r="BK28"/>
  <c r="BU27"/>
  <c r="BT27"/>
  <c r="BS27"/>
  <c r="BR27"/>
  <c r="BQ27"/>
  <c r="BK27"/>
  <c r="BU26"/>
  <c r="BT26"/>
  <c r="BS26"/>
  <c r="BR26"/>
  <c r="BQ26"/>
  <c r="BK26"/>
  <c r="BU25"/>
  <c r="BT25"/>
  <c r="BS25"/>
  <c r="BR25"/>
  <c r="BQ25"/>
  <c r="BU24"/>
  <c r="BT24"/>
  <c r="BS24"/>
  <c r="BR24"/>
  <c r="BQ24"/>
  <c r="BU23"/>
  <c r="BT23"/>
  <c r="BS23"/>
  <c r="BR23"/>
  <c r="BQ23"/>
  <c r="BU22"/>
  <c r="BT22"/>
  <c r="BS22"/>
  <c r="BR22"/>
  <c r="BQ22"/>
  <c r="BU21"/>
  <c r="BT21"/>
  <c r="BS21"/>
  <c r="BR21"/>
  <c r="BU20"/>
  <c r="BT20"/>
  <c r="BS20"/>
  <c r="BR20"/>
  <c r="BU19"/>
  <c r="BT19"/>
  <c r="BS19"/>
  <c r="BR19"/>
  <c r="BU18"/>
  <c r="BT18"/>
  <c r="BS18"/>
  <c r="BR18"/>
  <c r="BU17"/>
  <c r="BT17"/>
  <c r="BS17"/>
  <c r="BR17"/>
  <c r="BU16"/>
  <c r="BT16"/>
  <c r="BS16"/>
  <c r="BR16"/>
  <c r="BU10"/>
  <c r="BT10"/>
  <c r="BS10"/>
  <c r="BR10"/>
  <c r="BU9"/>
  <c r="BT9"/>
  <c r="BS9"/>
  <c r="BR9"/>
  <c r="BU8"/>
  <c r="BT8"/>
  <c r="BS8"/>
  <c r="BR8"/>
  <c r="BU7"/>
  <c r="BT7"/>
  <c r="BS7"/>
  <c r="BR7"/>
  <c r="BU15"/>
  <c r="BT15"/>
  <c r="BS15"/>
  <c r="BR15"/>
  <c r="BU14"/>
  <c r="BT14"/>
  <c r="BS14"/>
  <c r="BR14"/>
  <c r="BU13"/>
  <c r="BT13"/>
  <c r="BS13"/>
  <c r="BR13"/>
  <c r="BU12"/>
  <c r="BT12"/>
  <c r="BS12"/>
  <c r="BR12"/>
  <c r="BU11"/>
  <c r="BT11"/>
  <c r="BS11"/>
  <c r="BR11"/>
  <c r="BJ7" l="1"/>
  <c r="O7"/>
  <c r="O38" s="1"/>
  <c r="N38"/>
  <c r="Y37" i="5"/>
  <c r="Y36"/>
  <c r="BL8" i="4"/>
  <c r="Y33" i="5"/>
  <c r="Y18"/>
  <c r="Y22"/>
  <c r="Y23"/>
  <c r="Y27"/>
  <c r="Y30"/>
  <c r="I38"/>
  <c r="Q38"/>
  <c r="Y9"/>
  <c r="N38"/>
  <c r="E38"/>
  <c r="Y16"/>
  <c r="Y20"/>
  <c r="Y24"/>
  <c r="Y28"/>
  <c r="Y32"/>
  <c r="Y34"/>
  <c r="Y35"/>
  <c r="Y8"/>
  <c r="Y10"/>
  <c r="Y11"/>
  <c r="Y12"/>
  <c r="Y13"/>
  <c r="Y14"/>
  <c r="Y15"/>
  <c r="Y17"/>
  <c r="Y19"/>
  <c r="Y21"/>
  <c r="Y25"/>
  <c r="Y31"/>
  <c r="Y26"/>
  <c r="V38"/>
  <c r="Y29" l="1"/>
  <c r="BL30" i="4"/>
  <c r="X38" i="5"/>
  <c r="V40"/>
  <c r="S38"/>
  <c r="K38"/>
  <c r="U38"/>
  <c r="T38"/>
  <c r="BL34" i="4"/>
  <c r="BL35"/>
  <c r="BL33"/>
  <c r="BL32"/>
  <c r="BL31"/>
  <c r="BL29"/>
  <c r="BL28"/>
  <c r="BL26"/>
  <c r="BL27"/>
  <c r="BL25"/>
  <c r="BL24"/>
  <c r="BL23"/>
  <c r="BL22"/>
  <c r="BL21"/>
  <c r="BL19"/>
  <c r="BL20"/>
  <c r="BL18"/>
  <c r="BL16"/>
  <c r="BL17"/>
  <c r="BL15"/>
  <c r="BL13"/>
  <c r="BL14"/>
  <c r="BL12"/>
  <c r="BL11"/>
  <c r="BL9"/>
  <c r="BL10"/>
  <c r="BI38"/>
  <c r="AH38"/>
  <c r="BB38"/>
  <c r="AR38"/>
  <c r="BI40" l="1"/>
  <c r="BK38"/>
  <c r="BL7"/>
  <c r="W38" i="5"/>
  <c r="Y38" s="1"/>
  <c r="Y7"/>
  <c r="BL37" i="4"/>
  <c r="BL36"/>
  <c r="BH38"/>
  <c r="AW38"/>
  <c r="AM38"/>
  <c r="AG38"/>
  <c r="AQ38"/>
  <c r="BA38"/>
  <c r="AC38"/>
  <c r="AS38" l="1"/>
  <c r="BG38"/>
  <c r="AI38"/>
  <c r="BC38"/>
  <c r="BJ38" l="1"/>
  <c r="BL38" s="1"/>
</calcChain>
</file>

<file path=xl/sharedStrings.xml><?xml version="1.0" encoding="utf-8"?>
<sst xmlns="http://schemas.openxmlformats.org/spreadsheetml/2006/main" count="174" uniqueCount="62">
  <si>
    <t>Date</t>
  </si>
  <si>
    <t>IR</t>
  </si>
  <si>
    <t>FR</t>
  </si>
  <si>
    <t>DIFF</t>
  </si>
  <si>
    <t>UNITS</t>
  </si>
  <si>
    <t>IMPORT</t>
  </si>
  <si>
    <t>EXPORT</t>
  </si>
  <si>
    <t>Solar Generation units</t>
  </si>
  <si>
    <t>TOTAL</t>
  </si>
  <si>
    <t>KONGU ENGINEERING COLLEGE PERUNDURAI - 638 060</t>
  </si>
  <si>
    <t>ELECTRICAL MAINTENANCE DEPARTMENT</t>
  </si>
  <si>
    <t>SOLAR UNITS GENERATION, EXPORT &amp; IMPORT DETAILS IN LT SERVICES</t>
  </si>
  <si>
    <t>Total Consumption</t>
  </si>
  <si>
    <t>SC 144 Civil Block  90 KWp</t>
  </si>
  <si>
    <t>SC 152 Mechanical Block  80 KWp</t>
  </si>
  <si>
    <t>SC 689 Automoile Block  50 KWp</t>
  </si>
  <si>
    <t>SC 656 KPC Main Block  70 KWp</t>
  </si>
  <si>
    <t>SC 882 KPC Workshop 20 KWp</t>
  </si>
  <si>
    <t>Solar units per KW</t>
  </si>
  <si>
    <t>Solar % in Total Consumption</t>
  </si>
  <si>
    <t>civil</t>
  </si>
  <si>
    <t>mech</t>
  </si>
  <si>
    <t>auto</t>
  </si>
  <si>
    <t>kpc</t>
  </si>
  <si>
    <t>w/s</t>
  </si>
  <si>
    <t>SC HT 139  400 KWp</t>
  </si>
  <si>
    <t>ECE</t>
  </si>
  <si>
    <t>EEE</t>
  </si>
  <si>
    <t>Admin</t>
  </si>
  <si>
    <t>FT</t>
  </si>
  <si>
    <t>SOLAR</t>
  </si>
  <si>
    <t>Total Solar Generation units</t>
  </si>
  <si>
    <t>SC HT 367  50 KWp</t>
  </si>
  <si>
    <t>SC 199</t>
  </si>
  <si>
    <t>SC 790</t>
  </si>
  <si>
    <t>Gensets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</si>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</sst>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/>
    </xf>
    <xf numFmtId="1" fontId="0" fillId="0" borderId="0" xfId="0" applyNumberFormat="1"/>
    <xf numFmtId="1" fontId="1" fillId="0" borderId="0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 wrapText="1"/>
    </xf>
    <xf numFmtId="1" fontId="3" fillId="0" borderId="22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9" fillId="0" borderId="0" xfId="0" applyNumberFormat="1" applyFont="1"/>
    <xf numFmtId="1" fontId="1" fillId="0" borderId="13" xfId="0" applyNumberFormat="1" applyFont="1" applyBorder="1" applyAlignment="1">
      <alignment horizontal="center" vertical="center"/>
    </xf>
    <xf numFmtId="2" fontId="0" fillId="0" borderId="25" xfId="0" applyNumberFormat="1" applyBorder="1"/>
    <xf numFmtId="1" fontId="1" fillId="0" borderId="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" fontId="10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Border="1"/>
    <xf numFmtId="1" fontId="12" fillId="0" borderId="25" xfId="0" applyNumberFormat="1" applyFont="1" applyBorder="1" applyAlignment="1">
      <alignment horizontal="center" vertical="center" wrapText="1"/>
    </xf>
    <xf numFmtId="1" fontId="13" fillId="0" borderId="14" xfId="0" applyNumberFormat="1" applyFont="1" applyBorder="1" applyAlignment="1">
      <alignment horizontal="center" vertical="center" wrapText="1"/>
    </xf>
    <xf numFmtId="1" fontId="13" fillId="0" borderId="12" xfId="0" applyNumberFormat="1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 wrapText="1"/>
    </xf>
    <xf numFmtId="1" fontId="13" fillId="0" borderId="13" xfId="0" applyNumberFormat="1" applyFont="1" applyBorder="1" applyAlignment="1">
      <alignment horizontal="center" vertical="center" wrapText="1"/>
    </xf>
    <xf numFmtId="1" fontId="13" fillId="0" borderId="2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41"/>
  <sheetViews>
    <sheetView tabSelected="1" topLeftCell="AN10" workbookViewId="0">
      <selection activeCell="BF38" sqref="BF38"/>
    </sheetView>
  </sheetViews>
  <sheetFormatPr defaultRowHeight="15"/>
  <cols>
    <col min="1" max="1" width="8.42578125" customWidth="1"/>
    <col min="2" max="2" width="6.5703125" hidden="1" customWidth="1"/>
    <col min="3" max="3" width="7" hidden="1" customWidth="1"/>
    <col min="4" max="4" width="8.42578125" hidden="1" customWidth="1"/>
    <col min="5" max="5" width="6.85546875" customWidth="1"/>
    <col min="6" max="6" width="5.85546875" hidden="1" customWidth="1"/>
    <col min="7" max="7" width="6.5703125" hidden="1" customWidth="1"/>
    <col min="8" max="8" width="8.42578125" hidden="1" customWidth="1"/>
    <col min="9" max="9" width="7.140625" customWidth="1"/>
    <col min="10" max="10" width="7" customWidth="1"/>
    <col min="11" max="12" width="6.42578125" customWidth="1"/>
    <col min="13" max="13" width="6.85546875" customWidth="1"/>
    <col min="14" max="15" width="8.42578125" customWidth="1"/>
    <col min="16" max="16" width="6.7109375" hidden="1" customWidth="1"/>
    <col min="17" max="17" width="6.5703125" hidden="1" customWidth="1"/>
    <col min="18" max="18" width="6.85546875" hidden="1" customWidth="1"/>
    <col min="19" max="19" width="8.42578125" customWidth="1"/>
    <col min="20" max="20" width="7" hidden="1" customWidth="1"/>
    <col min="21" max="21" width="6.7109375" hidden="1" customWidth="1"/>
    <col min="22" max="22" width="8.42578125" hidden="1" customWidth="1"/>
    <col min="23" max="25" width="8.42578125" customWidth="1"/>
    <col min="26" max="26" width="6.28515625" customWidth="1"/>
    <col min="27" max="27" width="6.7109375" customWidth="1"/>
    <col min="28" max="28" width="6.85546875" customWidth="1"/>
    <col min="29" max="29" width="6.28515625" customWidth="1"/>
    <col min="30" max="30" width="7.28515625" customWidth="1"/>
    <col min="31" max="31" width="7.140625" customWidth="1"/>
    <col min="32" max="32" width="7" customWidth="1"/>
    <col min="33" max="33" width="5.7109375" bestFit="1" customWidth="1"/>
    <col min="34" max="34" width="6.5703125" customWidth="1"/>
    <col min="35" max="35" width="7" customWidth="1"/>
    <col min="36" max="36" width="6.140625" customWidth="1"/>
    <col min="37" max="37" width="6" customWidth="1"/>
    <col min="38" max="38" width="7.85546875" customWidth="1"/>
    <col min="39" max="41" width="6.42578125" customWidth="1"/>
    <col min="42" max="42" width="7.85546875" customWidth="1"/>
    <col min="43" max="43" width="6.5703125" customWidth="1"/>
    <col min="44" max="44" width="7" customWidth="1"/>
    <col min="45" max="45" width="6.42578125" customWidth="1"/>
    <col min="46" max="46" width="7.5703125" customWidth="1"/>
    <col min="47" max="47" width="7.42578125" customWidth="1"/>
    <col min="48" max="48" width="9.140625" customWidth="1"/>
    <col min="49" max="49" width="7" customWidth="1"/>
    <col min="50" max="50" width="6.5703125" customWidth="1"/>
    <col min="51" max="51" width="6" customWidth="1"/>
    <col min="52" max="52" width="9.140625" customWidth="1"/>
    <col min="53" max="53" width="6" customWidth="1"/>
    <col min="54" max="54" width="6.42578125" customWidth="1"/>
    <col min="55" max="58" width="6.7109375" customWidth="1"/>
    <col min="59" max="59" width="6.85546875" customWidth="1"/>
    <col min="60" max="60" width="7.85546875" customWidth="1"/>
    <col min="61" max="61" width="6.85546875" customWidth="1"/>
    <col min="62" max="62" width="7.5703125" customWidth="1"/>
    <col min="65" max="65" width="6.85546875" customWidth="1"/>
    <col min="66" max="66" width="7.42578125" customWidth="1"/>
    <col min="67" max="68" width="6.28515625" customWidth="1"/>
    <col min="69" max="69" width="6.140625" customWidth="1"/>
  </cols>
  <sheetData>
    <row r="1" spans="1:76" ht="15.75">
      <c r="A1" s="51" t="s">
        <v>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</row>
    <row r="2" spans="1:76" ht="14.25" customHeight="1">
      <c r="A2" s="52" t="s">
        <v>10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</row>
    <row r="3" spans="1:76" ht="15.75" customHeight="1" thickBot="1">
      <c r="A3" s="52" t="s">
        <v>11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</row>
    <row r="4" spans="1:76" ht="18" customHeight="1" thickTop="1" thickBot="1">
      <c r="A4" s="62" t="s">
        <v>0</v>
      </c>
      <c r="B4" s="68" t="s">
        <v>25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 t="s">
        <v>32</v>
      </c>
      <c r="Q4" s="68"/>
      <c r="R4" s="68"/>
      <c r="S4" s="68"/>
      <c r="T4" s="68"/>
      <c r="U4" s="68"/>
      <c r="V4" s="68"/>
      <c r="W4" s="68"/>
      <c r="X4" s="68"/>
      <c r="Y4" s="68"/>
      <c r="Z4" s="68" t="s">
        <v>13</v>
      </c>
      <c r="AA4" s="68"/>
      <c r="AB4" s="68"/>
      <c r="AC4" s="68"/>
      <c r="AD4" s="68"/>
      <c r="AE4" s="68"/>
      <c r="AF4" s="68"/>
      <c r="AG4" s="68"/>
      <c r="AH4" s="68"/>
      <c r="AI4" s="68"/>
      <c r="AJ4" s="57" t="s">
        <v>14</v>
      </c>
      <c r="AK4" s="58"/>
      <c r="AL4" s="58"/>
      <c r="AM4" s="58"/>
      <c r="AN4" s="58"/>
      <c r="AO4" s="58"/>
      <c r="AP4" s="58"/>
      <c r="AQ4" s="58"/>
      <c r="AR4" s="58"/>
      <c r="AS4" s="59"/>
      <c r="AT4" s="57" t="s">
        <v>15</v>
      </c>
      <c r="AU4" s="58"/>
      <c r="AV4" s="58"/>
      <c r="AW4" s="58"/>
      <c r="AX4" s="58"/>
      <c r="AY4" s="58"/>
      <c r="AZ4" s="58"/>
      <c r="BA4" s="58"/>
      <c r="BB4" s="58"/>
      <c r="BC4" s="59"/>
      <c r="BD4" s="31"/>
      <c r="BE4" s="31"/>
      <c r="BF4" s="35"/>
      <c r="BG4" s="53" t="s">
        <v>8</v>
      </c>
      <c r="BH4" s="54"/>
      <c r="BI4" s="54"/>
      <c r="BJ4" s="55"/>
      <c r="BL4" s="73" t="s">
        <v>19</v>
      </c>
      <c r="BM4" s="41"/>
      <c r="BN4" s="41"/>
      <c r="BO4" s="41"/>
      <c r="BP4" s="41"/>
    </row>
    <row r="5" spans="1:76" ht="18.75" customHeight="1" thickTop="1" thickBot="1">
      <c r="A5" s="63"/>
      <c r="B5" s="69" t="s">
        <v>5</v>
      </c>
      <c r="C5" s="69"/>
      <c r="D5" s="69"/>
      <c r="E5" s="69"/>
      <c r="F5" s="69" t="s">
        <v>6</v>
      </c>
      <c r="G5" s="69"/>
      <c r="H5" s="69"/>
      <c r="I5" s="69"/>
      <c r="J5" s="76" t="s">
        <v>30</v>
      </c>
      <c r="K5" s="77"/>
      <c r="L5" s="77"/>
      <c r="M5" s="78"/>
      <c r="N5" s="67" t="s">
        <v>31</v>
      </c>
      <c r="O5" s="67" t="s">
        <v>12</v>
      </c>
      <c r="P5" s="69" t="s">
        <v>5</v>
      </c>
      <c r="Q5" s="69"/>
      <c r="R5" s="69"/>
      <c r="S5" s="69"/>
      <c r="T5" s="69" t="s">
        <v>6</v>
      </c>
      <c r="U5" s="69"/>
      <c r="V5" s="69"/>
      <c r="W5" s="69"/>
      <c r="X5" s="67" t="s">
        <v>7</v>
      </c>
      <c r="Y5" s="67" t="s">
        <v>12</v>
      </c>
      <c r="Z5" s="69" t="s">
        <v>5</v>
      </c>
      <c r="AA5" s="69"/>
      <c r="AB5" s="69"/>
      <c r="AC5" s="69"/>
      <c r="AD5" s="69" t="s">
        <v>6</v>
      </c>
      <c r="AE5" s="69"/>
      <c r="AF5" s="69"/>
      <c r="AG5" s="69"/>
      <c r="AH5" s="67" t="s">
        <v>7</v>
      </c>
      <c r="AI5" s="67" t="s">
        <v>12</v>
      </c>
      <c r="AJ5" s="69" t="s">
        <v>5</v>
      </c>
      <c r="AK5" s="69"/>
      <c r="AL5" s="69"/>
      <c r="AM5" s="69"/>
      <c r="AN5" s="69" t="s">
        <v>6</v>
      </c>
      <c r="AO5" s="69"/>
      <c r="AP5" s="69"/>
      <c r="AQ5" s="69"/>
      <c r="AR5" s="60" t="s">
        <v>7</v>
      </c>
      <c r="AS5" s="67" t="s">
        <v>12</v>
      </c>
      <c r="AT5" s="68" t="s">
        <v>5</v>
      </c>
      <c r="AU5" s="68"/>
      <c r="AV5" s="68"/>
      <c r="AW5" s="68"/>
      <c r="AX5" s="68" t="s">
        <v>6</v>
      </c>
      <c r="AY5" s="68"/>
      <c r="AZ5" s="68"/>
      <c r="BA5" s="68"/>
      <c r="BB5" s="60" t="s">
        <v>7</v>
      </c>
      <c r="BC5" s="67" t="s">
        <v>12</v>
      </c>
      <c r="BD5" s="65" t="s">
        <v>33</v>
      </c>
      <c r="BE5" s="65" t="s">
        <v>34</v>
      </c>
      <c r="BF5" s="74" t="s">
        <v>35</v>
      </c>
      <c r="BG5" s="18" t="s">
        <v>5</v>
      </c>
      <c r="BH5" s="10" t="s">
        <v>6</v>
      </c>
      <c r="BI5" s="71" t="s">
        <v>7</v>
      </c>
      <c r="BJ5" s="56" t="s">
        <v>12</v>
      </c>
      <c r="BK5" s="70" t="s">
        <v>18</v>
      </c>
      <c r="BL5" s="73"/>
      <c r="BM5" s="41"/>
      <c r="BN5" s="41"/>
      <c r="BO5" s="41"/>
      <c r="BP5" s="41"/>
    </row>
    <row r="6" spans="1:76" ht="22.5" customHeight="1" thickTop="1" thickBot="1">
      <c r="A6" s="64"/>
      <c r="B6" s="30" t="s">
        <v>1</v>
      </c>
      <c r="C6" s="30" t="s">
        <v>2</v>
      </c>
      <c r="D6" s="30" t="s">
        <v>3</v>
      </c>
      <c r="E6" s="30" t="s">
        <v>4</v>
      </c>
      <c r="F6" s="30" t="s">
        <v>1</v>
      </c>
      <c r="G6" s="30" t="s">
        <v>2</v>
      </c>
      <c r="H6" s="30" t="s">
        <v>3</v>
      </c>
      <c r="I6" s="30" t="s">
        <v>4</v>
      </c>
      <c r="J6" s="30" t="s">
        <v>26</v>
      </c>
      <c r="K6" s="30" t="s">
        <v>27</v>
      </c>
      <c r="L6" s="30" t="s">
        <v>28</v>
      </c>
      <c r="M6" s="30" t="s">
        <v>29</v>
      </c>
      <c r="N6" s="67"/>
      <c r="O6" s="67"/>
      <c r="P6" s="30" t="s">
        <v>1</v>
      </c>
      <c r="Q6" s="30" t="s">
        <v>2</v>
      </c>
      <c r="R6" s="30" t="s">
        <v>3</v>
      </c>
      <c r="S6" s="30" t="s">
        <v>4</v>
      </c>
      <c r="T6" s="30" t="s">
        <v>1</v>
      </c>
      <c r="U6" s="30" t="s">
        <v>2</v>
      </c>
      <c r="V6" s="30" t="s">
        <v>3</v>
      </c>
      <c r="W6" s="30" t="s">
        <v>4</v>
      </c>
      <c r="X6" s="67"/>
      <c r="Y6" s="67"/>
      <c r="Z6" s="12" t="s">
        <v>1</v>
      </c>
      <c r="AA6" s="12" t="s">
        <v>2</v>
      </c>
      <c r="AB6" s="12" t="s">
        <v>3</v>
      </c>
      <c r="AC6" s="12" t="s">
        <v>4</v>
      </c>
      <c r="AD6" s="12" t="s">
        <v>1</v>
      </c>
      <c r="AE6" s="12" t="s">
        <v>2</v>
      </c>
      <c r="AF6" s="12" t="s">
        <v>3</v>
      </c>
      <c r="AG6" s="12" t="s">
        <v>4</v>
      </c>
      <c r="AH6" s="67"/>
      <c r="AI6" s="67"/>
      <c r="AJ6" s="12" t="s">
        <v>1</v>
      </c>
      <c r="AK6" s="12" t="s">
        <v>2</v>
      </c>
      <c r="AL6" s="12" t="s">
        <v>3</v>
      </c>
      <c r="AM6" s="12" t="s">
        <v>4</v>
      </c>
      <c r="AN6" s="12" t="s">
        <v>1</v>
      </c>
      <c r="AO6" s="12" t="s">
        <v>2</v>
      </c>
      <c r="AP6" s="12" t="s">
        <v>3</v>
      </c>
      <c r="AQ6" s="12" t="s">
        <v>4</v>
      </c>
      <c r="AR6" s="61"/>
      <c r="AS6" s="67"/>
      <c r="AT6" s="12" t="s">
        <v>1</v>
      </c>
      <c r="AU6" s="12" t="s">
        <v>2</v>
      </c>
      <c r="AV6" s="12" t="s">
        <v>3</v>
      </c>
      <c r="AW6" s="12" t="s">
        <v>4</v>
      </c>
      <c r="AX6" s="12" t="s">
        <v>1</v>
      </c>
      <c r="AY6" s="12" t="s">
        <v>2</v>
      </c>
      <c r="AZ6" s="12" t="s">
        <v>3</v>
      </c>
      <c r="BA6" s="12" t="s">
        <v>4</v>
      </c>
      <c r="BB6" s="61"/>
      <c r="BC6" s="67"/>
      <c r="BD6" s="66"/>
      <c r="BE6" s="66"/>
      <c r="BF6" s="75"/>
      <c r="BG6" s="18" t="s">
        <v>4</v>
      </c>
      <c r="BH6" s="10" t="s">
        <v>4</v>
      </c>
      <c r="BI6" s="72"/>
      <c r="BJ6" s="56"/>
      <c r="BK6" s="70"/>
      <c r="BL6" s="73"/>
      <c r="BM6" s="40" t="s">
        <v>26</v>
      </c>
      <c r="BN6" s="40" t="s">
        <v>27</v>
      </c>
      <c r="BO6" s="40" t="s">
        <v>28</v>
      </c>
      <c r="BP6" s="40" t="s">
        <v>29</v>
      </c>
      <c r="BQ6" s="29" t="s">
        <v>20</v>
      </c>
      <c r="BR6" s="29" t="s">
        <v>21</v>
      </c>
      <c r="BS6" s="29" t="s">
        <v>22</v>
      </c>
      <c r="BT6" s="29" t="s">
        <v>23</v>
      </c>
      <c r="BU6" s="29" t="s">
        <v>24</v>
      </c>
    </row>
    <row r="7" spans="1:76" ht="15" customHeight="1" thickTop="1">
      <c r="A7" s="11" t="s">
        <v>36</v>
      </c>
      <c r="B7" s="1"/>
      <c r="C7" s="1"/>
      <c r="D7" s="1"/>
      <c r="E7" s="27">
        <v>7312</v>
      </c>
      <c r="F7" s="5"/>
      <c r="G7" s="5"/>
      <c r="H7" s="1"/>
      <c r="I7" s="27"/>
      <c r="J7" s="27">
        <v>170</v>
      </c>
      <c r="K7" s="46">
        <v>392</v>
      </c>
      <c r="L7" s="27">
        <v>328</v>
      </c>
      <c r="M7" s="27">
        <v>447</v>
      </c>
      <c r="N7" s="6">
        <f t="shared" ref="N7" si="0">M7+L7+K7+J7</f>
        <v>1337</v>
      </c>
      <c r="O7" s="45">
        <f t="shared" ref="O7" si="1">E7+(N7-I7)</f>
        <v>8649</v>
      </c>
      <c r="P7" s="1"/>
      <c r="Q7" s="1"/>
      <c r="R7" s="1"/>
      <c r="S7" s="27">
        <v>1084</v>
      </c>
      <c r="T7" s="5"/>
      <c r="U7" s="5"/>
      <c r="V7" s="1"/>
      <c r="W7" s="27"/>
      <c r="X7" s="6">
        <v>0</v>
      </c>
      <c r="Y7" s="45">
        <f t="shared" ref="Y7" si="2">S7+(X7-W7)</f>
        <v>1084</v>
      </c>
      <c r="Z7" s="1">
        <v>3017.29</v>
      </c>
      <c r="AA7" s="1">
        <v>3040.7</v>
      </c>
      <c r="AB7" s="1">
        <f t="shared" ref="AB7" si="3">AA7-Z7</f>
        <v>23.409999999999854</v>
      </c>
      <c r="AC7" s="27">
        <f t="shared" ref="AC7" si="4">AB7*40</f>
        <v>936.39999999999418</v>
      </c>
      <c r="AD7" s="5">
        <v>262.66000000000003</v>
      </c>
      <c r="AE7" s="5">
        <v>262.94</v>
      </c>
      <c r="AF7" s="5">
        <f t="shared" ref="AF7" si="5">AE7-AD7</f>
        <v>0.27999999999997272</v>
      </c>
      <c r="AG7" s="27">
        <f t="shared" ref="AG7" si="6">AF7*40</f>
        <v>11.199999999998909</v>
      </c>
      <c r="AH7" s="6">
        <v>402</v>
      </c>
      <c r="AI7" s="45">
        <f t="shared" ref="AI7" si="7">AC7+(AH7-AG7)</f>
        <v>1327.1999999999953</v>
      </c>
      <c r="AJ7" s="5">
        <v>966.36</v>
      </c>
      <c r="AK7" s="5">
        <v>977.84</v>
      </c>
      <c r="AL7" s="5">
        <f t="shared" ref="AL7" si="8">AK7-AJ7</f>
        <v>11.480000000000018</v>
      </c>
      <c r="AM7" s="27">
        <f t="shared" ref="AM7" si="9">AL7*40</f>
        <v>459.20000000000073</v>
      </c>
      <c r="AN7" s="5">
        <v>370</v>
      </c>
      <c r="AO7" s="5">
        <v>370.43</v>
      </c>
      <c r="AP7" s="5">
        <f t="shared" ref="AP7" si="10">AO7-AN7</f>
        <v>0.43000000000000682</v>
      </c>
      <c r="AQ7" s="27">
        <f t="shared" ref="AQ7" si="11">AP7*40</f>
        <v>17.200000000000273</v>
      </c>
      <c r="AR7" s="6">
        <v>319</v>
      </c>
      <c r="AS7" s="45">
        <f t="shared" ref="AS7" si="12">AM7+(AR7-AQ7)</f>
        <v>761.00000000000045</v>
      </c>
      <c r="AT7" s="5">
        <v>7277.22</v>
      </c>
      <c r="AU7" s="5">
        <v>7297.46</v>
      </c>
      <c r="AV7" s="5">
        <f t="shared" ref="AV7" si="13">AU7-AT7</f>
        <v>20.239999999999782</v>
      </c>
      <c r="AW7" s="27">
        <f t="shared" ref="AW7" si="14">AV7*40</f>
        <v>809.59999999999127</v>
      </c>
      <c r="AX7" s="5">
        <v>261.72000000000003</v>
      </c>
      <c r="AY7" s="5">
        <v>261.72000000000003</v>
      </c>
      <c r="AZ7" s="5">
        <f t="shared" ref="AZ7" si="15">AY7-AX7</f>
        <v>0</v>
      </c>
      <c r="BA7" s="27">
        <f t="shared" ref="BA7" si="16">AZ7*40</f>
        <v>0</v>
      </c>
      <c r="BB7" s="6">
        <v>216</v>
      </c>
      <c r="BC7" s="45">
        <f t="shared" ref="BC7" si="17">AW7+(BB7-BA7)</f>
        <v>1025.5999999999913</v>
      </c>
      <c r="BD7" s="47">
        <v>950</v>
      </c>
      <c r="BE7" s="49">
        <v>161</v>
      </c>
      <c r="BF7" s="38">
        <v>0</v>
      </c>
      <c r="BG7" s="19">
        <f t="shared" ref="BG7" si="18">AW7+AM7+AC7+S7+E7</f>
        <v>10601.199999999986</v>
      </c>
      <c r="BH7" s="3">
        <f t="shared" ref="BH7" si="19">BA7+AQ7+AG7+W7+I7</f>
        <v>28.399999999999181</v>
      </c>
      <c r="BI7" s="4">
        <f t="shared" ref="BI7" si="20">BB7+AR7+AH7+X7+M7+L7+K7+J7</f>
        <v>2274</v>
      </c>
      <c r="BJ7" s="20">
        <f t="shared" ref="BJ7" si="21">((BG7+BD7+BE7)+(BI7-BH7))</f>
        <v>13957.799999999987</v>
      </c>
      <c r="BK7" s="26">
        <f>BI7/670</f>
        <v>3.3940298507462687</v>
      </c>
      <c r="BL7" s="26">
        <f t="shared" ref="BL7" si="22">(BI7*100)/BJ7</f>
        <v>16.2919657825732</v>
      </c>
      <c r="BM7" s="42">
        <f>J7/100</f>
        <v>1.7</v>
      </c>
      <c r="BN7" s="42">
        <f>K7/100</f>
        <v>3.92</v>
      </c>
      <c r="BO7" s="42">
        <f>L7/100</f>
        <v>3.28</v>
      </c>
      <c r="BP7" s="42">
        <f>M7/100</f>
        <v>4.47</v>
      </c>
      <c r="BQ7" s="23">
        <f>AH7/100</f>
        <v>4.0199999999999996</v>
      </c>
      <c r="BR7" s="23">
        <f t="shared" ref="BR7:BR10" si="23">AR7/80</f>
        <v>3.9874999999999998</v>
      </c>
      <c r="BS7" s="23">
        <f t="shared" ref="BS7:BS10" si="24">BB7/50</f>
        <v>4.32</v>
      </c>
      <c r="BT7" s="23" t="e">
        <f>#REF!/70</f>
        <v>#REF!</v>
      </c>
      <c r="BU7" s="23" t="e">
        <f>#REF!/20</f>
        <v>#REF!</v>
      </c>
      <c r="BV7" s="27">
        <v>328</v>
      </c>
      <c r="BW7" s="27">
        <v>447</v>
      </c>
      <c r="BX7">
        <f>BV7*100/BW7</f>
        <v>73.378076062639821</v>
      </c>
    </row>
    <row r="8" spans="1:76" ht="15" customHeight="1">
      <c r="A8" s="13" t="s">
        <v>37</v>
      </c>
      <c r="B8" s="2"/>
      <c r="C8" s="2"/>
      <c r="D8" s="2"/>
      <c r="E8" s="28">
        <v>7816</v>
      </c>
      <c r="F8" s="14"/>
      <c r="G8" s="14"/>
      <c r="H8" s="2"/>
      <c r="I8" s="28"/>
      <c r="J8" s="28">
        <v>338</v>
      </c>
      <c r="K8" s="34">
        <v>370</v>
      </c>
      <c r="L8" s="28">
        <v>413</v>
      </c>
      <c r="M8" s="28">
        <v>455</v>
      </c>
      <c r="N8" s="15">
        <f t="shared" ref="N8" si="25">M8+L8+K8+J8</f>
        <v>1576</v>
      </c>
      <c r="O8" s="44">
        <f t="shared" ref="O8" si="26">E8+(N8-I8)</f>
        <v>9392</v>
      </c>
      <c r="P8" s="2"/>
      <c r="Q8" s="2"/>
      <c r="R8" s="2"/>
      <c r="S8" s="28">
        <v>1268</v>
      </c>
      <c r="T8" s="14"/>
      <c r="U8" s="14"/>
      <c r="V8" s="2"/>
      <c r="W8" s="28"/>
      <c r="X8" s="15">
        <v>0</v>
      </c>
      <c r="Y8" s="44">
        <f t="shared" ref="Y8" si="27">S8+(X8-W8)</f>
        <v>1268</v>
      </c>
      <c r="Z8" s="2">
        <f t="shared" ref="Z8:Z14" si="28">AA7</f>
        <v>3040.7</v>
      </c>
      <c r="AA8" s="2">
        <v>3063.18</v>
      </c>
      <c r="AB8" s="2">
        <f t="shared" ref="AB8" si="29">AA8-Z8</f>
        <v>22.480000000000018</v>
      </c>
      <c r="AC8" s="28">
        <f t="shared" ref="AC8" si="30">AB8*40</f>
        <v>899.20000000000073</v>
      </c>
      <c r="AD8" s="14">
        <f t="shared" ref="AD8:AD14" si="31">AE7</f>
        <v>262.94</v>
      </c>
      <c r="AE8" s="14">
        <v>263.38</v>
      </c>
      <c r="AF8" s="14">
        <f t="shared" ref="AF8" si="32">AE8-AD8</f>
        <v>0.43999999999999773</v>
      </c>
      <c r="AG8" s="28">
        <f t="shared" ref="AG8" si="33">AF8*40</f>
        <v>17.599999999999909</v>
      </c>
      <c r="AH8" s="15">
        <v>410</v>
      </c>
      <c r="AI8" s="44">
        <f t="shared" ref="AI8" si="34">AC8+(AH8-AG8)</f>
        <v>1291.6000000000008</v>
      </c>
      <c r="AJ8" s="14">
        <f t="shared" ref="AJ8:AJ14" si="35">AK7</f>
        <v>977.84</v>
      </c>
      <c r="AK8" s="14">
        <v>989</v>
      </c>
      <c r="AL8" s="14">
        <f t="shared" ref="AL8" si="36">AK8-AJ8</f>
        <v>11.159999999999968</v>
      </c>
      <c r="AM8" s="28">
        <f t="shared" ref="AM8" si="37">AL8*40</f>
        <v>446.39999999999873</v>
      </c>
      <c r="AN8" s="14">
        <f t="shared" ref="AN8:AN14" si="38">AO7</f>
        <v>370.43</v>
      </c>
      <c r="AO8" s="14">
        <v>370.75</v>
      </c>
      <c r="AP8" s="14">
        <f t="shared" ref="AP8" si="39">AO8-AN8</f>
        <v>0.31999999999999318</v>
      </c>
      <c r="AQ8" s="28">
        <f t="shared" ref="AQ8" si="40">AP8*40</f>
        <v>12.799999999999727</v>
      </c>
      <c r="AR8" s="15">
        <v>317</v>
      </c>
      <c r="AS8" s="44">
        <f t="shared" ref="AS8" si="41">AM8+(AR8-AQ8)</f>
        <v>750.599999999999</v>
      </c>
      <c r="AT8" s="14">
        <f t="shared" ref="AT8:AT14" si="42">AU7</f>
        <v>7297.46</v>
      </c>
      <c r="AU8" s="14">
        <v>7324.5</v>
      </c>
      <c r="AV8" s="14">
        <f t="shared" ref="AV8" si="43">AU8-AT8</f>
        <v>27.039999999999964</v>
      </c>
      <c r="AW8" s="28">
        <f t="shared" ref="AW8" si="44">AV8*40</f>
        <v>1081.5999999999985</v>
      </c>
      <c r="AX8" s="14">
        <f t="shared" ref="AX8:AX14" si="45">AY7</f>
        <v>261.72000000000003</v>
      </c>
      <c r="AY8" s="14">
        <v>261.72000000000003</v>
      </c>
      <c r="AZ8" s="14">
        <f t="shared" ref="AZ8" si="46">AY8-AX8</f>
        <v>0</v>
      </c>
      <c r="BA8" s="28">
        <f t="shared" ref="BA8" si="47">AZ8*40</f>
        <v>0</v>
      </c>
      <c r="BB8" s="15">
        <v>222</v>
      </c>
      <c r="BC8" s="44">
        <f t="shared" ref="BC8" si="48">AW8+(BB8-BA8)</f>
        <v>1303.5999999999985</v>
      </c>
      <c r="BD8" s="48">
        <v>1049</v>
      </c>
      <c r="BE8" s="50">
        <v>170</v>
      </c>
      <c r="BF8" s="39">
        <v>0</v>
      </c>
      <c r="BG8" s="21">
        <f t="shared" ref="BG8" si="49">AW8+AM8+AC8+S8+E8</f>
        <v>11511.199999999997</v>
      </c>
      <c r="BH8" s="16">
        <f t="shared" ref="BH8" si="50">BA8+AQ8+AG8+W8+I8</f>
        <v>30.399999999999636</v>
      </c>
      <c r="BI8" s="17">
        <f t="shared" ref="BI8" si="51">BB8+AR8+AH8+X8+M8+L8+K8+J8</f>
        <v>2525</v>
      </c>
      <c r="BJ8" s="22">
        <f t="shared" ref="BJ8" si="52">((BG8+BD8+BE8)+(BI8-BH8))</f>
        <v>15224.799999999997</v>
      </c>
      <c r="BK8" s="26">
        <f t="shared" ref="BK8:BK27" si="53">BI8/670</f>
        <v>3.7686567164179103</v>
      </c>
      <c r="BL8" s="26">
        <f t="shared" ref="BL8" si="54">(BI8*100)/BJ8</f>
        <v>16.584782722925755</v>
      </c>
      <c r="BM8" s="42">
        <f t="shared" ref="BM8:BM14" si="55">J8/100</f>
        <v>3.38</v>
      </c>
      <c r="BN8" s="42">
        <f t="shared" ref="BN8:BN14" si="56">K8/100</f>
        <v>3.7</v>
      </c>
      <c r="BO8" s="42">
        <f t="shared" ref="BO8:BO14" si="57">L8/100</f>
        <v>4.13</v>
      </c>
      <c r="BP8" s="42">
        <f t="shared" ref="BP8:BP14" si="58">M8/100</f>
        <v>4.55</v>
      </c>
      <c r="BQ8" s="23">
        <f t="shared" ref="BQ8:BQ21" si="59">AH8/100</f>
        <v>4.0999999999999996</v>
      </c>
      <c r="BR8" s="23">
        <f t="shared" si="23"/>
        <v>3.9624999999999999</v>
      </c>
      <c r="BS8" s="23">
        <f t="shared" si="24"/>
        <v>4.4400000000000004</v>
      </c>
      <c r="BT8" s="23" t="e">
        <f>#REF!/70</f>
        <v>#REF!</v>
      </c>
      <c r="BU8" s="23" t="e">
        <f>#REF!/20</f>
        <v>#REF!</v>
      </c>
      <c r="BV8" s="28">
        <v>413</v>
      </c>
      <c r="BW8" s="28">
        <v>455</v>
      </c>
      <c r="BX8">
        <f t="shared" ref="BX8:BX21" si="60">BV8*100/BW8</f>
        <v>90.769230769230774</v>
      </c>
    </row>
    <row r="9" spans="1:76" ht="15" customHeight="1">
      <c r="A9" s="13" t="s">
        <v>38</v>
      </c>
      <c r="B9" s="2"/>
      <c r="C9" s="2"/>
      <c r="D9" s="2"/>
      <c r="E9" s="28">
        <v>6464</v>
      </c>
      <c r="F9" s="14"/>
      <c r="G9" s="14"/>
      <c r="H9" s="2"/>
      <c r="I9" s="28"/>
      <c r="J9" s="28">
        <v>178</v>
      </c>
      <c r="K9" s="34">
        <v>361</v>
      </c>
      <c r="L9" s="28">
        <v>382</v>
      </c>
      <c r="M9" s="28">
        <v>329</v>
      </c>
      <c r="N9" s="15">
        <f t="shared" ref="N9" si="61">M9+L9+K9+J9</f>
        <v>1250</v>
      </c>
      <c r="O9" s="44">
        <f t="shared" ref="O9" si="62">E9+(N9-I9)</f>
        <v>7714</v>
      </c>
      <c r="P9" s="2"/>
      <c r="Q9" s="2"/>
      <c r="R9" s="2"/>
      <c r="S9" s="28">
        <v>716</v>
      </c>
      <c r="T9" s="14"/>
      <c r="U9" s="14"/>
      <c r="V9" s="2"/>
      <c r="W9" s="28"/>
      <c r="X9" s="15">
        <v>30</v>
      </c>
      <c r="Y9" s="44">
        <f t="shared" ref="Y9" si="63">S9+(X9-W9)</f>
        <v>746</v>
      </c>
      <c r="Z9" s="2">
        <f t="shared" si="28"/>
        <v>3063.18</v>
      </c>
      <c r="AA9" s="2">
        <v>3089.35</v>
      </c>
      <c r="AB9" s="2">
        <f t="shared" ref="AB9" si="64">AA9-Z9</f>
        <v>26.170000000000073</v>
      </c>
      <c r="AC9" s="28">
        <f t="shared" ref="AC9" si="65">AB9*40</f>
        <v>1046.8000000000029</v>
      </c>
      <c r="AD9" s="14">
        <f t="shared" si="31"/>
        <v>263.38</v>
      </c>
      <c r="AE9" s="14">
        <v>263.72000000000003</v>
      </c>
      <c r="AF9" s="14">
        <f t="shared" ref="AF9" si="66">AE9-AD9</f>
        <v>0.34000000000003183</v>
      </c>
      <c r="AG9" s="28">
        <f t="shared" ref="AG9" si="67">AF9*40</f>
        <v>13.600000000001273</v>
      </c>
      <c r="AH9" s="15">
        <v>273</v>
      </c>
      <c r="AI9" s="44">
        <f t="shared" ref="AI9" si="68">AC9+(AH9-AG9)</f>
        <v>1306.2000000000016</v>
      </c>
      <c r="AJ9" s="14">
        <f t="shared" si="35"/>
        <v>989</v>
      </c>
      <c r="AK9" s="14">
        <v>996.49</v>
      </c>
      <c r="AL9" s="14">
        <f t="shared" ref="AL9" si="69">AK9-AJ9</f>
        <v>7.4900000000000091</v>
      </c>
      <c r="AM9" s="28">
        <f t="shared" ref="AM9" si="70">AL9*40</f>
        <v>299.60000000000036</v>
      </c>
      <c r="AN9" s="14">
        <f t="shared" si="38"/>
        <v>370.75</v>
      </c>
      <c r="AO9" s="14">
        <v>371.17</v>
      </c>
      <c r="AP9" s="14">
        <f t="shared" ref="AP9" si="71">AO9-AN9</f>
        <v>0.42000000000001592</v>
      </c>
      <c r="AQ9" s="28">
        <f t="shared" ref="AQ9" si="72">AP9*40</f>
        <v>16.800000000000637</v>
      </c>
      <c r="AR9" s="15">
        <v>227</v>
      </c>
      <c r="AS9" s="44">
        <f t="shared" ref="AS9" si="73">AM9+(AR9-AQ9)</f>
        <v>509.79999999999973</v>
      </c>
      <c r="AT9" s="14">
        <f t="shared" si="42"/>
        <v>7324.5</v>
      </c>
      <c r="AU9" s="14">
        <v>7345.42</v>
      </c>
      <c r="AV9" s="14">
        <f t="shared" ref="AV9" si="74">AU9-AT9</f>
        <v>20.920000000000073</v>
      </c>
      <c r="AW9" s="28">
        <f t="shared" ref="AW9" si="75">AV9*40</f>
        <v>836.80000000000291</v>
      </c>
      <c r="AX9" s="14">
        <f t="shared" si="45"/>
        <v>261.72000000000003</v>
      </c>
      <c r="AY9" s="14">
        <v>261.72000000000003</v>
      </c>
      <c r="AZ9" s="14">
        <f t="shared" ref="AZ9" si="76">AY9-AX9</f>
        <v>0</v>
      </c>
      <c r="BA9" s="28">
        <f t="shared" ref="BA9" si="77">AZ9*40</f>
        <v>0</v>
      </c>
      <c r="BB9" s="15">
        <v>148</v>
      </c>
      <c r="BC9" s="44">
        <f t="shared" ref="BC9" si="78">AW9+(BB9-BA9)</f>
        <v>984.80000000000291</v>
      </c>
      <c r="BD9" s="48">
        <v>943</v>
      </c>
      <c r="BE9" s="50">
        <v>163</v>
      </c>
      <c r="BF9" s="39">
        <v>0</v>
      </c>
      <c r="BG9" s="21">
        <f t="shared" ref="BG9" si="79">AW9+AM9+AC9+S9+E9</f>
        <v>9363.2000000000062</v>
      </c>
      <c r="BH9" s="16">
        <f t="shared" ref="BH9" si="80">BA9+AQ9+AG9+W9+I9</f>
        <v>30.40000000000191</v>
      </c>
      <c r="BI9" s="17">
        <f t="shared" ref="BI9" si="81">BB9+AR9+AH9+X9+M9+L9+K9+J9</f>
        <v>1928</v>
      </c>
      <c r="BJ9" s="22">
        <f t="shared" ref="BJ9" si="82">((BG9+BD9+BE9)+(BI9-BH9))</f>
        <v>12366.800000000005</v>
      </c>
      <c r="BK9" s="26">
        <f t="shared" si="53"/>
        <v>2.8776119402985074</v>
      </c>
      <c r="BL9" s="26">
        <f t="shared" ref="BL9:BL10" si="83">(BI9*100)/BJ9</f>
        <v>15.590128408319043</v>
      </c>
      <c r="BM9" s="42">
        <f t="shared" si="55"/>
        <v>1.78</v>
      </c>
      <c r="BN9" s="42">
        <f t="shared" si="56"/>
        <v>3.61</v>
      </c>
      <c r="BO9" s="42">
        <f t="shared" si="57"/>
        <v>3.82</v>
      </c>
      <c r="BP9" s="42">
        <f t="shared" si="58"/>
        <v>3.29</v>
      </c>
      <c r="BQ9" s="23">
        <f t="shared" si="59"/>
        <v>2.73</v>
      </c>
      <c r="BR9" s="23">
        <f t="shared" si="23"/>
        <v>2.8374999999999999</v>
      </c>
      <c r="BS9" s="23">
        <f t="shared" si="24"/>
        <v>2.96</v>
      </c>
      <c r="BT9" s="23" t="e">
        <f>#REF!/70</f>
        <v>#REF!</v>
      </c>
      <c r="BU9" s="23" t="e">
        <f>#REF!/20</f>
        <v>#REF!</v>
      </c>
      <c r="BV9" s="28">
        <v>382</v>
      </c>
      <c r="BW9" s="28">
        <v>329</v>
      </c>
      <c r="BX9">
        <f t="shared" si="60"/>
        <v>116.10942249240122</v>
      </c>
    </row>
    <row r="10" spans="1:76" ht="15" customHeight="1">
      <c r="A10" s="13" t="s">
        <v>39</v>
      </c>
      <c r="B10" s="2"/>
      <c r="C10" s="2"/>
      <c r="D10" s="2"/>
      <c r="E10" s="28">
        <v>7880</v>
      </c>
      <c r="F10" s="14"/>
      <c r="G10" s="14"/>
      <c r="H10" s="2"/>
      <c r="I10" s="28"/>
      <c r="J10" s="28">
        <v>375</v>
      </c>
      <c r="K10" s="34">
        <v>445</v>
      </c>
      <c r="L10" s="28">
        <v>412</v>
      </c>
      <c r="M10" s="28">
        <v>407</v>
      </c>
      <c r="N10" s="15">
        <f t="shared" ref="N10" si="84">M10+L10+K10+J10</f>
        <v>1639</v>
      </c>
      <c r="O10" s="44">
        <f t="shared" ref="O10" si="85">E10+(N10-I10)</f>
        <v>9519</v>
      </c>
      <c r="P10" s="2"/>
      <c r="Q10" s="2"/>
      <c r="R10" s="2"/>
      <c r="S10" s="28">
        <v>1108</v>
      </c>
      <c r="T10" s="14"/>
      <c r="U10" s="14"/>
      <c r="V10" s="2"/>
      <c r="W10" s="28"/>
      <c r="X10" s="15">
        <v>202</v>
      </c>
      <c r="Y10" s="44">
        <f t="shared" ref="Y10" si="86">S10+(X10-W10)</f>
        <v>1310</v>
      </c>
      <c r="Z10" s="2">
        <f t="shared" si="28"/>
        <v>3089.35</v>
      </c>
      <c r="AA10" s="2">
        <v>3131.41</v>
      </c>
      <c r="AB10" s="2">
        <f t="shared" ref="AB10" si="87">AA10-Z10</f>
        <v>42.059999999999945</v>
      </c>
      <c r="AC10" s="28">
        <f t="shared" ref="AC10" si="88">AB10*40</f>
        <v>1682.3999999999978</v>
      </c>
      <c r="AD10" s="14">
        <f t="shared" si="31"/>
        <v>263.72000000000003</v>
      </c>
      <c r="AE10" s="14">
        <v>263.82</v>
      </c>
      <c r="AF10" s="14">
        <f t="shared" ref="AF10" si="89">AE10-AD10</f>
        <v>9.9999999999965894E-2</v>
      </c>
      <c r="AG10" s="28">
        <f t="shared" ref="AG10" si="90">AF10*40</f>
        <v>3.9999999999986358</v>
      </c>
      <c r="AH10" s="15">
        <v>374</v>
      </c>
      <c r="AI10" s="44">
        <f t="shared" ref="AI10" si="91">AC10+(AH10-AG10)</f>
        <v>2052.3999999999992</v>
      </c>
      <c r="AJ10" s="14">
        <f t="shared" si="35"/>
        <v>996.49</v>
      </c>
      <c r="AK10" s="14">
        <v>1007.04</v>
      </c>
      <c r="AL10" s="14">
        <f t="shared" ref="AL10" si="92">AK10-AJ10</f>
        <v>10.549999999999955</v>
      </c>
      <c r="AM10" s="28">
        <f t="shared" ref="AM10" si="93">AL10*40</f>
        <v>421.99999999999818</v>
      </c>
      <c r="AN10" s="14">
        <f t="shared" si="38"/>
        <v>371.17</v>
      </c>
      <c r="AO10" s="14">
        <v>371.5</v>
      </c>
      <c r="AP10" s="14">
        <f t="shared" ref="AP10" si="94">AO10-AN10</f>
        <v>0.32999999999998408</v>
      </c>
      <c r="AQ10" s="28">
        <f t="shared" ref="AQ10" si="95">AP10*40</f>
        <v>13.199999999999363</v>
      </c>
      <c r="AR10" s="15">
        <v>301</v>
      </c>
      <c r="AS10" s="44">
        <f t="shared" ref="AS10" si="96">AM10+(AR10-AQ10)</f>
        <v>709.79999999999882</v>
      </c>
      <c r="AT10" s="14">
        <f t="shared" si="42"/>
        <v>7345.42</v>
      </c>
      <c r="AU10" s="14">
        <v>7362.35</v>
      </c>
      <c r="AV10" s="14">
        <f t="shared" ref="AV10" si="97">AU10-AT10</f>
        <v>16.930000000000291</v>
      </c>
      <c r="AW10" s="28">
        <f t="shared" ref="AW10" si="98">AV10*40</f>
        <v>677.20000000001164</v>
      </c>
      <c r="AX10" s="14">
        <f t="shared" si="45"/>
        <v>261.72000000000003</v>
      </c>
      <c r="AY10" s="14">
        <v>262.22000000000003</v>
      </c>
      <c r="AZ10" s="14">
        <f t="shared" ref="AZ10" si="99">AY10-AX10</f>
        <v>0.5</v>
      </c>
      <c r="BA10" s="28">
        <f t="shared" ref="BA10" si="100">AZ10*40</f>
        <v>20</v>
      </c>
      <c r="BB10" s="15">
        <v>205</v>
      </c>
      <c r="BC10" s="44">
        <f t="shared" ref="BC10" si="101">AW10+(BB10-BA10)</f>
        <v>862.20000000001164</v>
      </c>
      <c r="BD10" s="48">
        <v>998</v>
      </c>
      <c r="BE10" s="50">
        <v>217</v>
      </c>
      <c r="BF10" s="39">
        <v>0</v>
      </c>
      <c r="BG10" s="21">
        <f t="shared" ref="BG10" si="102">AW10+AM10+AC10+S10+E10</f>
        <v>11769.600000000008</v>
      </c>
      <c r="BH10" s="16">
        <f t="shared" ref="BH10" si="103">BA10+AQ10+AG10+W10+I10</f>
        <v>37.199999999997999</v>
      </c>
      <c r="BI10" s="17">
        <f t="shared" ref="BI10" si="104">BB10+AR10+AH10+X10+M10+L10+K10+J10</f>
        <v>2721</v>
      </c>
      <c r="BJ10" s="22">
        <f t="shared" ref="BJ10" si="105">((BG10+BD10+BE10)+(BI10-BH10))</f>
        <v>15668.400000000009</v>
      </c>
      <c r="BK10" s="26">
        <f t="shared" si="53"/>
        <v>4.0611940298507463</v>
      </c>
      <c r="BL10" s="26">
        <f t="shared" si="83"/>
        <v>17.366163743585805</v>
      </c>
      <c r="BM10" s="42">
        <f t="shared" si="55"/>
        <v>3.75</v>
      </c>
      <c r="BN10" s="42">
        <f t="shared" si="56"/>
        <v>4.45</v>
      </c>
      <c r="BO10" s="42">
        <f t="shared" si="57"/>
        <v>4.12</v>
      </c>
      <c r="BP10" s="42">
        <f t="shared" si="58"/>
        <v>4.07</v>
      </c>
      <c r="BQ10" s="23">
        <f t="shared" si="59"/>
        <v>3.74</v>
      </c>
      <c r="BR10" s="23">
        <f t="shared" si="23"/>
        <v>3.7625000000000002</v>
      </c>
      <c r="BS10" s="23">
        <f t="shared" si="24"/>
        <v>4.0999999999999996</v>
      </c>
      <c r="BT10" s="23" t="e">
        <f>#REF!/70</f>
        <v>#REF!</v>
      </c>
      <c r="BU10" s="23" t="e">
        <f>#REF!/20</f>
        <v>#REF!</v>
      </c>
      <c r="BV10" s="28">
        <v>412</v>
      </c>
      <c r="BW10" s="28">
        <v>407</v>
      </c>
      <c r="BX10">
        <f t="shared" si="60"/>
        <v>101.22850122850123</v>
      </c>
    </row>
    <row r="11" spans="1:76" ht="15" customHeight="1">
      <c r="A11" s="13" t="s">
        <v>40</v>
      </c>
      <c r="B11" s="2"/>
      <c r="C11" s="2"/>
      <c r="D11" s="2"/>
      <c r="E11" s="28">
        <v>7080</v>
      </c>
      <c r="F11" s="14"/>
      <c r="G11" s="14"/>
      <c r="H11" s="2"/>
      <c r="I11" s="28"/>
      <c r="J11" s="28">
        <v>393</v>
      </c>
      <c r="K11" s="34">
        <v>474</v>
      </c>
      <c r="L11" s="28">
        <v>472</v>
      </c>
      <c r="M11" s="28">
        <v>478</v>
      </c>
      <c r="N11" s="15">
        <f t="shared" ref="N11" si="106">M11+L11+K11+J11</f>
        <v>1817</v>
      </c>
      <c r="O11" s="44">
        <f t="shared" ref="O11" si="107">E11+(N11-I11)</f>
        <v>8897</v>
      </c>
      <c r="P11" s="2"/>
      <c r="Q11" s="2"/>
      <c r="R11" s="2"/>
      <c r="S11" s="28">
        <v>988</v>
      </c>
      <c r="T11" s="14"/>
      <c r="U11" s="14"/>
      <c r="V11" s="2"/>
      <c r="W11" s="28"/>
      <c r="X11" s="15">
        <v>222</v>
      </c>
      <c r="Y11" s="44">
        <f t="shared" ref="Y11" si="108">S11+(X11-W11)</f>
        <v>1210</v>
      </c>
      <c r="Z11" s="2">
        <f t="shared" si="28"/>
        <v>3131.41</v>
      </c>
      <c r="AA11" s="2">
        <v>3153.91</v>
      </c>
      <c r="AB11" s="2">
        <f t="shared" ref="AB11" si="109">AA11-Z11</f>
        <v>22.5</v>
      </c>
      <c r="AC11" s="28">
        <f t="shared" ref="AC11" si="110">AB11*40</f>
        <v>900</v>
      </c>
      <c r="AD11" s="14">
        <f t="shared" si="31"/>
        <v>263.82</v>
      </c>
      <c r="AE11" s="14">
        <v>263.93</v>
      </c>
      <c r="AF11" s="14">
        <f t="shared" ref="AF11" si="111">AE11-AD11</f>
        <v>0.11000000000001364</v>
      </c>
      <c r="AG11" s="28">
        <f t="shared" ref="AG11" si="112">AF11*40</f>
        <v>4.4000000000005457</v>
      </c>
      <c r="AH11" s="15">
        <v>407</v>
      </c>
      <c r="AI11" s="44">
        <f t="shared" ref="AI11" si="113">AC11+(AH11-AG11)</f>
        <v>1302.5999999999995</v>
      </c>
      <c r="AJ11" s="14">
        <f t="shared" si="35"/>
        <v>1007.04</v>
      </c>
      <c r="AK11" s="14">
        <v>1018.88</v>
      </c>
      <c r="AL11" s="14">
        <f t="shared" ref="AL11" si="114">AK11-AJ11</f>
        <v>11.840000000000032</v>
      </c>
      <c r="AM11" s="28">
        <f t="shared" ref="AM11" si="115">AL11*40</f>
        <v>473.60000000000127</v>
      </c>
      <c r="AN11" s="14">
        <f t="shared" si="38"/>
        <v>371.5</v>
      </c>
      <c r="AO11" s="14">
        <v>371.64</v>
      </c>
      <c r="AP11" s="14">
        <f t="shared" ref="AP11" si="116">AO11-AN11</f>
        <v>0.13999999999998636</v>
      </c>
      <c r="AQ11" s="28">
        <f t="shared" ref="AQ11" si="117">AP11*40</f>
        <v>5.5999999999994543</v>
      </c>
      <c r="AR11" s="15">
        <v>319</v>
      </c>
      <c r="AS11" s="44">
        <f t="shared" ref="AS11" si="118">AM11+(AR11-AQ11)</f>
        <v>787.00000000000182</v>
      </c>
      <c r="AT11" s="14">
        <f t="shared" si="42"/>
        <v>7362.35</v>
      </c>
      <c r="AU11" s="14">
        <v>7373.84</v>
      </c>
      <c r="AV11" s="14">
        <f t="shared" ref="AV11" si="119">AU11-AT11</f>
        <v>11.489999999999782</v>
      </c>
      <c r="AW11" s="28">
        <f t="shared" ref="AW11" si="120">AV11*40</f>
        <v>459.59999999999127</v>
      </c>
      <c r="AX11" s="14">
        <f t="shared" si="45"/>
        <v>262.22000000000003</v>
      </c>
      <c r="AY11" s="14">
        <v>262.26</v>
      </c>
      <c r="AZ11" s="14">
        <f t="shared" ref="AZ11" si="121">AY11-AX11</f>
        <v>3.999999999996362E-2</v>
      </c>
      <c r="BA11" s="28">
        <f t="shared" ref="BA11" si="122">AZ11*40</f>
        <v>1.5999999999985448</v>
      </c>
      <c r="BB11" s="15">
        <v>224</v>
      </c>
      <c r="BC11" s="44">
        <f t="shared" ref="BC11" si="123">AW11+(BB11-BA11)</f>
        <v>681.99999999999272</v>
      </c>
      <c r="BD11" s="48">
        <v>1097</v>
      </c>
      <c r="BE11" s="50">
        <v>336</v>
      </c>
      <c r="BF11" s="39">
        <v>6230</v>
      </c>
      <c r="BG11" s="21">
        <f t="shared" ref="BG11" si="124">AW11+AM11+AC11+S11+E11</f>
        <v>9901.1999999999935</v>
      </c>
      <c r="BH11" s="16">
        <f t="shared" ref="BH11" si="125">BA11+AQ11+AG11+W11+I11</f>
        <v>11.599999999998545</v>
      </c>
      <c r="BI11" s="17">
        <f t="shared" ref="BI11" si="126">BB11+AR11+AH11+X11+M11+L11+K11+J11</f>
        <v>2989</v>
      </c>
      <c r="BJ11" s="22">
        <f t="shared" ref="BJ11" si="127">((BG11+BD11+BE11)+(BI11-BH11))</f>
        <v>14311.599999999995</v>
      </c>
      <c r="BK11" s="26">
        <f t="shared" si="53"/>
        <v>4.4611940298507466</v>
      </c>
      <c r="BL11" s="26">
        <f t="shared" ref="BL11" si="128">(BI11*100)/BJ11</f>
        <v>20.885156097151967</v>
      </c>
      <c r="BM11" s="42">
        <f t="shared" si="55"/>
        <v>3.93</v>
      </c>
      <c r="BN11" s="42">
        <f t="shared" si="56"/>
        <v>4.74</v>
      </c>
      <c r="BO11" s="42">
        <f t="shared" si="57"/>
        <v>4.72</v>
      </c>
      <c r="BP11" s="42">
        <f t="shared" si="58"/>
        <v>4.78</v>
      </c>
      <c r="BQ11" s="23">
        <f t="shared" si="59"/>
        <v>4.07</v>
      </c>
      <c r="BR11" s="23">
        <f t="shared" ref="BR11:BR17" si="129">AR11/80</f>
        <v>3.9874999999999998</v>
      </c>
      <c r="BS11" s="23">
        <f t="shared" ref="BS11:BS17" si="130">BB11/50</f>
        <v>4.4800000000000004</v>
      </c>
      <c r="BT11" s="23" t="e">
        <f>#REF!/70</f>
        <v>#REF!</v>
      </c>
      <c r="BU11" s="23" t="e">
        <f>#REF!/20</f>
        <v>#REF!</v>
      </c>
      <c r="BV11" s="28">
        <v>472</v>
      </c>
      <c r="BW11" s="28">
        <v>478</v>
      </c>
      <c r="BX11">
        <f t="shared" si="60"/>
        <v>98.744769874476987</v>
      </c>
    </row>
    <row r="12" spans="1:76" ht="15" customHeight="1">
      <c r="A12" s="13" t="s">
        <v>41</v>
      </c>
      <c r="B12" s="2"/>
      <c r="C12" s="2"/>
      <c r="D12" s="2"/>
      <c r="E12" s="28">
        <v>7272</v>
      </c>
      <c r="F12" s="14"/>
      <c r="G12" s="14"/>
      <c r="H12" s="2"/>
      <c r="I12" s="28"/>
      <c r="J12" s="28">
        <v>394</v>
      </c>
      <c r="K12" s="34">
        <v>462</v>
      </c>
      <c r="L12" s="28">
        <v>464</v>
      </c>
      <c r="M12" s="28">
        <v>520</v>
      </c>
      <c r="N12" s="15">
        <f t="shared" ref="N12:N13" si="131">M12+L12+K12+J12</f>
        <v>1840</v>
      </c>
      <c r="O12" s="44">
        <f t="shared" ref="O12:O13" si="132">E12+(N12-I12)</f>
        <v>9112</v>
      </c>
      <c r="P12" s="2"/>
      <c r="Q12" s="2"/>
      <c r="R12" s="2"/>
      <c r="S12" s="28">
        <v>1060</v>
      </c>
      <c r="T12" s="14"/>
      <c r="U12" s="14"/>
      <c r="V12" s="2"/>
      <c r="W12" s="28"/>
      <c r="X12" s="15">
        <v>190</v>
      </c>
      <c r="Y12" s="44">
        <f t="shared" ref="Y12:Y13" si="133">S12+(X12-W12)</f>
        <v>1250</v>
      </c>
      <c r="Z12" s="2">
        <f t="shared" si="28"/>
        <v>3153.91</v>
      </c>
      <c r="AA12" s="2">
        <v>3175.16</v>
      </c>
      <c r="AB12" s="2">
        <f t="shared" ref="AB12:AB13" si="134">AA12-Z12</f>
        <v>21.25</v>
      </c>
      <c r="AC12" s="28">
        <f t="shared" ref="AC12:AC13" si="135">AB12*40</f>
        <v>850</v>
      </c>
      <c r="AD12" s="14">
        <f t="shared" si="31"/>
        <v>263.93</v>
      </c>
      <c r="AE12" s="14">
        <v>264.26</v>
      </c>
      <c r="AF12" s="14">
        <f t="shared" ref="AF12:AF13" si="136">AE12-AD12</f>
        <v>0.32999999999998408</v>
      </c>
      <c r="AG12" s="28">
        <f t="shared" ref="AG12:AG13" si="137">AF12*40</f>
        <v>13.199999999999363</v>
      </c>
      <c r="AH12" s="15">
        <v>377</v>
      </c>
      <c r="AI12" s="44">
        <f t="shared" ref="AI12:AI13" si="138">AC12+(AH12-AG12)</f>
        <v>1213.8000000000006</v>
      </c>
      <c r="AJ12" s="14">
        <f t="shared" si="35"/>
        <v>1018.88</v>
      </c>
      <c r="AK12" s="14">
        <v>1030.9000000000001</v>
      </c>
      <c r="AL12" s="14">
        <f t="shared" ref="AL12:AL13" si="139">AK12-AJ12</f>
        <v>12.020000000000095</v>
      </c>
      <c r="AM12" s="28">
        <f t="shared" ref="AM12:AM13" si="140">AL12*40</f>
        <v>480.80000000000382</v>
      </c>
      <c r="AN12" s="14">
        <f t="shared" si="38"/>
        <v>371.64</v>
      </c>
      <c r="AO12" s="14">
        <v>371.86</v>
      </c>
      <c r="AP12" s="14">
        <f t="shared" ref="AP12:AP13" si="141">AO12-AN12</f>
        <v>0.22000000000002728</v>
      </c>
      <c r="AQ12" s="28">
        <f t="shared" ref="AQ12:AQ13" si="142">AP12*40</f>
        <v>8.8000000000010914</v>
      </c>
      <c r="AR12" s="15">
        <v>306</v>
      </c>
      <c r="AS12" s="44">
        <f t="shared" ref="AS12:AS13" si="143">AM12+(AR12-AQ12)</f>
        <v>778.00000000000273</v>
      </c>
      <c r="AT12" s="14">
        <f t="shared" si="42"/>
        <v>7373.84</v>
      </c>
      <c r="AU12" s="14">
        <v>7399.51</v>
      </c>
      <c r="AV12" s="14">
        <f t="shared" ref="AV12:AV13" si="144">AU12-AT12</f>
        <v>25.670000000000073</v>
      </c>
      <c r="AW12" s="28">
        <f t="shared" ref="AW12:AW13" si="145">AV12*40</f>
        <v>1026.8000000000029</v>
      </c>
      <c r="AX12" s="14">
        <f t="shared" si="45"/>
        <v>262.26</v>
      </c>
      <c r="AY12" s="14">
        <v>262.38</v>
      </c>
      <c r="AZ12" s="14">
        <f t="shared" ref="AZ12:AZ13" si="146">AY12-AX12</f>
        <v>0.12000000000000455</v>
      </c>
      <c r="BA12" s="28">
        <f t="shared" ref="BA12:BA13" si="147">AZ12*40</f>
        <v>4.8000000000001819</v>
      </c>
      <c r="BB12" s="15">
        <v>206</v>
      </c>
      <c r="BC12" s="44">
        <f t="shared" ref="BC12:BC13" si="148">AW12+(BB12-BA12)</f>
        <v>1228.0000000000027</v>
      </c>
      <c r="BD12" s="48">
        <v>721</v>
      </c>
      <c r="BE12" s="50">
        <v>297</v>
      </c>
      <c r="BF12" s="39">
        <v>5114</v>
      </c>
      <c r="BG12" s="21">
        <f t="shared" ref="BG12:BG13" si="149">AW12+AM12+AC12+S12+E12</f>
        <v>10689.600000000006</v>
      </c>
      <c r="BH12" s="16">
        <f t="shared" ref="BH12:BH13" si="150">BA12+AQ12+AG12+W12+I12</f>
        <v>26.800000000000637</v>
      </c>
      <c r="BI12" s="17">
        <f t="shared" ref="BI12:BI13" si="151">BB12+AR12+AH12+X12+M12+L12+K12+J12</f>
        <v>2919</v>
      </c>
      <c r="BJ12" s="22">
        <f t="shared" ref="BJ12:BJ13" si="152">((BG12+BD12+BE12)+(BI12-BH12))</f>
        <v>14599.800000000005</v>
      </c>
      <c r="BK12" s="26">
        <f t="shared" si="53"/>
        <v>4.3567164179104481</v>
      </c>
      <c r="BL12" s="26">
        <f t="shared" ref="BL12" si="153">(BI12*100)/BJ12</f>
        <v>19.993424567459822</v>
      </c>
      <c r="BM12" s="42">
        <f t="shared" si="55"/>
        <v>3.94</v>
      </c>
      <c r="BN12" s="42">
        <f t="shared" si="56"/>
        <v>4.62</v>
      </c>
      <c r="BO12" s="42">
        <f t="shared" si="57"/>
        <v>4.6399999999999997</v>
      </c>
      <c r="BP12" s="42">
        <f t="shared" si="58"/>
        <v>5.2</v>
      </c>
      <c r="BQ12" s="23">
        <f t="shared" si="59"/>
        <v>3.77</v>
      </c>
      <c r="BR12" s="23">
        <f t="shared" si="129"/>
        <v>3.8250000000000002</v>
      </c>
      <c r="BS12" s="23">
        <f t="shared" si="130"/>
        <v>4.12</v>
      </c>
      <c r="BT12" s="23" t="e">
        <f>#REF!/70</f>
        <v>#REF!</v>
      </c>
      <c r="BU12" s="23" t="e">
        <f>#REF!/20</f>
        <v>#REF!</v>
      </c>
      <c r="BV12" s="28">
        <v>464</v>
      </c>
      <c r="BW12" s="28">
        <v>520</v>
      </c>
      <c r="BX12">
        <f t="shared" si="60"/>
        <v>89.230769230769226</v>
      </c>
    </row>
    <row r="13" spans="1:76" ht="15" customHeight="1">
      <c r="A13" s="13" t="s">
        <v>42</v>
      </c>
      <c r="B13" s="2"/>
      <c r="C13" s="2"/>
      <c r="D13" s="2"/>
      <c r="E13" s="28">
        <v>3664</v>
      </c>
      <c r="F13" s="14"/>
      <c r="G13" s="14"/>
      <c r="H13" s="2"/>
      <c r="I13" s="28"/>
      <c r="J13" s="28">
        <v>365</v>
      </c>
      <c r="K13" s="34">
        <v>384</v>
      </c>
      <c r="L13" s="28">
        <v>227</v>
      </c>
      <c r="M13" s="28">
        <v>545</v>
      </c>
      <c r="N13" s="15">
        <f t="shared" si="131"/>
        <v>1521</v>
      </c>
      <c r="O13" s="44">
        <f t="shared" si="132"/>
        <v>5185</v>
      </c>
      <c r="P13" s="2"/>
      <c r="Q13" s="2"/>
      <c r="R13" s="2"/>
      <c r="S13" s="28">
        <v>168</v>
      </c>
      <c r="T13" s="14"/>
      <c r="U13" s="14"/>
      <c r="V13" s="2"/>
      <c r="W13" s="28"/>
      <c r="X13" s="15">
        <v>131</v>
      </c>
      <c r="Y13" s="44">
        <f t="shared" si="133"/>
        <v>299</v>
      </c>
      <c r="Z13" s="2">
        <f t="shared" si="28"/>
        <v>3175.16</v>
      </c>
      <c r="AA13" s="2">
        <v>3194.86</v>
      </c>
      <c r="AB13" s="2">
        <f t="shared" si="134"/>
        <v>19.700000000000273</v>
      </c>
      <c r="AC13" s="28">
        <f t="shared" si="135"/>
        <v>788.00000000001091</v>
      </c>
      <c r="AD13" s="14">
        <f t="shared" si="31"/>
        <v>264.26</v>
      </c>
      <c r="AE13" s="14">
        <v>264.35000000000002</v>
      </c>
      <c r="AF13" s="14">
        <f t="shared" si="136"/>
        <v>9.0000000000031832E-2</v>
      </c>
      <c r="AG13" s="28">
        <f t="shared" si="137"/>
        <v>3.6000000000012733</v>
      </c>
      <c r="AH13" s="15">
        <v>400</v>
      </c>
      <c r="AI13" s="44">
        <f t="shared" si="138"/>
        <v>1184.4000000000096</v>
      </c>
      <c r="AJ13" s="14">
        <f t="shared" si="35"/>
        <v>1030.9000000000001</v>
      </c>
      <c r="AK13" s="14">
        <v>1035.69</v>
      </c>
      <c r="AL13" s="14">
        <f t="shared" si="139"/>
        <v>4.7899999999999636</v>
      </c>
      <c r="AM13" s="28">
        <f t="shared" si="140"/>
        <v>191.59999999999854</v>
      </c>
      <c r="AN13" s="14">
        <f t="shared" si="38"/>
        <v>371.86</v>
      </c>
      <c r="AO13" s="14">
        <v>377.32</v>
      </c>
      <c r="AP13" s="14">
        <f t="shared" si="141"/>
        <v>5.4599999999999795</v>
      </c>
      <c r="AQ13" s="28">
        <f t="shared" si="142"/>
        <v>218.39999999999918</v>
      </c>
      <c r="AR13" s="15">
        <v>316</v>
      </c>
      <c r="AS13" s="44">
        <f t="shared" si="143"/>
        <v>289.19999999999936</v>
      </c>
      <c r="AT13" s="14">
        <f t="shared" si="42"/>
        <v>7399.51</v>
      </c>
      <c r="AU13" s="14">
        <v>7422.12</v>
      </c>
      <c r="AV13" s="14">
        <f t="shared" si="144"/>
        <v>22.609999999999673</v>
      </c>
      <c r="AW13" s="28">
        <f t="shared" si="145"/>
        <v>904.3999999999869</v>
      </c>
      <c r="AX13" s="14">
        <f t="shared" si="45"/>
        <v>262.38</v>
      </c>
      <c r="AY13" s="14">
        <v>262.38</v>
      </c>
      <c r="AZ13" s="14">
        <f t="shared" si="146"/>
        <v>0</v>
      </c>
      <c r="BA13" s="28">
        <f t="shared" si="147"/>
        <v>0</v>
      </c>
      <c r="BB13" s="15">
        <v>220</v>
      </c>
      <c r="BC13" s="44">
        <f t="shared" si="148"/>
        <v>1124.3999999999869</v>
      </c>
      <c r="BD13" s="48">
        <v>675</v>
      </c>
      <c r="BE13" s="50">
        <v>165</v>
      </c>
      <c r="BF13" s="39">
        <v>0</v>
      </c>
      <c r="BG13" s="21">
        <f t="shared" si="149"/>
        <v>5715.9999999999964</v>
      </c>
      <c r="BH13" s="16">
        <f t="shared" si="150"/>
        <v>222.00000000000045</v>
      </c>
      <c r="BI13" s="17">
        <f t="shared" si="151"/>
        <v>2588</v>
      </c>
      <c r="BJ13" s="22">
        <f t="shared" si="152"/>
        <v>8921.9999999999964</v>
      </c>
      <c r="BK13" s="26">
        <f t="shared" si="53"/>
        <v>3.8626865671641792</v>
      </c>
      <c r="BL13" s="26">
        <f t="shared" ref="BL13:BL15" si="154">(BI13*100)/BJ13</f>
        <v>29.00694911454832</v>
      </c>
      <c r="BM13" s="42">
        <f t="shared" si="55"/>
        <v>3.65</v>
      </c>
      <c r="BN13" s="42">
        <f t="shared" si="56"/>
        <v>3.84</v>
      </c>
      <c r="BO13" s="42">
        <f t="shared" si="57"/>
        <v>2.27</v>
      </c>
      <c r="BP13" s="42">
        <f t="shared" si="58"/>
        <v>5.45</v>
      </c>
      <c r="BQ13" s="23">
        <f t="shared" si="59"/>
        <v>4</v>
      </c>
      <c r="BR13" s="23">
        <f t="shared" si="129"/>
        <v>3.95</v>
      </c>
      <c r="BS13" s="23">
        <f t="shared" si="130"/>
        <v>4.4000000000000004</v>
      </c>
      <c r="BT13" s="23" t="e">
        <f>#REF!/70</f>
        <v>#REF!</v>
      </c>
      <c r="BU13" s="23" t="e">
        <f>#REF!/20</f>
        <v>#REF!</v>
      </c>
      <c r="BV13" s="28">
        <v>227</v>
      </c>
      <c r="BW13" s="28">
        <v>545</v>
      </c>
      <c r="BX13">
        <f t="shared" si="60"/>
        <v>41.651376146788991</v>
      </c>
    </row>
    <row r="14" spans="1:76" ht="15" customHeight="1">
      <c r="A14" s="13" t="s">
        <v>43</v>
      </c>
      <c r="B14" s="2"/>
      <c r="C14" s="2"/>
      <c r="D14" s="2"/>
      <c r="E14" s="28">
        <v>7320</v>
      </c>
      <c r="F14" s="14"/>
      <c r="G14" s="14"/>
      <c r="H14" s="2"/>
      <c r="I14" s="28"/>
      <c r="J14" s="28">
        <v>441</v>
      </c>
      <c r="K14" s="34">
        <v>445</v>
      </c>
      <c r="L14" s="28">
        <v>440</v>
      </c>
      <c r="M14" s="28">
        <v>552</v>
      </c>
      <c r="N14" s="15">
        <f t="shared" ref="N14" si="155">M14+L14+K14+J14</f>
        <v>1878</v>
      </c>
      <c r="O14" s="44">
        <f t="shared" ref="O14" si="156">E14+(N14-I14)</f>
        <v>9198</v>
      </c>
      <c r="P14" s="2"/>
      <c r="Q14" s="2"/>
      <c r="R14" s="2"/>
      <c r="S14" s="28">
        <v>852</v>
      </c>
      <c r="T14" s="14"/>
      <c r="U14" s="14"/>
      <c r="V14" s="2"/>
      <c r="W14" s="28"/>
      <c r="X14" s="15">
        <v>270</v>
      </c>
      <c r="Y14" s="44">
        <f t="shared" ref="Y14" si="157">S14+(X14-W14)</f>
        <v>1122</v>
      </c>
      <c r="Z14" s="2">
        <f t="shared" si="28"/>
        <v>3194.86</v>
      </c>
      <c r="AA14" s="2">
        <v>3218.36</v>
      </c>
      <c r="AB14" s="2">
        <f t="shared" ref="AB14" si="158">AA14-Z14</f>
        <v>23.5</v>
      </c>
      <c r="AC14" s="28">
        <f t="shared" ref="AC14" si="159">AB14*40</f>
        <v>940</v>
      </c>
      <c r="AD14" s="14">
        <f t="shared" si="31"/>
        <v>264.35000000000002</v>
      </c>
      <c r="AE14" s="14">
        <v>264.51</v>
      </c>
      <c r="AF14" s="14">
        <f t="shared" ref="AF14" si="160">AE14-AD14</f>
        <v>0.15999999999996817</v>
      </c>
      <c r="AG14" s="28">
        <f t="shared" ref="AG14" si="161">AF14*40</f>
        <v>6.3999999999987267</v>
      </c>
      <c r="AH14" s="15">
        <v>401</v>
      </c>
      <c r="AI14" s="44">
        <f t="shared" ref="AI14" si="162">AC14+(AH14-AG14)</f>
        <v>1334.6000000000013</v>
      </c>
      <c r="AJ14" s="14">
        <f t="shared" si="35"/>
        <v>1035.69</v>
      </c>
      <c r="AK14" s="14">
        <v>1047.2</v>
      </c>
      <c r="AL14" s="14">
        <f t="shared" ref="AL14" si="163">AK14-AJ14</f>
        <v>11.509999999999991</v>
      </c>
      <c r="AM14" s="28">
        <f t="shared" ref="AM14" si="164">AL14*40</f>
        <v>460.39999999999964</v>
      </c>
      <c r="AN14" s="14">
        <f t="shared" si="38"/>
        <v>377.32</v>
      </c>
      <c r="AO14" s="14">
        <v>377.58</v>
      </c>
      <c r="AP14" s="14">
        <f t="shared" ref="AP14" si="165">AO14-AN14</f>
        <v>0.25999999999999091</v>
      </c>
      <c r="AQ14" s="28">
        <f t="shared" ref="AQ14" si="166">AP14*40</f>
        <v>10.399999999999636</v>
      </c>
      <c r="AR14" s="15">
        <v>310</v>
      </c>
      <c r="AS14" s="44">
        <f t="shared" ref="AS14" si="167">AM14+(AR14-AQ14)</f>
        <v>760</v>
      </c>
      <c r="AT14" s="14">
        <f t="shared" si="42"/>
        <v>7422.12</v>
      </c>
      <c r="AU14" s="14">
        <v>7440.41</v>
      </c>
      <c r="AV14" s="14">
        <f t="shared" ref="AV14" si="168">AU14-AT14</f>
        <v>18.289999999999964</v>
      </c>
      <c r="AW14" s="28">
        <f t="shared" ref="AW14" si="169">AV14*40</f>
        <v>731.59999999999854</v>
      </c>
      <c r="AX14" s="14">
        <f t="shared" si="45"/>
        <v>262.38</v>
      </c>
      <c r="AY14" s="14">
        <v>262.49</v>
      </c>
      <c r="AZ14" s="14">
        <f t="shared" ref="AZ14" si="170">AY14-AX14</f>
        <v>0.11000000000001364</v>
      </c>
      <c r="BA14" s="28">
        <f t="shared" ref="BA14" si="171">AZ14*40</f>
        <v>4.4000000000005457</v>
      </c>
      <c r="BB14" s="15">
        <v>224</v>
      </c>
      <c r="BC14" s="44">
        <f t="shared" ref="BC14" si="172">AW14+(BB14-BA14)</f>
        <v>951.199999999998</v>
      </c>
      <c r="BD14" s="48">
        <v>935</v>
      </c>
      <c r="BE14" s="50">
        <v>184</v>
      </c>
      <c r="BF14" s="39">
        <v>0</v>
      </c>
      <c r="BG14" s="21">
        <f t="shared" ref="BG14" si="173">AW14+AM14+AC14+S14+E14</f>
        <v>10303.999999999998</v>
      </c>
      <c r="BH14" s="16">
        <f t="shared" ref="BH14" si="174">BA14+AQ14+AG14+W14+I14</f>
        <v>21.199999999998909</v>
      </c>
      <c r="BI14" s="17">
        <f t="shared" ref="BI14" si="175">BB14+AR14+AH14+X14+M14+L14+K14+J14</f>
        <v>3083</v>
      </c>
      <c r="BJ14" s="22">
        <f t="shared" ref="BJ14" si="176">((BG14+BD14+BE14)+(BI14-BH14))</f>
        <v>14484.8</v>
      </c>
      <c r="BK14" s="26">
        <f t="shared" si="53"/>
        <v>4.6014925373134332</v>
      </c>
      <c r="BL14" s="26">
        <f t="shared" si="154"/>
        <v>21.284380868220481</v>
      </c>
      <c r="BM14" s="42">
        <f t="shared" si="55"/>
        <v>4.41</v>
      </c>
      <c r="BN14" s="42">
        <f t="shared" si="56"/>
        <v>4.45</v>
      </c>
      <c r="BO14" s="42">
        <f t="shared" si="57"/>
        <v>4.4000000000000004</v>
      </c>
      <c r="BP14" s="42">
        <f t="shared" si="58"/>
        <v>5.52</v>
      </c>
      <c r="BQ14" s="23">
        <f t="shared" si="59"/>
        <v>4.01</v>
      </c>
      <c r="BR14" s="23">
        <f t="shared" si="129"/>
        <v>3.875</v>
      </c>
      <c r="BS14" s="23">
        <f t="shared" si="130"/>
        <v>4.4800000000000004</v>
      </c>
      <c r="BT14" s="23" t="e">
        <f>#REF!/70</f>
        <v>#REF!</v>
      </c>
      <c r="BU14" s="23" t="e">
        <f>#REF!/20</f>
        <v>#REF!</v>
      </c>
      <c r="BV14" s="28">
        <v>440</v>
      </c>
      <c r="BW14" s="28">
        <v>552</v>
      </c>
      <c r="BX14">
        <f t="shared" si="60"/>
        <v>79.710144927536234</v>
      </c>
    </row>
    <row r="15" spans="1:76" ht="15" customHeight="1">
      <c r="A15" s="13" t="s">
        <v>44</v>
      </c>
      <c r="B15" s="2"/>
      <c r="C15" s="2"/>
      <c r="D15" s="2"/>
      <c r="E15" s="28">
        <v>3880</v>
      </c>
      <c r="F15" s="14"/>
      <c r="G15" s="14"/>
      <c r="H15" s="2"/>
      <c r="I15" s="28"/>
      <c r="J15" s="28">
        <v>215</v>
      </c>
      <c r="K15" s="34">
        <v>250</v>
      </c>
      <c r="L15" s="28">
        <v>249</v>
      </c>
      <c r="M15" s="28">
        <v>559</v>
      </c>
      <c r="N15" s="15">
        <f t="shared" ref="N15:N17" si="177">M15+L15+K15+J15</f>
        <v>1273</v>
      </c>
      <c r="O15" s="44">
        <f t="shared" ref="O15:O17" si="178">E15+(N15-I15)</f>
        <v>5153</v>
      </c>
      <c r="P15" s="2"/>
      <c r="Q15" s="2"/>
      <c r="R15" s="2"/>
      <c r="S15" s="28">
        <v>248</v>
      </c>
      <c r="T15" s="14"/>
      <c r="U15" s="14"/>
      <c r="V15" s="2"/>
      <c r="W15" s="28"/>
      <c r="X15" s="15">
        <v>215</v>
      </c>
      <c r="Y15" s="44">
        <f t="shared" ref="Y15:Y17" si="179">S15+(X15-W15)</f>
        <v>463</v>
      </c>
      <c r="Z15" s="2">
        <f t="shared" ref="Z15:Z17" si="180">AA14</f>
        <v>3218.36</v>
      </c>
      <c r="AA15" s="2">
        <v>3240.97</v>
      </c>
      <c r="AB15" s="2">
        <f t="shared" ref="AB15:AB17" si="181">AA15-Z15</f>
        <v>22.609999999999673</v>
      </c>
      <c r="AC15" s="28">
        <f t="shared" ref="AC15:AC17" si="182">AB15*40</f>
        <v>904.3999999999869</v>
      </c>
      <c r="AD15" s="14">
        <f t="shared" ref="AD15:AD17" si="183">AE14</f>
        <v>264.51</v>
      </c>
      <c r="AE15" s="14">
        <v>265.31</v>
      </c>
      <c r="AF15" s="14">
        <f t="shared" ref="AF15:AF17" si="184">AE15-AD15</f>
        <v>0.80000000000001137</v>
      </c>
      <c r="AG15" s="28">
        <f t="shared" ref="AG15:AG17" si="185">AF15*40</f>
        <v>32.000000000000455</v>
      </c>
      <c r="AH15" s="15">
        <v>408</v>
      </c>
      <c r="AI15" s="44">
        <f t="shared" ref="AI15:AI17" si="186">AC15+(AH15-AG15)</f>
        <v>1280.3999999999864</v>
      </c>
      <c r="AJ15" s="14">
        <f t="shared" ref="AJ15:AJ17" si="187">AK14</f>
        <v>1047.2</v>
      </c>
      <c r="AK15" s="14">
        <v>1051.05</v>
      </c>
      <c r="AL15" s="14">
        <f t="shared" ref="AL15:AL17" si="188">AK15-AJ15</f>
        <v>3.8499999999999091</v>
      </c>
      <c r="AM15" s="28">
        <f t="shared" ref="AM15:AM17" si="189">AL15*40</f>
        <v>153.99999999999636</v>
      </c>
      <c r="AN15" s="14">
        <f t="shared" ref="AN15:AN17" si="190">AO14</f>
        <v>377.58</v>
      </c>
      <c r="AO15" s="14">
        <v>382.66</v>
      </c>
      <c r="AP15" s="14">
        <f t="shared" ref="AP15:AP17" si="191">AO15-AN15</f>
        <v>5.0800000000000409</v>
      </c>
      <c r="AQ15" s="28">
        <f t="shared" ref="AQ15:AQ17" si="192">AP15*40</f>
        <v>203.20000000000164</v>
      </c>
      <c r="AR15" s="15">
        <v>336</v>
      </c>
      <c r="AS15" s="44">
        <f t="shared" ref="AS15:AS17" si="193">AM15+(AR15-AQ15)</f>
        <v>286.79999999999472</v>
      </c>
      <c r="AT15" s="14">
        <f t="shared" ref="AT15:AT17" si="194">AU14</f>
        <v>7440.41</v>
      </c>
      <c r="AU15" s="14">
        <v>7462.57</v>
      </c>
      <c r="AV15" s="14">
        <f t="shared" ref="AV15:AV17" si="195">AU15-AT15</f>
        <v>22.159999999999854</v>
      </c>
      <c r="AW15" s="28">
        <f t="shared" ref="AW15:AW17" si="196">AV15*40</f>
        <v>886.39999999999418</v>
      </c>
      <c r="AX15" s="14">
        <f t="shared" ref="AX15:AX17" si="197">AY14</f>
        <v>262.49</v>
      </c>
      <c r="AY15" s="14">
        <v>262.49</v>
      </c>
      <c r="AZ15" s="14">
        <f t="shared" ref="AZ15:AZ17" si="198">AY15-AX15</f>
        <v>0</v>
      </c>
      <c r="BA15" s="28">
        <f t="shared" ref="BA15:BA17" si="199">AZ15*40</f>
        <v>0</v>
      </c>
      <c r="BB15" s="15">
        <v>226</v>
      </c>
      <c r="BC15" s="44">
        <f t="shared" ref="BC15:BC17" si="200">AW15+(BB15-BA15)</f>
        <v>1112.3999999999942</v>
      </c>
      <c r="BD15" s="48">
        <v>706</v>
      </c>
      <c r="BE15" s="50">
        <v>121</v>
      </c>
      <c r="BF15" s="39">
        <v>0</v>
      </c>
      <c r="BG15" s="21">
        <f t="shared" ref="BG15:BG17" si="201">AW15+AM15+AC15+S15+E15</f>
        <v>6072.7999999999774</v>
      </c>
      <c r="BH15" s="16">
        <f t="shared" ref="BH15:BH17" si="202">BA15+AQ15+AG15+W15+I15</f>
        <v>235.20000000000209</v>
      </c>
      <c r="BI15" s="17">
        <f t="shared" ref="BI15:BI17" si="203">BB15+AR15+AH15+X15+M15+L15+K15+J15</f>
        <v>2458</v>
      </c>
      <c r="BJ15" s="22">
        <f t="shared" ref="BJ15:BJ17" si="204">((BG15+BD15+BE15)+(BI15-BH15))</f>
        <v>9122.5999999999749</v>
      </c>
      <c r="BK15" s="26">
        <f t="shared" si="53"/>
        <v>3.6686567164179102</v>
      </c>
      <c r="BL15" s="26">
        <f t="shared" si="154"/>
        <v>26.944072961655742</v>
      </c>
      <c r="BM15" s="42">
        <f t="shared" ref="BM15:BM17" si="205">J15/100</f>
        <v>2.15</v>
      </c>
      <c r="BN15" s="42">
        <f t="shared" ref="BN15:BN17" si="206">K15/100</f>
        <v>2.5</v>
      </c>
      <c r="BO15" s="42">
        <f t="shared" ref="BO15:BO17" si="207">L15/100</f>
        <v>2.4900000000000002</v>
      </c>
      <c r="BP15" s="42">
        <f t="shared" ref="BP15:BP17" si="208">M15/100</f>
        <v>5.59</v>
      </c>
      <c r="BQ15" s="23">
        <f t="shared" si="59"/>
        <v>4.08</v>
      </c>
      <c r="BR15" s="23">
        <f t="shared" si="129"/>
        <v>4.2</v>
      </c>
      <c r="BS15" s="23">
        <f t="shared" si="130"/>
        <v>4.5199999999999996</v>
      </c>
      <c r="BT15" s="23" t="e">
        <f>#REF!/70</f>
        <v>#REF!</v>
      </c>
      <c r="BU15" s="23" t="e">
        <f>#REF!/20</f>
        <v>#REF!</v>
      </c>
      <c r="BV15" s="28">
        <v>249</v>
      </c>
      <c r="BW15" s="28">
        <v>559</v>
      </c>
      <c r="BX15">
        <f t="shared" si="60"/>
        <v>44.543828264758496</v>
      </c>
    </row>
    <row r="16" spans="1:76" ht="15" customHeight="1">
      <c r="A16" s="13" t="s">
        <v>45</v>
      </c>
      <c r="B16" s="2"/>
      <c r="C16" s="2"/>
      <c r="D16" s="2"/>
      <c r="E16" s="28">
        <v>6792</v>
      </c>
      <c r="F16" s="14"/>
      <c r="G16" s="14"/>
      <c r="H16" s="2"/>
      <c r="I16" s="28"/>
      <c r="J16" s="28">
        <v>183</v>
      </c>
      <c r="K16" s="34">
        <v>395</v>
      </c>
      <c r="L16" s="28">
        <v>390</v>
      </c>
      <c r="M16" s="28">
        <v>500</v>
      </c>
      <c r="N16" s="15">
        <f t="shared" si="177"/>
        <v>1468</v>
      </c>
      <c r="O16" s="44">
        <f t="shared" si="178"/>
        <v>8260</v>
      </c>
      <c r="P16" s="2"/>
      <c r="Q16" s="2"/>
      <c r="R16" s="2"/>
      <c r="S16" s="28">
        <v>91</v>
      </c>
      <c r="T16" s="14"/>
      <c r="U16" s="14"/>
      <c r="V16" s="2"/>
      <c r="W16" s="28"/>
      <c r="X16" s="15">
        <v>248</v>
      </c>
      <c r="Y16" s="44">
        <f t="shared" si="179"/>
        <v>339</v>
      </c>
      <c r="Z16" s="2">
        <f t="shared" si="180"/>
        <v>3240.97</v>
      </c>
      <c r="AA16" s="2">
        <v>3265.31</v>
      </c>
      <c r="AB16" s="2">
        <f t="shared" si="181"/>
        <v>24.340000000000146</v>
      </c>
      <c r="AC16" s="28">
        <f t="shared" si="182"/>
        <v>973.60000000000582</v>
      </c>
      <c r="AD16" s="14">
        <f t="shared" si="183"/>
        <v>265.31</v>
      </c>
      <c r="AE16" s="14">
        <v>265.41000000000003</v>
      </c>
      <c r="AF16" s="14">
        <f t="shared" si="184"/>
        <v>0.10000000000002274</v>
      </c>
      <c r="AG16" s="28">
        <f t="shared" si="185"/>
        <v>4.0000000000009095</v>
      </c>
      <c r="AH16" s="15">
        <v>386</v>
      </c>
      <c r="AI16" s="44">
        <f t="shared" si="186"/>
        <v>1355.6000000000049</v>
      </c>
      <c r="AJ16" s="14">
        <f t="shared" si="187"/>
        <v>1051.05</v>
      </c>
      <c r="AK16" s="14">
        <v>1061.4000000000001</v>
      </c>
      <c r="AL16" s="14">
        <f t="shared" si="188"/>
        <v>10.350000000000136</v>
      </c>
      <c r="AM16" s="28">
        <f t="shared" si="189"/>
        <v>414.00000000000546</v>
      </c>
      <c r="AN16" s="14">
        <f t="shared" si="190"/>
        <v>382.66</v>
      </c>
      <c r="AO16" s="14">
        <v>382.77</v>
      </c>
      <c r="AP16" s="14">
        <f t="shared" si="191"/>
        <v>0.1099999999999568</v>
      </c>
      <c r="AQ16" s="28">
        <f t="shared" si="192"/>
        <v>4.399999999998272</v>
      </c>
      <c r="AR16" s="15">
        <v>290</v>
      </c>
      <c r="AS16" s="44">
        <f t="shared" si="193"/>
        <v>699.60000000000719</v>
      </c>
      <c r="AT16" s="14">
        <f t="shared" si="194"/>
        <v>7462.57</v>
      </c>
      <c r="AU16" s="14">
        <v>7482</v>
      </c>
      <c r="AV16" s="14">
        <f t="shared" si="195"/>
        <v>19.430000000000291</v>
      </c>
      <c r="AW16" s="28">
        <f t="shared" si="196"/>
        <v>777.20000000001164</v>
      </c>
      <c r="AX16" s="14">
        <f t="shared" si="197"/>
        <v>262.49</v>
      </c>
      <c r="AY16" s="14">
        <v>262.51</v>
      </c>
      <c r="AZ16" s="14">
        <f t="shared" si="198"/>
        <v>1.999999999998181E-2</v>
      </c>
      <c r="BA16" s="28">
        <f t="shared" si="199"/>
        <v>0.7999999999992724</v>
      </c>
      <c r="BB16" s="15">
        <v>197</v>
      </c>
      <c r="BC16" s="44">
        <f t="shared" si="200"/>
        <v>973.40000000001237</v>
      </c>
      <c r="BD16" s="48">
        <v>748</v>
      </c>
      <c r="BE16" s="50">
        <v>87</v>
      </c>
      <c r="BF16" s="39">
        <v>0</v>
      </c>
      <c r="BG16" s="21">
        <f t="shared" si="201"/>
        <v>9047.8000000000229</v>
      </c>
      <c r="BH16" s="16">
        <f t="shared" si="202"/>
        <v>9.1999999999984539</v>
      </c>
      <c r="BI16" s="17">
        <f t="shared" si="203"/>
        <v>2589</v>
      </c>
      <c r="BJ16" s="22">
        <f t="shared" si="204"/>
        <v>12462.600000000024</v>
      </c>
      <c r="BK16" s="26">
        <f t="shared" si="53"/>
        <v>3.8641791044776119</v>
      </c>
      <c r="BL16" s="26">
        <f t="shared" ref="BL16:BL17" si="209">(BI16*100)/BJ16</f>
        <v>20.774156275576484</v>
      </c>
      <c r="BM16" s="42">
        <f t="shared" si="205"/>
        <v>1.83</v>
      </c>
      <c r="BN16" s="42">
        <f t="shared" si="206"/>
        <v>3.95</v>
      </c>
      <c r="BO16" s="42">
        <f t="shared" si="207"/>
        <v>3.9</v>
      </c>
      <c r="BP16" s="42">
        <f t="shared" si="208"/>
        <v>5</v>
      </c>
      <c r="BQ16" s="23">
        <f t="shared" si="59"/>
        <v>3.86</v>
      </c>
      <c r="BR16" s="23">
        <f t="shared" si="129"/>
        <v>3.625</v>
      </c>
      <c r="BS16" s="23">
        <f t="shared" si="130"/>
        <v>3.94</v>
      </c>
      <c r="BT16" s="23" t="e">
        <f>#REF!/70</f>
        <v>#REF!</v>
      </c>
      <c r="BU16" s="23" t="e">
        <f>#REF!/20</f>
        <v>#REF!</v>
      </c>
      <c r="BV16" s="28">
        <v>390</v>
      </c>
      <c r="BW16" s="28">
        <v>500</v>
      </c>
      <c r="BX16">
        <f t="shared" si="60"/>
        <v>78</v>
      </c>
    </row>
    <row r="17" spans="1:76" ht="15" customHeight="1">
      <c r="A17" s="13" t="s">
        <v>46</v>
      </c>
      <c r="B17" s="2"/>
      <c r="C17" s="2"/>
      <c r="D17" s="2"/>
      <c r="E17" s="28">
        <v>3400</v>
      </c>
      <c r="F17" s="14"/>
      <c r="G17" s="14"/>
      <c r="H17" s="2"/>
      <c r="I17" s="28"/>
      <c r="J17" s="28">
        <v>288</v>
      </c>
      <c r="K17" s="34">
        <v>353</v>
      </c>
      <c r="L17" s="28">
        <v>351</v>
      </c>
      <c r="M17" s="28">
        <v>527</v>
      </c>
      <c r="N17" s="15">
        <f t="shared" si="177"/>
        <v>1519</v>
      </c>
      <c r="O17" s="44">
        <f t="shared" si="178"/>
        <v>4919</v>
      </c>
      <c r="P17" s="2"/>
      <c r="Q17" s="2"/>
      <c r="R17" s="2"/>
      <c r="S17" s="28">
        <v>176</v>
      </c>
      <c r="T17" s="14"/>
      <c r="U17" s="14"/>
      <c r="V17" s="2"/>
      <c r="W17" s="28"/>
      <c r="X17" s="15">
        <v>196</v>
      </c>
      <c r="Y17" s="44">
        <f t="shared" si="179"/>
        <v>372</v>
      </c>
      <c r="Z17" s="2">
        <f t="shared" si="180"/>
        <v>3265.31</v>
      </c>
      <c r="AA17" s="2">
        <v>3288.13</v>
      </c>
      <c r="AB17" s="2">
        <f t="shared" si="181"/>
        <v>22.820000000000164</v>
      </c>
      <c r="AC17" s="28">
        <f t="shared" si="182"/>
        <v>912.80000000000655</v>
      </c>
      <c r="AD17" s="14">
        <f t="shared" si="183"/>
        <v>265.41000000000003</v>
      </c>
      <c r="AE17" s="14">
        <v>267.75</v>
      </c>
      <c r="AF17" s="14">
        <f t="shared" si="184"/>
        <v>2.339999999999975</v>
      </c>
      <c r="AG17" s="28">
        <f t="shared" si="185"/>
        <v>93.599999999999</v>
      </c>
      <c r="AH17" s="15">
        <v>428</v>
      </c>
      <c r="AI17" s="44">
        <f t="shared" si="186"/>
        <v>1247.2000000000075</v>
      </c>
      <c r="AJ17" s="14">
        <f t="shared" si="187"/>
        <v>1061.4000000000001</v>
      </c>
      <c r="AK17" s="14">
        <v>1064.95</v>
      </c>
      <c r="AL17" s="14">
        <f t="shared" si="188"/>
        <v>3.5499999999999545</v>
      </c>
      <c r="AM17" s="28">
        <f t="shared" si="189"/>
        <v>141.99999999999818</v>
      </c>
      <c r="AN17" s="14">
        <f t="shared" si="190"/>
        <v>382.77</v>
      </c>
      <c r="AO17" s="14">
        <v>387.93</v>
      </c>
      <c r="AP17" s="14">
        <f t="shared" si="191"/>
        <v>5.160000000000025</v>
      </c>
      <c r="AQ17" s="28">
        <f t="shared" si="192"/>
        <v>206.400000000001</v>
      </c>
      <c r="AR17" s="15">
        <v>348</v>
      </c>
      <c r="AS17" s="44">
        <f t="shared" si="193"/>
        <v>283.59999999999718</v>
      </c>
      <c r="AT17" s="14">
        <f t="shared" si="194"/>
        <v>7482</v>
      </c>
      <c r="AU17" s="14">
        <v>7502.88</v>
      </c>
      <c r="AV17" s="14">
        <f t="shared" si="195"/>
        <v>20.880000000000109</v>
      </c>
      <c r="AW17" s="28">
        <f t="shared" si="196"/>
        <v>835.20000000000437</v>
      </c>
      <c r="AX17" s="14">
        <f t="shared" si="197"/>
        <v>262.51</v>
      </c>
      <c r="AY17" s="14">
        <v>262.51</v>
      </c>
      <c r="AZ17" s="14">
        <f t="shared" si="198"/>
        <v>0</v>
      </c>
      <c r="BA17" s="28">
        <f t="shared" si="199"/>
        <v>0</v>
      </c>
      <c r="BB17" s="15">
        <v>211</v>
      </c>
      <c r="BC17" s="44">
        <f t="shared" si="200"/>
        <v>1046.2000000000044</v>
      </c>
      <c r="BD17" s="48">
        <v>788</v>
      </c>
      <c r="BE17" s="50">
        <v>132</v>
      </c>
      <c r="BF17" s="39">
        <v>0</v>
      </c>
      <c r="BG17" s="21">
        <f t="shared" si="201"/>
        <v>5466.0000000000091</v>
      </c>
      <c r="BH17" s="16">
        <f t="shared" si="202"/>
        <v>300</v>
      </c>
      <c r="BI17" s="17">
        <f t="shared" si="203"/>
        <v>2702</v>
      </c>
      <c r="BJ17" s="22">
        <f t="shared" si="204"/>
        <v>8788.0000000000091</v>
      </c>
      <c r="BK17" s="26">
        <f t="shared" si="53"/>
        <v>4.0328358208955226</v>
      </c>
      <c r="BL17" s="26">
        <f t="shared" si="209"/>
        <v>30.746472462448761</v>
      </c>
      <c r="BM17" s="42">
        <f t="shared" si="205"/>
        <v>2.88</v>
      </c>
      <c r="BN17" s="42">
        <f t="shared" si="206"/>
        <v>3.53</v>
      </c>
      <c r="BO17" s="42">
        <f t="shared" si="207"/>
        <v>3.51</v>
      </c>
      <c r="BP17" s="42">
        <f t="shared" si="208"/>
        <v>5.27</v>
      </c>
      <c r="BQ17" s="23">
        <f t="shared" si="59"/>
        <v>4.28</v>
      </c>
      <c r="BR17" s="23">
        <f t="shared" si="129"/>
        <v>4.3499999999999996</v>
      </c>
      <c r="BS17" s="23">
        <f t="shared" si="130"/>
        <v>4.22</v>
      </c>
      <c r="BT17" s="23" t="e">
        <f>#REF!/70</f>
        <v>#REF!</v>
      </c>
      <c r="BU17" s="23" t="e">
        <f>#REF!/20</f>
        <v>#REF!</v>
      </c>
      <c r="BV17" s="28">
        <v>351</v>
      </c>
      <c r="BW17" s="28">
        <v>527</v>
      </c>
      <c r="BX17">
        <f t="shared" si="60"/>
        <v>66.603415559772301</v>
      </c>
    </row>
    <row r="18" spans="1:76" ht="15" customHeight="1">
      <c r="A18" s="13" t="s">
        <v>47</v>
      </c>
      <c r="B18" s="2"/>
      <c r="C18" s="2"/>
      <c r="D18" s="2"/>
      <c r="E18" s="28">
        <v>7464</v>
      </c>
      <c r="F18" s="14"/>
      <c r="G18" s="14"/>
      <c r="H18" s="2"/>
      <c r="I18" s="28"/>
      <c r="J18" s="28">
        <v>225</v>
      </c>
      <c r="K18" s="34">
        <v>350</v>
      </c>
      <c r="L18" s="28">
        <v>345</v>
      </c>
      <c r="M18" s="28">
        <v>466</v>
      </c>
      <c r="N18" s="15">
        <f t="shared" ref="N18" si="210">M18+L18+K18+J18</f>
        <v>1386</v>
      </c>
      <c r="O18" s="44">
        <f t="shared" ref="O18" si="211">E18+(N18-I18)</f>
        <v>8850</v>
      </c>
      <c r="P18" s="2"/>
      <c r="Q18" s="2"/>
      <c r="R18" s="2"/>
      <c r="S18" s="28">
        <v>1204</v>
      </c>
      <c r="T18" s="14"/>
      <c r="U18" s="14"/>
      <c r="V18" s="2"/>
      <c r="W18" s="28"/>
      <c r="X18" s="15">
        <v>238</v>
      </c>
      <c r="Y18" s="44">
        <f t="shared" ref="Y18" si="212">S18+(X18-W18)</f>
        <v>1442</v>
      </c>
      <c r="Z18" s="2">
        <f t="shared" ref="Z18" si="213">AA17</f>
        <v>3288.13</v>
      </c>
      <c r="AA18" s="2">
        <v>3300.63</v>
      </c>
      <c r="AB18" s="2">
        <f t="shared" ref="AB18" si="214">AA18-Z18</f>
        <v>12.5</v>
      </c>
      <c r="AC18" s="28">
        <f t="shared" ref="AC18" si="215">AB18*40</f>
        <v>500</v>
      </c>
      <c r="AD18" s="14">
        <f t="shared" ref="AD18" si="216">AE17</f>
        <v>267.75</v>
      </c>
      <c r="AE18" s="14">
        <v>268.45999999999998</v>
      </c>
      <c r="AF18" s="14">
        <f t="shared" ref="AF18" si="217">AE18-AD18</f>
        <v>0.70999999999997954</v>
      </c>
      <c r="AG18" s="28">
        <f t="shared" ref="AG18" si="218">AF18*40</f>
        <v>28.399999999999181</v>
      </c>
      <c r="AH18" s="15">
        <v>430</v>
      </c>
      <c r="AI18" s="44">
        <f t="shared" ref="AI18" si="219">AC18+(AH18-AG18)</f>
        <v>901.60000000000082</v>
      </c>
      <c r="AJ18" s="14">
        <f t="shared" ref="AJ18" si="220">AK17</f>
        <v>1064.95</v>
      </c>
      <c r="AK18" s="14">
        <v>1074.72</v>
      </c>
      <c r="AL18" s="14">
        <f t="shared" ref="AL18" si="221">AK18-AJ18</f>
        <v>9.7699999999999818</v>
      </c>
      <c r="AM18" s="28">
        <f t="shared" ref="AM18" si="222">AL18*40</f>
        <v>390.79999999999927</v>
      </c>
      <c r="AN18" s="14">
        <f t="shared" ref="AN18" si="223">AO17</f>
        <v>387.93</v>
      </c>
      <c r="AO18" s="14">
        <v>388.08</v>
      </c>
      <c r="AP18" s="14">
        <f t="shared" ref="AP18" si="224">AO18-AN18</f>
        <v>0.14999999999997726</v>
      </c>
      <c r="AQ18" s="28">
        <f t="shared" ref="AQ18" si="225">AP18*40</f>
        <v>5.9999999999990905</v>
      </c>
      <c r="AR18" s="15">
        <v>314</v>
      </c>
      <c r="AS18" s="44">
        <f t="shared" ref="AS18" si="226">AM18+(AR18-AQ18)</f>
        <v>698.80000000000018</v>
      </c>
      <c r="AT18" s="14">
        <f t="shared" ref="AT18" si="227">AU17</f>
        <v>7502.88</v>
      </c>
      <c r="AU18" s="14">
        <v>7524.03</v>
      </c>
      <c r="AV18" s="14">
        <f t="shared" ref="AV18" si="228">AU18-AT18</f>
        <v>21.149999999999636</v>
      </c>
      <c r="AW18" s="28">
        <f t="shared" ref="AW18" si="229">AV18*40</f>
        <v>845.99999999998545</v>
      </c>
      <c r="AX18" s="14">
        <f t="shared" ref="AX18" si="230">AY17</f>
        <v>262.51</v>
      </c>
      <c r="AY18" s="14">
        <v>262.51</v>
      </c>
      <c r="AZ18" s="14">
        <f t="shared" ref="AZ18" si="231">AY18-AX18</f>
        <v>0</v>
      </c>
      <c r="BA18" s="28">
        <f t="shared" ref="BA18" si="232">AZ18*40</f>
        <v>0</v>
      </c>
      <c r="BB18" s="15">
        <v>190</v>
      </c>
      <c r="BC18" s="44">
        <f t="shared" ref="BC18" si="233">AW18+(BB18-BA18)</f>
        <v>1035.9999999999854</v>
      </c>
      <c r="BD18" s="48">
        <v>844</v>
      </c>
      <c r="BE18" s="50">
        <v>169</v>
      </c>
      <c r="BF18" s="39">
        <v>480</v>
      </c>
      <c r="BG18" s="21">
        <f t="shared" ref="BG18" si="234">AW18+AM18+AC18+S18+E18</f>
        <v>10404.799999999985</v>
      </c>
      <c r="BH18" s="16">
        <f t="shared" ref="BH18" si="235">BA18+AQ18+AG18+W18+I18</f>
        <v>34.399999999998272</v>
      </c>
      <c r="BI18" s="17">
        <f t="shared" ref="BI18" si="236">BB18+AR18+AH18+X18+M18+L18+K18+J18</f>
        <v>2558</v>
      </c>
      <c r="BJ18" s="22">
        <f t="shared" ref="BJ18" si="237">((BG18+BD18+BE18)+(BI18-BH18))</f>
        <v>13941.399999999987</v>
      </c>
      <c r="BK18" s="26">
        <f t="shared" si="53"/>
        <v>3.8179104477611938</v>
      </c>
      <c r="BL18" s="26">
        <f t="shared" ref="BL18" si="238">(BI18*100)/BJ18</f>
        <v>18.348229015737317</v>
      </c>
      <c r="BM18" s="42">
        <f t="shared" ref="BM18:BM21" si="239">J18/100</f>
        <v>2.25</v>
      </c>
      <c r="BN18" s="42">
        <f t="shared" ref="BN18:BN21" si="240">K18/100</f>
        <v>3.5</v>
      </c>
      <c r="BO18" s="42">
        <f t="shared" ref="BO18:BO21" si="241">L18/100</f>
        <v>3.45</v>
      </c>
      <c r="BP18" s="42">
        <f t="shared" ref="BP18:BP21" si="242">M18/100</f>
        <v>4.66</v>
      </c>
      <c r="BQ18" s="23">
        <f t="shared" si="59"/>
        <v>4.3</v>
      </c>
      <c r="BR18" s="23">
        <f t="shared" ref="BR18" si="243">AR18/80</f>
        <v>3.9249999999999998</v>
      </c>
      <c r="BS18" s="23">
        <f t="shared" ref="BS18" si="244">BB18/50</f>
        <v>3.8</v>
      </c>
      <c r="BT18" s="23" t="e">
        <f>#REF!/70</f>
        <v>#REF!</v>
      </c>
      <c r="BU18" s="23" t="e">
        <f>#REF!/20</f>
        <v>#REF!</v>
      </c>
      <c r="BV18" s="28">
        <v>345</v>
      </c>
      <c r="BW18" s="28">
        <v>466</v>
      </c>
      <c r="BX18">
        <f t="shared" si="60"/>
        <v>74.034334763948493</v>
      </c>
    </row>
    <row r="19" spans="1:76" ht="15" customHeight="1">
      <c r="A19" s="13" t="s">
        <v>48</v>
      </c>
      <c r="B19" s="2"/>
      <c r="C19" s="2"/>
      <c r="D19" s="2"/>
      <c r="E19" s="28">
        <v>7504</v>
      </c>
      <c r="F19" s="14"/>
      <c r="G19" s="14"/>
      <c r="H19" s="2"/>
      <c r="I19" s="28"/>
      <c r="J19" s="28">
        <v>361</v>
      </c>
      <c r="K19" s="34">
        <v>376</v>
      </c>
      <c r="L19" s="28">
        <v>374</v>
      </c>
      <c r="M19" s="28">
        <v>486</v>
      </c>
      <c r="N19" s="15">
        <f t="shared" ref="N19:N20" si="245">M19+L19+K19+J19</f>
        <v>1597</v>
      </c>
      <c r="O19" s="44">
        <f t="shared" ref="O19:O20" si="246">E19+(N19-I19)</f>
        <v>9101</v>
      </c>
      <c r="P19" s="2"/>
      <c r="Q19" s="2"/>
      <c r="R19" s="2"/>
      <c r="S19" s="28">
        <v>1672</v>
      </c>
      <c r="T19" s="14"/>
      <c r="U19" s="14"/>
      <c r="V19" s="2"/>
      <c r="W19" s="28"/>
      <c r="X19" s="15">
        <v>221</v>
      </c>
      <c r="Y19" s="44">
        <f t="shared" ref="Y19:Y20" si="247">S19+(X19-W19)</f>
        <v>1893</v>
      </c>
      <c r="Z19" s="2">
        <f t="shared" ref="Z19:Z20" si="248">AA18</f>
        <v>3300.63</v>
      </c>
      <c r="AA19" s="2">
        <v>3331.64</v>
      </c>
      <c r="AB19" s="2">
        <f t="shared" ref="AB19:AB20" si="249">AA19-Z19</f>
        <v>31.009999999999764</v>
      </c>
      <c r="AC19" s="28">
        <f t="shared" ref="AC19:AC20" si="250">AB19*40</f>
        <v>1240.3999999999905</v>
      </c>
      <c r="AD19" s="14">
        <f t="shared" ref="AD19:AD20" si="251">AE18</f>
        <v>268.45999999999998</v>
      </c>
      <c r="AE19" s="14">
        <v>269.01</v>
      </c>
      <c r="AF19" s="14">
        <f t="shared" ref="AF19:AF20" si="252">AE19-AD19</f>
        <v>0.55000000000001137</v>
      </c>
      <c r="AG19" s="28">
        <f t="shared" ref="AG19:AG20" si="253">AF19*40</f>
        <v>22.000000000000455</v>
      </c>
      <c r="AH19" s="15">
        <v>433</v>
      </c>
      <c r="AI19" s="44">
        <f t="shared" ref="AI19:AI20" si="254">AC19+(AH19-AG19)</f>
        <v>1651.3999999999901</v>
      </c>
      <c r="AJ19" s="14">
        <f t="shared" ref="AJ19:AJ20" si="255">AK18</f>
        <v>1074.72</v>
      </c>
      <c r="AK19" s="14">
        <v>1086.73</v>
      </c>
      <c r="AL19" s="14">
        <f t="shared" ref="AL19:AL20" si="256">AK19-AJ19</f>
        <v>12.009999999999991</v>
      </c>
      <c r="AM19" s="28">
        <f t="shared" ref="AM19:AM20" si="257">AL19*40</f>
        <v>480.39999999999964</v>
      </c>
      <c r="AN19" s="14">
        <f t="shared" ref="AN19:AN20" si="258">AO18</f>
        <v>388.08</v>
      </c>
      <c r="AO19" s="14">
        <v>388.63</v>
      </c>
      <c r="AP19" s="14">
        <f t="shared" ref="AP19:AP20" si="259">AO19-AN19</f>
        <v>0.55000000000001137</v>
      </c>
      <c r="AQ19" s="28">
        <f t="shared" ref="AQ19:AQ20" si="260">AP19*40</f>
        <v>22.000000000000455</v>
      </c>
      <c r="AR19" s="15">
        <v>332</v>
      </c>
      <c r="AS19" s="44">
        <f t="shared" ref="AS19:AS20" si="261">AM19+(AR19-AQ19)</f>
        <v>790.39999999999918</v>
      </c>
      <c r="AT19" s="14">
        <f t="shared" ref="AT19:AT20" si="262">AU18</f>
        <v>7524.03</v>
      </c>
      <c r="AU19" s="14">
        <v>7547.65</v>
      </c>
      <c r="AV19" s="14">
        <f t="shared" ref="AV19:AV20" si="263">AU19-AT19</f>
        <v>23.619999999999891</v>
      </c>
      <c r="AW19" s="28">
        <f t="shared" ref="AW19:AW20" si="264">AV19*40</f>
        <v>944.79999999999563</v>
      </c>
      <c r="AX19" s="14">
        <f t="shared" ref="AX19:AX20" si="265">AY18</f>
        <v>262.51</v>
      </c>
      <c r="AY19" s="14">
        <v>262.55</v>
      </c>
      <c r="AZ19" s="14">
        <f t="shared" ref="AZ19:AZ20" si="266">AY19-AX19</f>
        <v>4.0000000000020464E-2</v>
      </c>
      <c r="BA19" s="28">
        <f t="shared" ref="BA19:BA20" si="267">AZ19*40</f>
        <v>1.6000000000008185</v>
      </c>
      <c r="BB19" s="15">
        <v>238</v>
      </c>
      <c r="BC19" s="44">
        <f t="shared" ref="BC19:BC20" si="268">AW19+(BB19-BA19)</f>
        <v>1181.1999999999948</v>
      </c>
      <c r="BD19" s="48">
        <v>875</v>
      </c>
      <c r="BE19" s="50">
        <v>263</v>
      </c>
      <c r="BF19" s="39">
        <v>450</v>
      </c>
      <c r="BG19" s="21">
        <f t="shared" ref="BG19:BG20" si="269">AW19+AM19+AC19+S19+E19</f>
        <v>11841.599999999986</v>
      </c>
      <c r="BH19" s="16">
        <f t="shared" ref="BH19:BH20" si="270">BA19+AQ19+AG19+W19+I19</f>
        <v>45.600000000001728</v>
      </c>
      <c r="BI19" s="17">
        <f t="shared" ref="BI19:BI20" si="271">BB19+AR19+AH19+X19+M19+L19+K19+J19</f>
        <v>2821</v>
      </c>
      <c r="BJ19" s="22">
        <f t="shared" ref="BJ19:BJ20" si="272">((BG19+BD19+BE19)+(BI19-BH19))</f>
        <v>15754.999999999984</v>
      </c>
      <c r="BK19" s="26">
        <f t="shared" si="53"/>
        <v>4.2104477611940299</v>
      </c>
      <c r="BL19" s="26">
        <f t="shared" ref="BL19:BL20" si="273">(BI19*100)/BJ19</f>
        <v>17.905426848619506</v>
      </c>
      <c r="BM19" s="42">
        <f t="shared" si="239"/>
        <v>3.61</v>
      </c>
      <c r="BN19" s="42">
        <f t="shared" si="240"/>
        <v>3.76</v>
      </c>
      <c r="BO19" s="42">
        <f t="shared" si="241"/>
        <v>3.74</v>
      </c>
      <c r="BP19" s="42">
        <f t="shared" si="242"/>
        <v>4.8600000000000003</v>
      </c>
      <c r="BQ19" s="23">
        <f t="shared" si="59"/>
        <v>4.33</v>
      </c>
      <c r="BR19" s="23">
        <f t="shared" ref="BR19:BR20" si="274">AR19/80</f>
        <v>4.1500000000000004</v>
      </c>
      <c r="BS19" s="23">
        <f t="shared" ref="BS19:BS20" si="275">BB19/50</f>
        <v>4.76</v>
      </c>
      <c r="BT19" s="23" t="e">
        <f>#REF!/70</f>
        <v>#REF!</v>
      </c>
      <c r="BU19" s="23" t="e">
        <f>#REF!/20</f>
        <v>#REF!</v>
      </c>
      <c r="BV19" s="28">
        <v>374</v>
      </c>
      <c r="BW19" s="28">
        <v>486</v>
      </c>
      <c r="BX19">
        <f t="shared" si="60"/>
        <v>76.954732510288068</v>
      </c>
    </row>
    <row r="20" spans="1:76" ht="15" customHeight="1">
      <c r="A20" s="13" t="s">
        <v>49</v>
      </c>
      <c r="B20" s="2"/>
      <c r="C20" s="2"/>
      <c r="D20" s="2"/>
      <c r="E20" s="28">
        <v>3488</v>
      </c>
      <c r="F20" s="14"/>
      <c r="G20" s="14"/>
      <c r="H20" s="2"/>
      <c r="I20" s="28"/>
      <c r="J20" s="28">
        <v>344</v>
      </c>
      <c r="K20" s="34">
        <v>357</v>
      </c>
      <c r="L20" s="28">
        <v>48</v>
      </c>
      <c r="M20" s="28">
        <v>494</v>
      </c>
      <c r="N20" s="15">
        <f t="shared" si="245"/>
        <v>1243</v>
      </c>
      <c r="O20" s="44">
        <f t="shared" si="246"/>
        <v>4731</v>
      </c>
      <c r="P20" s="2"/>
      <c r="Q20" s="2"/>
      <c r="R20" s="2"/>
      <c r="S20" s="28">
        <v>136</v>
      </c>
      <c r="T20" s="14"/>
      <c r="U20" s="14"/>
      <c r="V20" s="2"/>
      <c r="W20" s="28"/>
      <c r="X20" s="15">
        <v>108</v>
      </c>
      <c r="Y20" s="44">
        <f t="shared" si="247"/>
        <v>244</v>
      </c>
      <c r="Z20" s="2">
        <f t="shared" si="248"/>
        <v>3331.64</v>
      </c>
      <c r="AA20" s="2">
        <v>3345.84</v>
      </c>
      <c r="AB20" s="2">
        <f t="shared" si="249"/>
        <v>14.200000000000273</v>
      </c>
      <c r="AC20" s="28">
        <f t="shared" si="250"/>
        <v>568.00000000001091</v>
      </c>
      <c r="AD20" s="14">
        <f t="shared" si="251"/>
        <v>269.01</v>
      </c>
      <c r="AE20" s="14">
        <v>270.58</v>
      </c>
      <c r="AF20" s="14">
        <f t="shared" si="252"/>
        <v>1.5699999999999932</v>
      </c>
      <c r="AG20" s="28">
        <f t="shared" si="253"/>
        <v>62.799999999999727</v>
      </c>
      <c r="AH20" s="15">
        <v>384</v>
      </c>
      <c r="AI20" s="44">
        <f t="shared" si="254"/>
        <v>889.20000000001119</v>
      </c>
      <c r="AJ20" s="14">
        <f t="shared" si="255"/>
        <v>1086.73</v>
      </c>
      <c r="AK20" s="14">
        <v>1089.27</v>
      </c>
      <c r="AL20" s="14">
        <f t="shared" si="256"/>
        <v>2.5399999999999636</v>
      </c>
      <c r="AM20" s="28">
        <f t="shared" si="257"/>
        <v>101.59999999999854</v>
      </c>
      <c r="AN20" s="14">
        <f t="shared" si="258"/>
        <v>388.63</v>
      </c>
      <c r="AO20" s="14">
        <v>395.09</v>
      </c>
      <c r="AP20" s="14">
        <f t="shared" si="259"/>
        <v>6.4599999999999795</v>
      </c>
      <c r="AQ20" s="28">
        <f t="shared" si="260"/>
        <v>258.39999999999918</v>
      </c>
      <c r="AR20" s="15">
        <v>347</v>
      </c>
      <c r="AS20" s="44">
        <f t="shared" si="261"/>
        <v>190.19999999999936</v>
      </c>
      <c r="AT20" s="14">
        <f t="shared" si="262"/>
        <v>7547.65</v>
      </c>
      <c r="AU20" s="14">
        <v>7563.83</v>
      </c>
      <c r="AV20" s="14">
        <f t="shared" si="263"/>
        <v>16.180000000000291</v>
      </c>
      <c r="AW20" s="28">
        <f t="shared" si="264"/>
        <v>647.20000000001164</v>
      </c>
      <c r="AX20" s="14">
        <f t="shared" si="265"/>
        <v>262.55</v>
      </c>
      <c r="AY20" s="14">
        <v>262.61</v>
      </c>
      <c r="AZ20" s="14">
        <f t="shared" si="266"/>
        <v>6.0000000000002274E-2</v>
      </c>
      <c r="BA20" s="28">
        <f t="shared" si="267"/>
        <v>2.4000000000000909</v>
      </c>
      <c r="BB20" s="15">
        <v>237</v>
      </c>
      <c r="BC20" s="44">
        <f t="shared" si="268"/>
        <v>881.80000000001155</v>
      </c>
      <c r="BD20" s="48">
        <v>700</v>
      </c>
      <c r="BE20" s="50">
        <v>128</v>
      </c>
      <c r="BF20" s="39">
        <v>0</v>
      </c>
      <c r="BG20" s="21">
        <f t="shared" si="269"/>
        <v>4940.8000000000211</v>
      </c>
      <c r="BH20" s="16">
        <f t="shared" si="270"/>
        <v>323.599999999999</v>
      </c>
      <c r="BI20" s="17">
        <f t="shared" si="271"/>
        <v>2319</v>
      </c>
      <c r="BJ20" s="22">
        <f t="shared" si="272"/>
        <v>7764.2000000000226</v>
      </c>
      <c r="BK20" s="26">
        <f t="shared" si="53"/>
        <v>3.4611940298507462</v>
      </c>
      <c r="BL20" s="26">
        <f t="shared" si="273"/>
        <v>29.867855026918335</v>
      </c>
      <c r="BM20" s="42">
        <f t="shared" si="239"/>
        <v>3.44</v>
      </c>
      <c r="BN20" s="42">
        <f t="shared" si="240"/>
        <v>3.57</v>
      </c>
      <c r="BO20" s="42">
        <f t="shared" si="241"/>
        <v>0.48</v>
      </c>
      <c r="BP20" s="42">
        <f t="shared" si="242"/>
        <v>4.9400000000000004</v>
      </c>
      <c r="BQ20" s="23">
        <f t="shared" si="59"/>
        <v>3.84</v>
      </c>
      <c r="BR20" s="23">
        <f t="shared" si="274"/>
        <v>4.3375000000000004</v>
      </c>
      <c r="BS20" s="23">
        <f t="shared" si="275"/>
        <v>4.74</v>
      </c>
      <c r="BT20" s="23" t="e">
        <f>#REF!/70</f>
        <v>#REF!</v>
      </c>
      <c r="BU20" s="23" t="e">
        <f>#REF!/20</f>
        <v>#REF!</v>
      </c>
      <c r="BV20" s="28">
        <v>48</v>
      </c>
      <c r="BW20" s="28">
        <v>494</v>
      </c>
      <c r="BX20">
        <f t="shared" si="60"/>
        <v>9.7165991902834001</v>
      </c>
    </row>
    <row r="21" spans="1:76" ht="15" customHeight="1">
      <c r="A21" s="13" t="s">
        <v>50</v>
      </c>
      <c r="B21" s="2"/>
      <c r="C21" s="2"/>
      <c r="D21" s="2"/>
      <c r="E21" s="28">
        <v>6904</v>
      </c>
      <c r="F21" s="14"/>
      <c r="G21" s="14"/>
      <c r="H21" s="2"/>
      <c r="I21" s="28"/>
      <c r="J21" s="28">
        <v>355</v>
      </c>
      <c r="K21" s="34">
        <v>390</v>
      </c>
      <c r="L21" s="28">
        <v>388</v>
      </c>
      <c r="M21" s="28">
        <v>539</v>
      </c>
      <c r="N21" s="15">
        <f t="shared" ref="N21" si="276">M21+L21+K21+J21</f>
        <v>1672</v>
      </c>
      <c r="O21" s="44">
        <f t="shared" ref="O21" si="277">E21+(N21-I21)</f>
        <v>8576</v>
      </c>
      <c r="P21" s="2"/>
      <c r="Q21" s="2"/>
      <c r="R21" s="2"/>
      <c r="S21" s="28">
        <v>920</v>
      </c>
      <c r="T21" s="14"/>
      <c r="U21" s="14"/>
      <c r="V21" s="2"/>
      <c r="W21" s="28"/>
      <c r="X21" s="15">
        <v>264</v>
      </c>
      <c r="Y21" s="44">
        <f t="shared" ref="Y21" si="278">S21+(X21-W21)</f>
        <v>1184</v>
      </c>
      <c r="Z21" s="2">
        <f t="shared" ref="Z21" si="279">AA20</f>
        <v>3345.84</v>
      </c>
      <c r="AA21" s="2">
        <v>3373.8</v>
      </c>
      <c r="AB21" s="2">
        <f t="shared" ref="AB21" si="280">AA21-Z21</f>
        <v>27.960000000000036</v>
      </c>
      <c r="AC21" s="28">
        <f t="shared" ref="AC21" si="281">AB21*40</f>
        <v>1118.4000000000015</v>
      </c>
      <c r="AD21" s="14">
        <f t="shared" ref="AD21" si="282">AE20</f>
        <v>270.58</v>
      </c>
      <c r="AE21" s="14">
        <v>271.02999999999997</v>
      </c>
      <c r="AF21" s="14">
        <f t="shared" ref="AF21" si="283">AE21-AD21</f>
        <v>0.44999999999998863</v>
      </c>
      <c r="AG21" s="28">
        <f t="shared" ref="AG21" si="284">AF21*40</f>
        <v>17.999999999999545</v>
      </c>
      <c r="AH21" s="15">
        <v>489</v>
      </c>
      <c r="AI21" s="44">
        <f t="shared" ref="AI21" si="285">AC21+(AH21-AG21)</f>
        <v>1589.4000000000019</v>
      </c>
      <c r="AJ21" s="14">
        <f t="shared" ref="AJ21" si="286">AK20</f>
        <v>1089.27</v>
      </c>
      <c r="AK21" s="14">
        <v>1099.6199999999999</v>
      </c>
      <c r="AL21" s="14">
        <f t="shared" ref="AL21" si="287">AK21-AJ21</f>
        <v>10.349999999999909</v>
      </c>
      <c r="AM21" s="28">
        <f t="shared" ref="AM21" si="288">AL21*40</f>
        <v>413.99999999999636</v>
      </c>
      <c r="AN21" s="14">
        <f t="shared" ref="AN21" si="289">AO20</f>
        <v>395.09</v>
      </c>
      <c r="AO21" s="14">
        <v>395.74</v>
      </c>
      <c r="AP21" s="14">
        <f t="shared" ref="AP21" si="290">AO21-AN21</f>
        <v>0.65000000000003411</v>
      </c>
      <c r="AQ21" s="28">
        <f t="shared" ref="AQ21" si="291">AP21*40</f>
        <v>26.000000000001364</v>
      </c>
      <c r="AR21" s="15">
        <v>364</v>
      </c>
      <c r="AS21" s="44">
        <f t="shared" ref="AS21" si="292">AM21+(AR21-AQ21)</f>
        <v>751.999999999995</v>
      </c>
      <c r="AT21" s="14">
        <f t="shared" ref="AT21" si="293">AU20</f>
        <v>7563.83</v>
      </c>
      <c r="AU21" s="14">
        <v>7585.12</v>
      </c>
      <c r="AV21" s="14">
        <f t="shared" ref="AV21" si="294">AU21-AT21</f>
        <v>21.289999999999964</v>
      </c>
      <c r="AW21" s="28">
        <f t="shared" ref="AW21" si="295">AV21*40</f>
        <v>851.59999999999854</v>
      </c>
      <c r="AX21" s="14">
        <f t="shared" ref="AX21" si="296">AY20</f>
        <v>262.61</v>
      </c>
      <c r="AY21" s="14">
        <v>262.72000000000003</v>
      </c>
      <c r="AZ21" s="14">
        <f t="shared" ref="AZ21" si="297">AY21-AX21</f>
        <v>0.11000000000001364</v>
      </c>
      <c r="BA21" s="28">
        <f t="shared" ref="BA21" si="298">AZ21*40</f>
        <v>4.4000000000005457</v>
      </c>
      <c r="BB21" s="15">
        <v>280</v>
      </c>
      <c r="BC21" s="44">
        <f t="shared" ref="BC21" si="299">AW21+(BB21-BA21)</f>
        <v>1127.199999999998</v>
      </c>
      <c r="BD21" s="48">
        <v>1106</v>
      </c>
      <c r="BE21" s="50">
        <v>139</v>
      </c>
      <c r="BF21" s="39">
        <v>256</v>
      </c>
      <c r="BG21" s="21">
        <f t="shared" ref="BG21" si="300">AW21+AM21+AC21+S21+E21</f>
        <v>10207.999999999996</v>
      </c>
      <c r="BH21" s="16">
        <f t="shared" ref="BH21" si="301">BA21+AQ21+AG21+W21+I21</f>
        <v>48.400000000001455</v>
      </c>
      <c r="BI21" s="17">
        <f t="shared" ref="BI21" si="302">BB21+AR21+AH21+X21+M21+L21+K21+J21</f>
        <v>3069</v>
      </c>
      <c r="BJ21" s="22">
        <f t="shared" ref="BJ21" si="303">((BG21+BD21+BE21)+(BI21-BH21))</f>
        <v>14473.599999999995</v>
      </c>
      <c r="BK21" s="26">
        <f t="shared" si="53"/>
        <v>4.580597014925373</v>
      </c>
      <c r="BL21" s="26">
        <f t="shared" ref="BL21" si="304">(BI21*100)/BJ21</f>
        <v>21.204123369445067</v>
      </c>
      <c r="BM21" s="42">
        <f t="shared" si="239"/>
        <v>3.55</v>
      </c>
      <c r="BN21" s="42">
        <f t="shared" si="240"/>
        <v>3.9</v>
      </c>
      <c r="BO21" s="42">
        <f t="shared" si="241"/>
        <v>3.88</v>
      </c>
      <c r="BP21" s="42">
        <f t="shared" si="242"/>
        <v>5.39</v>
      </c>
      <c r="BQ21" s="23">
        <f t="shared" si="59"/>
        <v>4.8899999999999997</v>
      </c>
      <c r="BR21" s="23">
        <f t="shared" ref="BR21" si="305">AR21/80</f>
        <v>4.55</v>
      </c>
      <c r="BS21" s="23">
        <f t="shared" ref="BS21" si="306">BB21/50</f>
        <v>5.6</v>
      </c>
      <c r="BT21" s="23" t="e">
        <f>#REF!/70</f>
        <v>#REF!</v>
      </c>
      <c r="BU21" s="23" t="e">
        <f>#REF!/20</f>
        <v>#REF!</v>
      </c>
      <c r="BV21" s="28">
        <v>388</v>
      </c>
      <c r="BW21" s="28">
        <v>539</v>
      </c>
      <c r="BX21">
        <f t="shared" si="60"/>
        <v>71.98515769944342</v>
      </c>
    </row>
    <row r="22" spans="1:76" ht="15" customHeight="1">
      <c r="A22" s="13" t="s">
        <v>51</v>
      </c>
      <c r="B22" s="2"/>
      <c r="C22" s="2"/>
      <c r="D22" s="2"/>
      <c r="E22" s="28">
        <v>7032</v>
      </c>
      <c r="F22" s="14"/>
      <c r="G22" s="14"/>
      <c r="H22" s="2"/>
      <c r="I22" s="28"/>
      <c r="J22" s="28">
        <v>395</v>
      </c>
      <c r="K22" s="34">
        <v>440</v>
      </c>
      <c r="L22" s="28">
        <v>447</v>
      </c>
      <c r="M22" s="28">
        <v>505</v>
      </c>
      <c r="N22" s="15">
        <f t="shared" ref="N22" si="307">M22+L22+K22+J22</f>
        <v>1787</v>
      </c>
      <c r="O22" s="44">
        <f t="shared" ref="O22" si="308">E22+(N22-I22)</f>
        <v>8819</v>
      </c>
      <c r="P22" s="2"/>
      <c r="Q22" s="2"/>
      <c r="R22" s="2"/>
      <c r="S22" s="28">
        <v>1328</v>
      </c>
      <c r="T22" s="14"/>
      <c r="U22" s="14"/>
      <c r="V22" s="2"/>
      <c r="W22" s="28"/>
      <c r="X22" s="15">
        <v>248</v>
      </c>
      <c r="Y22" s="44">
        <f t="shared" ref="Y22" si="309">S22+(X22-W22)</f>
        <v>1576</v>
      </c>
      <c r="Z22" s="2">
        <f t="shared" ref="Z22" si="310">AA21</f>
        <v>3373.8</v>
      </c>
      <c r="AA22" s="2">
        <v>3402.16</v>
      </c>
      <c r="AB22" s="2">
        <f t="shared" ref="AB22" si="311">AA22-Z22</f>
        <v>28.359999999999673</v>
      </c>
      <c r="AC22" s="28">
        <f t="shared" ref="AC22" si="312">AB22*40</f>
        <v>1134.3999999999869</v>
      </c>
      <c r="AD22" s="14">
        <f t="shared" ref="AD22" si="313">AE21</f>
        <v>271.02999999999997</v>
      </c>
      <c r="AE22" s="14">
        <v>271.74</v>
      </c>
      <c r="AF22" s="14">
        <f t="shared" ref="AF22" si="314">AE22-AD22</f>
        <v>0.71000000000003638</v>
      </c>
      <c r="AG22" s="28">
        <f t="shared" ref="AG22" si="315">AF22*40</f>
        <v>28.400000000001455</v>
      </c>
      <c r="AH22" s="15">
        <v>460</v>
      </c>
      <c r="AI22" s="44">
        <f t="shared" ref="AI22" si="316">AC22+(AH22-AG22)</f>
        <v>1565.9999999999854</v>
      </c>
      <c r="AJ22" s="14">
        <f t="shared" ref="AJ22" si="317">AK21</f>
        <v>1099.6199999999999</v>
      </c>
      <c r="AK22" s="14">
        <v>1110.52</v>
      </c>
      <c r="AL22" s="14">
        <f t="shared" ref="AL22" si="318">AK22-AJ22</f>
        <v>10.900000000000091</v>
      </c>
      <c r="AM22" s="28">
        <f t="shared" ref="AM22" si="319">AL22*40</f>
        <v>436.00000000000364</v>
      </c>
      <c r="AN22" s="14">
        <f t="shared" ref="AN22" si="320">AO21</f>
        <v>395.74</v>
      </c>
      <c r="AO22" s="14">
        <v>396.22</v>
      </c>
      <c r="AP22" s="14">
        <f t="shared" ref="AP22" si="321">AO22-AN22</f>
        <v>0.48000000000001819</v>
      </c>
      <c r="AQ22" s="28">
        <f t="shared" ref="AQ22" si="322">AP22*40</f>
        <v>19.200000000000728</v>
      </c>
      <c r="AR22" s="15">
        <v>350</v>
      </c>
      <c r="AS22" s="44">
        <f t="shared" ref="AS22" si="323">AM22+(AR22-AQ22)</f>
        <v>766.80000000000291</v>
      </c>
      <c r="AT22" s="14">
        <f t="shared" ref="AT22" si="324">AU21</f>
        <v>7585.12</v>
      </c>
      <c r="AU22" s="14">
        <v>7604.14</v>
      </c>
      <c r="AV22" s="14">
        <f t="shared" ref="AV22" si="325">AU22-AT22</f>
        <v>19.020000000000437</v>
      </c>
      <c r="AW22" s="28">
        <f t="shared" ref="AW22" si="326">AV22*40</f>
        <v>760.80000000001746</v>
      </c>
      <c r="AX22" s="14">
        <f t="shared" ref="AX22" si="327">AY21</f>
        <v>262.72000000000003</v>
      </c>
      <c r="AY22" s="14">
        <v>262.99</v>
      </c>
      <c r="AZ22" s="14">
        <f t="shared" ref="AZ22" si="328">AY22-AX22</f>
        <v>0.26999999999998181</v>
      </c>
      <c r="BA22" s="28">
        <f t="shared" ref="BA22" si="329">AZ22*40</f>
        <v>10.799999999999272</v>
      </c>
      <c r="BB22" s="15">
        <v>258</v>
      </c>
      <c r="BC22" s="44">
        <f t="shared" ref="BC22" si="330">AW22+(BB22-BA22)</f>
        <v>1008.0000000000182</v>
      </c>
      <c r="BD22" s="48">
        <v>1006</v>
      </c>
      <c r="BE22" s="50">
        <v>143</v>
      </c>
      <c r="BF22" s="43">
        <v>0</v>
      </c>
      <c r="BG22" s="21">
        <f t="shared" ref="BG22" si="331">AW22+AM22+AC22+S22+E22</f>
        <v>10691.200000000008</v>
      </c>
      <c r="BH22" s="16">
        <f t="shared" ref="BH22" si="332">BA22+AQ22+AG22+W22+I22</f>
        <v>58.400000000001455</v>
      </c>
      <c r="BI22" s="17">
        <f t="shared" ref="BI22" si="333">BB22+AR22+AH22+X22+M22+L22+K22+J22</f>
        <v>3103</v>
      </c>
      <c r="BJ22" s="22">
        <f t="shared" ref="BJ22" si="334">((BG22+BD22+BE22)+(BI22-BH22))</f>
        <v>14884.800000000007</v>
      </c>
      <c r="BK22" s="26">
        <f t="shared" si="53"/>
        <v>4.6313432835820896</v>
      </c>
      <c r="BL22" s="26">
        <f t="shared" ref="BL22" si="335">(BI22*100)/BJ22</f>
        <v>20.846769859185201</v>
      </c>
      <c r="BM22" s="42"/>
      <c r="BN22" s="42"/>
      <c r="BO22" s="42"/>
      <c r="BP22" s="42"/>
      <c r="BQ22" s="23">
        <f t="shared" ref="BQ22" si="336">AH22/90</f>
        <v>5.1111111111111107</v>
      </c>
      <c r="BR22" s="23">
        <f t="shared" ref="BR22" si="337">AR22/80</f>
        <v>4.375</v>
      </c>
      <c r="BS22" s="23">
        <f t="shared" ref="BS22" si="338">BB22/50</f>
        <v>5.16</v>
      </c>
      <c r="BT22" s="23" t="e">
        <f>#REF!/70</f>
        <v>#REF!</v>
      </c>
      <c r="BU22" s="23" t="e">
        <f>#REF!/20</f>
        <v>#REF!</v>
      </c>
    </row>
    <row r="23" spans="1:76" ht="15" customHeight="1">
      <c r="A23" s="13" t="s">
        <v>52</v>
      </c>
      <c r="B23" s="2"/>
      <c r="C23" s="2"/>
      <c r="D23" s="2"/>
      <c r="E23" s="28">
        <v>6640</v>
      </c>
      <c r="F23" s="14"/>
      <c r="G23" s="14"/>
      <c r="H23" s="2"/>
      <c r="I23" s="28"/>
      <c r="J23" s="28">
        <v>418</v>
      </c>
      <c r="K23" s="34">
        <v>495</v>
      </c>
      <c r="L23" s="28">
        <v>494</v>
      </c>
      <c r="M23" s="28">
        <v>486</v>
      </c>
      <c r="N23" s="15">
        <f t="shared" ref="N23:N26" si="339">M23+L23+K23+J23</f>
        <v>1893</v>
      </c>
      <c r="O23" s="44">
        <f t="shared" ref="O23:O26" si="340">E23+(N23-I23)</f>
        <v>8533</v>
      </c>
      <c r="P23" s="2"/>
      <c r="Q23" s="2"/>
      <c r="R23" s="2"/>
      <c r="S23" s="28">
        <v>1384</v>
      </c>
      <c r="T23" s="14"/>
      <c r="U23" s="14"/>
      <c r="V23" s="2"/>
      <c r="W23" s="28"/>
      <c r="X23" s="15">
        <v>246</v>
      </c>
      <c r="Y23" s="44">
        <f t="shared" ref="Y23:Y26" si="341">S23+(X23-W23)</f>
        <v>1630</v>
      </c>
      <c r="Z23" s="2">
        <f t="shared" ref="Z23:Z26" si="342">AA22</f>
        <v>3402.16</v>
      </c>
      <c r="AA23" s="2">
        <v>3429.64</v>
      </c>
      <c r="AB23" s="2">
        <f t="shared" ref="AB23:AB26" si="343">AA23-Z23</f>
        <v>27.480000000000018</v>
      </c>
      <c r="AC23" s="28">
        <f t="shared" ref="AC23:AC26" si="344">AB23*40</f>
        <v>1099.2000000000007</v>
      </c>
      <c r="AD23" s="14">
        <f t="shared" ref="AD23:AD26" si="345">AE22</f>
        <v>271.74</v>
      </c>
      <c r="AE23" s="14">
        <v>272.33</v>
      </c>
      <c r="AF23" s="14">
        <f t="shared" ref="AF23:AF26" si="346">AE23-AD23</f>
        <v>0.58999999999997499</v>
      </c>
      <c r="AG23" s="28">
        <f t="shared" ref="AG23:AG26" si="347">AF23*40</f>
        <v>23.599999999999</v>
      </c>
      <c r="AH23" s="15">
        <v>435</v>
      </c>
      <c r="AI23" s="44">
        <f t="shared" ref="AI23:AI26" si="348">AC23+(AH23-AG23)</f>
        <v>1510.6000000000017</v>
      </c>
      <c r="AJ23" s="14">
        <f t="shared" ref="AJ23:AJ26" si="349">AK22</f>
        <v>1110.52</v>
      </c>
      <c r="AK23" s="14">
        <v>1122.8800000000001</v>
      </c>
      <c r="AL23" s="14">
        <f t="shared" ref="AL23:AL26" si="350">AK23-AJ23</f>
        <v>12.360000000000127</v>
      </c>
      <c r="AM23" s="28">
        <f t="shared" ref="AM23:AM26" si="351">AL23*40</f>
        <v>494.40000000000509</v>
      </c>
      <c r="AN23" s="14">
        <f t="shared" ref="AN23:AN26" si="352">AO22</f>
        <v>396.22</v>
      </c>
      <c r="AO23" s="14">
        <v>396.61</v>
      </c>
      <c r="AP23" s="14">
        <f t="shared" ref="AP23:AP26" si="353">AO23-AN23</f>
        <v>0.38999999999998636</v>
      </c>
      <c r="AQ23" s="28">
        <f t="shared" ref="AQ23:AQ26" si="354">AP23*40</f>
        <v>15.599999999999454</v>
      </c>
      <c r="AR23" s="15">
        <v>332</v>
      </c>
      <c r="AS23" s="44">
        <f t="shared" ref="AS23:AS26" si="355">AM23+(AR23-AQ23)</f>
        <v>810.80000000000564</v>
      </c>
      <c r="AT23" s="14">
        <f t="shared" ref="AT23:AT26" si="356">AU22</f>
        <v>7604.14</v>
      </c>
      <c r="AU23" s="14">
        <v>7622.93</v>
      </c>
      <c r="AV23" s="14">
        <f t="shared" ref="AV23:AV26" si="357">AU23-AT23</f>
        <v>18.789999999999964</v>
      </c>
      <c r="AW23" s="28">
        <f t="shared" ref="AW23:AW26" si="358">AV23*40</f>
        <v>751.59999999999854</v>
      </c>
      <c r="AX23" s="14">
        <f t="shared" ref="AX23:AX26" si="359">AY22</f>
        <v>262.99</v>
      </c>
      <c r="AY23" s="14">
        <v>263.36</v>
      </c>
      <c r="AZ23" s="14">
        <f t="shared" ref="AZ23:AZ26" si="360">AY23-AX23</f>
        <v>0.37000000000000455</v>
      </c>
      <c r="BA23" s="28">
        <f t="shared" ref="BA23:BA26" si="361">AZ23*40</f>
        <v>14.800000000000182</v>
      </c>
      <c r="BB23" s="15">
        <v>242</v>
      </c>
      <c r="BC23" s="44">
        <f t="shared" ref="BC23:BC26" si="362">AW23+(BB23-BA23)</f>
        <v>978.79999999999836</v>
      </c>
      <c r="BD23" s="48">
        <v>961</v>
      </c>
      <c r="BE23" s="50">
        <v>313</v>
      </c>
      <c r="BF23" s="43">
        <v>656</v>
      </c>
      <c r="BG23" s="21">
        <f t="shared" ref="BG23:BG26" si="363">AW23+AM23+AC23+S23+E23</f>
        <v>10369.200000000004</v>
      </c>
      <c r="BH23" s="16">
        <f t="shared" ref="BH23:BH26" si="364">BA23+AQ23+AG23+W23+I23</f>
        <v>53.999999999998636</v>
      </c>
      <c r="BI23" s="17">
        <f t="shared" ref="BI23:BI26" si="365">BB23+AR23+AH23+X23+M23+L23+K23+J23</f>
        <v>3148</v>
      </c>
      <c r="BJ23" s="22">
        <f t="shared" ref="BJ23:BJ26" si="366">((BG23+BD23+BE23)+(BI23-BH23))</f>
        <v>14737.200000000006</v>
      </c>
      <c r="BK23" s="26">
        <f t="shared" si="53"/>
        <v>4.6985074626865675</v>
      </c>
      <c r="BL23" s="26">
        <f t="shared" ref="BL23:BL24" si="367">(BI23*100)/BJ23</f>
        <v>21.360909806476119</v>
      </c>
      <c r="BM23" s="42"/>
      <c r="BN23" s="42"/>
      <c r="BO23" s="42"/>
      <c r="BP23" s="42"/>
      <c r="BQ23" s="23">
        <f t="shared" ref="BQ23:BQ24" si="368">AH23/90</f>
        <v>4.833333333333333</v>
      </c>
      <c r="BR23" s="23">
        <f t="shared" ref="BR23:BR24" si="369">AR23/80</f>
        <v>4.1500000000000004</v>
      </c>
      <c r="BS23" s="23">
        <f t="shared" ref="BS23:BS24" si="370">BB23/50</f>
        <v>4.84</v>
      </c>
      <c r="BT23" s="23" t="e">
        <f>#REF!/70</f>
        <v>#REF!</v>
      </c>
      <c r="BU23" s="23" t="e">
        <f>#REF!/20</f>
        <v>#REF!</v>
      </c>
    </row>
    <row r="24" spans="1:76" ht="15" customHeight="1">
      <c r="A24" s="13" t="s">
        <v>53</v>
      </c>
      <c r="B24" s="2"/>
      <c r="C24" s="2"/>
      <c r="D24" s="2"/>
      <c r="E24" s="28">
        <v>4968</v>
      </c>
      <c r="F24" s="14"/>
      <c r="G24" s="14"/>
      <c r="H24" s="2"/>
      <c r="I24" s="28"/>
      <c r="J24" s="28">
        <v>194</v>
      </c>
      <c r="K24" s="34">
        <v>435</v>
      </c>
      <c r="L24" s="28">
        <v>437</v>
      </c>
      <c r="M24" s="28">
        <v>433</v>
      </c>
      <c r="N24" s="15">
        <f t="shared" si="339"/>
        <v>1499</v>
      </c>
      <c r="O24" s="44">
        <f t="shared" si="340"/>
        <v>6467</v>
      </c>
      <c r="P24" s="2"/>
      <c r="Q24" s="2"/>
      <c r="R24" s="2"/>
      <c r="S24" s="28">
        <v>1488</v>
      </c>
      <c r="T24" s="14"/>
      <c r="U24" s="14"/>
      <c r="V24" s="2"/>
      <c r="W24" s="28"/>
      <c r="X24" s="44"/>
      <c r="Y24" s="44">
        <f t="shared" si="341"/>
        <v>1488</v>
      </c>
      <c r="Z24" s="2">
        <f t="shared" si="342"/>
        <v>3429.64</v>
      </c>
      <c r="AA24" s="2">
        <v>3459.33</v>
      </c>
      <c r="AB24" s="2">
        <f t="shared" si="343"/>
        <v>29.690000000000055</v>
      </c>
      <c r="AC24" s="28">
        <f t="shared" si="344"/>
        <v>1187.6000000000022</v>
      </c>
      <c r="AD24" s="14">
        <f t="shared" si="345"/>
        <v>272.33</v>
      </c>
      <c r="AE24" s="14">
        <v>272.60000000000002</v>
      </c>
      <c r="AF24" s="14">
        <f t="shared" si="346"/>
        <v>0.27000000000003865</v>
      </c>
      <c r="AG24" s="28">
        <f t="shared" si="347"/>
        <v>10.800000000001546</v>
      </c>
      <c r="AH24" s="15">
        <v>395</v>
      </c>
      <c r="AI24" s="44">
        <f t="shared" si="348"/>
        <v>1571.8000000000006</v>
      </c>
      <c r="AJ24" s="14">
        <f t="shared" si="349"/>
        <v>1122.8800000000001</v>
      </c>
      <c r="AK24" s="14">
        <v>1130.5899999999999</v>
      </c>
      <c r="AL24" s="14">
        <f t="shared" si="350"/>
        <v>7.709999999999809</v>
      </c>
      <c r="AM24" s="28">
        <f t="shared" si="351"/>
        <v>308.39999999999236</v>
      </c>
      <c r="AN24" s="14">
        <f t="shared" si="352"/>
        <v>396.61</v>
      </c>
      <c r="AO24" s="14">
        <v>397.12</v>
      </c>
      <c r="AP24" s="14">
        <f t="shared" si="353"/>
        <v>0.50999999999999091</v>
      </c>
      <c r="AQ24" s="28">
        <f t="shared" si="354"/>
        <v>20.399999999999636</v>
      </c>
      <c r="AR24" s="15">
        <v>314</v>
      </c>
      <c r="AS24" s="44">
        <f t="shared" si="355"/>
        <v>601.99999999999272</v>
      </c>
      <c r="AT24" s="14">
        <f t="shared" si="356"/>
        <v>7622.93</v>
      </c>
      <c r="AU24" s="14">
        <v>7641.04</v>
      </c>
      <c r="AV24" s="14">
        <f t="shared" si="357"/>
        <v>18.109999999999673</v>
      </c>
      <c r="AW24" s="28">
        <f t="shared" si="358"/>
        <v>724.3999999999869</v>
      </c>
      <c r="AX24" s="14">
        <f t="shared" si="359"/>
        <v>263.36</v>
      </c>
      <c r="AY24" s="14">
        <v>263.49</v>
      </c>
      <c r="AZ24" s="14">
        <f t="shared" si="360"/>
        <v>0.12999999999999545</v>
      </c>
      <c r="BA24" s="28">
        <f t="shared" si="361"/>
        <v>5.1999999999998181</v>
      </c>
      <c r="BB24" s="15">
        <v>218</v>
      </c>
      <c r="BC24" s="44">
        <f t="shared" si="362"/>
        <v>937.19999999998709</v>
      </c>
      <c r="BD24" s="48">
        <v>982</v>
      </c>
      <c r="BE24" s="50">
        <v>254</v>
      </c>
      <c r="BF24" s="43">
        <v>0</v>
      </c>
      <c r="BG24" s="21">
        <f t="shared" si="363"/>
        <v>8676.3999999999814</v>
      </c>
      <c r="BH24" s="16">
        <f t="shared" si="364"/>
        <v>36.400000000001</v>
      </c>
      <c r="BI24" s="17">
        <f t="shared" si="365"/>
        <v>2426</v>
      </c>
      <c r="BJ24" s="22">
        <f t="shared" si="366"/>
        <v>12301.99999999998</v>
      </c>
      <c r="BK24" s="26">
        <f t="shared" si="53"/>
        <v>3.6208955223880599</v>
      </c>
      <c r="BL24" s="26">
        <f t="shared" si="367"/>
        <v>19.720370671435571</v>
      </c>
      <c r="BM24" s="42"/>
      <c r="BN24" s="42"/>
      <c r="BO24" s="42"/>
      <c r="BP24" s="42"/>
      <c r="BQ24" s="23">
        <f t="shared" si="368"/>
        <v>4.3888888888888893</v>
      </c>
      <c r="BR24" s="23">
        <f t="shared" si="369"/>
        <v>3.9249999999999998</v>
      </c>
      <c r="BS24" s="23">
        <f t="shared" si="370"/>
        <v>4.3600000000000003</v>
      </c>
      <c r="BT24" s="23" t="e">
        <f>#REF!/70</f>
        <v>#REF!</v>
      </c>
      <c r="BU24" s="23" t="e">
        <f>#REF!/20</f>
        <v>#REF!</v>
      </c>
    </row>
    <row r="25" spans="1:76" ht="15" customHeight="1">
      <c r="A25" s="13" t="s">
        <v>54</v>
      </c>
      <c r="B25" s="2"/>
      <c r="C25" s="2"/>
      <c r="D25" s="2"/>
      <c r="E25" s="28">
        <v>1688</v>
      </c>
      <c r="F25" s="14"/>
      <c r="G25" s="14"/>
      <c r="H25" s="2"/>
      <c r="I25" s="28"/>
      <c r="J25" s="28">
        <v>0</v>
      </c>
      <c r="K25" s="34">
        <v>420</v>
      </c>
      <c r="L25" s="28">
        <v>0</v>
      </c>
      <c r="M25" s="28">
        <v>470</v>
      </c>
      <c r="N25" s="15">
        <f t="shared" si="339"/>
        <v>890</v>
      </c>
      <c r="O25" s="44">
        <f t="shared" si="340"/>
        <v>2578</v>
      </c>
      <c r="P25" s="2"/>
      <c r="Q25" s="2"/>
      <c r="R25" s="2"/>
      <c r="S25" s="28">
        <v>312</v>
      </c>
      <c r="T25" s="14"/>
      <c r="U25" s="14"/>
      <c r="V25" s="2"/>
      <c r="W25" s="28"/>
      <c r="X25" s="15">
        <v>0</v>
      </c>
      <c r="Y25" s="44">
        <f t="shared" si="341"/>
        <v>312</v>
      </c>
      <c r="Z25" s="2">
        <f t="shared" si="342"/>
        <v>3459.33</v>
      </c>
      <c r="AA25" s="2">
        <v>3469.89</v>
      </c>
      <c r="AB25" s="2">
        <f t="shared" si="343"/>
        <v>10.559999999999945</v>
      </c>
      <c r="AC25" s="28">
        <f t="shared" si="344"/>
        <v>422.39999999999782</v>
      </c>
      <c r="AD25" s="14">
        <f t="shared" si="345"/>
        <v>272.60000000000002</v>
      </c>
      <c r="AE25" s="14">
        <v>275.22000000000003</v>
      </c>
      <c r="AF25" s="14">
        <f t="shared" si="346"/>
        <v>2.6200000000000045</v>
      </c>
      <c r="AG25" s="28">
        <f t="shared" si="347"/>
        <v>104.80000000000018</v>
      </c>
      <c r="AH25" s="15">
        <v>252</v>
      </c>
      <c r="AI25" s="44">
        <f t="shared" si="348"/>
        <v>569.59999999999764</v>
      </c>
      <c r="AJ25" s="14">
        <f t="shared" si="349"/>
        <v>1130.5899999999999</v>
      </c>
      <c r="AK25" s="14">
        <v>1134.29</v>
      </c>
      <c r="AL25" s="14">
        <f t="shared" si="350"/>
        <v>3.7000000000000455</v>
      </c>
      <c r="AM25" s="28">
        <f t="shared" si="351"/>
        <v>148.00000000000182</v>
      </c>
      <c r="AN25" s="14">
        <f t="shared" si="352"/>
        <v>397.12</v>
      </c>
      <c r="AO25" s="14">
        <v>401.7</v>
      </c>
      <c r="AP25" s="14">
        <f t="shared" si="353"/>
        <v>4.5799999999999841</v>
      </c>
      <c r="AQ25" s="28">
        <f t="shared" si="354"/>
        <v>183.19999999999936</v>
      </c>
      <c r="AR25" s="15">
        <v>272</v>
      </c>
      <c r="AS25" s="44">
        <f t="shared" si="355"/>
        <v>236.80000000000246</v>
      </c>
      <c r="AT25" s="14">
        <f t="shared" si="356"/>
        <v>7641.04</v>
      </c>
      <c r="AU25" s="14">
        <v>7648.64</v>
      </c>
      <c r="AV25" s="14">
        <f t="shared" si="357"/>
        <v>7.6000000000003638</v>
      </c>
      <c r="AW25" s="28">
        <f t="shared" si="358"/>
        <v>304.00000000001455</v>
      </c>
      <c r="AX25" s="14">
        <f t="shared" si="359"/>
        <v>263.49</v>
      </c>
      <c r="AY25" s="14">
        <v>263.49</v>
      </c>
      <c r="AZ25" s="14">
        <f t="shared" si="360"/>
        <v>0</v>
      </c>
      <c r="BA25" s="28">
        <f t="shared" si="361"/>
        <v>0</v>
      </c>
      <c r="BB25" s="15">
        <v>0</v>
      </c>
      <c r="BC25" s="44">
        <f t="shared" si="362"/>
        <v>304.00000000001455</v>
      </c>
      <c r="BD25" s="48">
        <v>698</v>
      </c>
      <c r="BE25" s="50">
        <v>122</v>
      </c>
      <c r="BF25" s="43">
        <v>30</v>
      </c>
      <c r="BG25" s="21">
        <f t="shared" si="363"/>
        <v>2874.4000000000142</v>
      </c>
      <c r="BH25" s="16">
        <f t="shared" si="364"/>
        <v>287.99999999999955</v>
      </c>
      <c r="BI25" s="17">
        <f t="shared" si="365"/>
        <v>1414</v>
      </c>
      <c r="BJ25" s="22">
        <f t="shared" si="366"/>
        <v>4820.4000000000142</v>
      </c>
      <c r="BK25" s="26">
        <f t="shared" si="53"/>
        <v>2.1104477611940298</v>
      </c>
      <c r="BL25" s="26">
        <f t="shared" ref="BL25" si="371">(BI25*100)/BJ25</f>
        <v>29.333665255995268</v>
      </c>
      <c r="BM25" s="42"/>
      <c r="BN25" s="42"/>
      <c r="BO25" s="42"/>
      <c r="BP25" s="42"/>
      <c r="BQ25" s="23">
        <f t="shared" ref="BQ25" si="372">AH25/90</f>
        <v>2.8</v>
      </c>
      <c r="BR25" s="23">
        <f t="shared" ref="BR25" si="373">AR25/80</f>
        <v>3.4</v>
      </c>
      <c r="BS25" s="23">
        <f t="shared" ref="BS25" si="374">BB25/50</f>
        <v>0</v>
      </c>
      <c r="BT25" s="23" t="e">
        <f>#REF!/70</f>
        <v>#REF!</v>
      </c>
      <c r="BU25" s="23" t="e">
        <f>#REF!/20</f>
        <v>#REF!</v>
      </c>
    </row>
    <row r="26" spans="1:76" ht="15" customHeight="1">
      <c r="A26" s="13" t="s">
        <v>55</v>
      </c>
      <c r="B26" s="2"/>
      <c r="C26" s="2"/>
      <c r="D26" s="2"/>
      <c r="E26" s="28">
        <v>2672</v>
      </c>
      <c r="F26" s="14"/>
      <c r="G26" s="14"/>
      <c r="H26" s="2"/>
      <c r="I26" s="28"/>
      <c r="J26" s="28">
        <v>0</v>
      </c>
      <c r="K26" s="34">
        <v>385</v>
      </c>
      <c r="L26" s="28">
        <v>0</v>
      </c>
      <c r="M26" s="28">
        <v>414</v>
      </c>
      <c r="N26" s="15">
        <f t="shared" si="339"/>
        <v>799</v>
      </c>
      <c r="O26" s="44">
        <f t="shared" si="340"/>
        <v>3471</v>
      </c>
      <c r="P26" s="2"/>
      <c r="Q26" s="2"/>
      <c r="R26" s="2"/>
      <c r="S26" s="28">
        <v>324</v>
      </c>
      <c r="T26" s="14"/>
      <c r="U26" s="14"/>
      <c r="V26" s="2"/>
      <c r="W26" s="28"/>
      <c r="X26" s="15">
        <v>0</v>
      </c>
      <c r="Y26" s="44">
        <f t="shared" si="341"/>
        <v>324</v>
      </c>
      <c r="Z26" s="2">
        <f t="shared" si="342"/>
        <v>3469.89</v>
      </c>
      <c r="AA26" s="2">
        <v>3477.61</v>
      </c>
      <c r="AB26" s="2">
        <f t="shared" si="343"/>
        <v>7.7200000000002547</v>
      </c>
      <c r="AC26" s="28">
        <f t="shared" si="344"/>
        <v>308.80000000001019</v>
      </c>
      <c r="AD26" s="14">
        <f t="shared" si="345"/>
        <v>275.22000000000003</v>
      </c>
      <c r="AE26" s="14">
        <v>280.36</v>
      </c>
      <c r="AF26" s="14">
        <f t="shared" si="346"/>
        <v>5.1399999999999864</v>
      </c>
      <c r="AG26" s="28">
        <f t="shared" si="347"/>
        <v>205.59999999999945</v>
      </c>
      <c r="AH26" s="15">
        <v>374</v>
      </c>
      <c r="AI26" s="44">
        <f t="shared" si="348"/>
        <v>477.20000000001073</v>
      </c>
      <c r="AJ26" s="14">
        <f t="shared" si="349"/>
        <v>1134.29</v>
      </c>
      <c r="AK26" s="14">
        <v>1137.49</v>
      </c>
      <c r="AL26" s="14">
        <f t="shared" si="350"/>
        <v>3.2000000000000455</v>
      </c>
      <c r="AM26" s="28">
        <f t="shared" si="351"/>
        <v>128.00000000000182</v>
      </c>
      <c r="AN26" s="14">
        <f t="shared" si="352"/>
        <v>401.7</v>
      </c>
      <c r="AO26" s="14">
        <v>406.28</v>
      </c>
      <c r="AP26" s="14">
        <f t="shared" si="353"/>
        <v>4.5799999999999841</v>
      </c>
      <c r="AQ26" s="28">
        <f t="shared" si="354"/>
        <v>183.19999999999936</v>
      </c>
      <c r="AR26" s="15">
        <v>308</v>
      </c>
      <c r="AS26" s="44">
        <f t="shared" si="355"/>
        <v>252.80000000000246</v>
      </c>
      <c r="AT26" s="14">
        <f t="shared" si="356"/>
        <v>7648.64</v>
      </c>
      <c r="AU26" s="14">
        <v>7653</v>
      </c>
      <c r="AV26" s="14">
        <f t="shared" si="357"/>
        <v>4.3599999999996726</v>
      </c>
      <c r="AW26" s="28">
        <f t="shared" si="358"/>
        <v>174.3999999999869</v>
      </c>
      <c r="AX26" s="14">
        <f t="shared" si="359"/>
        <v>263.49</v>
      </c>
      <c r="AY26" s="14">
        <v>266.19</v>
      </c>
      <c r="AZ26" s="14">
        <f t="shared" si="360"/>
        <v>2.6999999999999886</v>
      </c>
      <c r="BA26" s="28">
        <f t="shared" si="361"/>
        <v>107.99999999999955</v>
      </c>
      <c r="BB26" s="15">
        <v>209</v>
      </c>
      <c r="BC26" s="44">
        <f t="shared" si="362"/>
        <v>275.39999999998736</v>
      </c>
      <c r="BD26" s="48">
        <v>535</v>
      </c>
      <c r="BE26" s="50">
        <v>152</v>
      </c>
      <c r="BF26" s="43">
        <v>0</v>
      </c>
      <c r="BG26" s="21">
        <f t="shared" si="363"/>
        <v>3607.1999999999989</v>
      </c>
      <c r="BH26" s="16">
        <f t="shared" si="364"/>
        <v>496.79999999999836</v>
      </c>
      <c r="BI26" s="17">
        <f t="shared" si="365"/>
        <v>1690</v>
      </c>
      <c r="BJ26" s="22">
        <f t="shared" si="366"/>
        <v>5487.4000000000005</v>
      </c>
      <c r="BK26" s="26">
        <f t="shared" si="53"/>
        <v>2.5223880597014925</v>
      </c>
      <c r="BL26" s="26">
        <f t="shared" ref="BL26:BL27" si="375">(BI26*100)/BJ26</f>
        <v>30.797827750847393</v>
      </c>
      <c r="BM26" s="42"/>
      <c r="BN26" s="42"/>
      <c r="BO26" s="42"/>
      <c r="BP26" s="42"/>
      <c r="BQ26" s="23">
        <f t="shared" ref="BQ26:BQ27" si="376">AH26/90</f>
        <v>4.1555555555555559</v>
      </c>
      <c r="BR26" s="23">
        <f t="shared" ref="BR26:BR27" si="377">AR26/80</f>
        <v>3.85</v>
      </c>
      <c r="BS26" s="23">
        <f t="shared" ref="BS26:BS27" si="378">BB26/50</f>
        <v>4.18</v>
      </c>
      <c r="BT26" s="23" t="e">
        <f>#REF!/70</f>
        <v>#REF!</v>
      </c>
      <c r="BU26" s="23" t="e">
        <f>#REF!/20</f>
        <v>#REF!</v>
      </c>
    </row>
    <row r="27" spans="1:76" ht="15" customHeight="1">
      <c r="A27" s="13" t="s">
        <v>56</v>
      </c>
      <c r="B27" s="2"/>
      <c r="C27" s="2"/>
      <c r="D27" s="2"/>
      <c r="E27" s="28">
        <v>3456</v>
      </c>
      <c r="F27" s="14"/>
      <c r="G27" s="14"/>
      <c r="H27" s="2"/>
      <c r="I27" s="28"/>
      <c r="J27" s="28">
        <v>0</v>
      </c>
      <c r="K27" s="34">
        <v>480</v>
      </c>
      <c r="L27" s="28">
        <v>0</v>
      </c>
      <c r="M27" s="28">
        <v>482</v>
      </c>
      <c r="N27" s="15">
        <f t="shared" ref="N27" si="379">M27+L27+K27+J27</f>
        <v>962</v>
      </c>
      <c r="O27" s="44">
        <f t="shared" ref="O27" si="380">E27+(N27-I27)</f>
        <v>4418</v>
      </c>
      <c r="P27" s="2"/>
      <c r="Q27" s="2"/>
      <c r="R27" s="2"/>
      <c r="S27" s="28">
        <v>348</v>
      </c>
      <c r="T27" s="14"/>
      <c r="U27" s="14"/>
      <c r="V27" s="2"/>
      <c r="W27" s="28"/>
      <c r="X27" s="15">
        <v>0</v>
      </c>
      <c r="Y27" s="44">
        <f t="shared" ref="Y27" si="381">S27+(X27-W27)</f>
        <v>348</v>
      </c>
      <c r="Z27" s="2">
        <f t="shared" ref="Z27" si="382">AA26</f>
        <v>3477.61</v>
      </c>
      <c r="AA27" s="2">
        <v>3487.51</v>
      </c>
      <c r="AB27" s="2">
        <f t="shared" ref="AB27" si="383">AA27-Z27</f>
        <v>9.9000000000000909</v>
      </c>
      <c r="AC27" s="28">
        <f t="shared" ref="AC27" si="384">AB27*40</f>
        <v>396.00000000000364</v>
      </c>
      <c r="AD27" s="14">
        <f t="shared" ref="AD27" si="385">AE26</f>
        <v>280.36</v>
      </c>
      <c r="AE27" s="14">
        <v>283.85000000000002</v>
      </c>
      <c r="AF27" s="14">
        <f t="shared" ref="AF27" si="386">AE27-AD27</f>
        <v>3.4900000000000091</v>
      </c>
      <c r="AG27" s="28">
        <f t="shared" ref="AG27" si="387">AF27*40</f>
        <v>139.60000000000036</v>
      </c>
      <c r="AH27" s="15">
        <v>429</v>
      </c>
      <c r="AI27" s="44">
        <f t="shared" ref="AI27" si="388">AC27+(AH27-AG27)</f>
        <v>685.40000000000327</v>
      </c>
      <c r="AJ27" s="14">
        <f t="shared" ref="AJ27" si="389">AK26</f>
        <v>1137.49</v>
      </c>
      <c r="AK27" s="14">
        <v>1140.7</v>
      </c>
      <c r="AL27" s="14">
        <f t="shared" ref="AL27" si="390">AK27-AJ27</f>
        <v>3.2100000000000364</v>
      </c>
      <c r="AM27" s="28">
        <f t="shared" ref="AM27" si="391">AL27*40</f>
        <v>128.40000000000146</v>
      </c>
      <c r="AN27" s="14">
        <f t="shared" ref="AN27" si="392">AO26</f>
        <v>406.28</v>
      </c>
      <c r="AO27" s="14">
        <v>412.61</v>
      </c>
      <c r="AP27" s="14">
        <f t="shared" ref="AP27" si="393">AO27-AN27</f>
        <v>6.3300000000000409</v>
      </c>
      <c r="AQ27" s="28">
        <f t="shared" ref="AQ27" si="394">AP27*40</f>
        <v>253.20000000000164</v>
      </c>
      <c r="AR27" s="15">
        <v>340</v>
      </c>
      <c r="AS27" s="44">
        <f t="shared" ref="AS27" si="395">AM27+(AR27-AQ27)</f>
        <v>215.19999999999982</v>
      </c>
      <c r="AT27" s="14">
        <f t="shared" ref="AT27" si="396">AU26</f>
        <v>7653</v>
      </c>
      <c r="AU27" s="14">
        <v>7658.2</v>
      </c>
      <c r="AV27" s="14">
        <f t="shared" ref="AV27" si="397">AU27-AT27</f>
        <v>5.1999999999998181</v>
      </c>
      <c r="AW27" s="28">
        <f t="shared" ref="AW27" si="398">AV27*40</f>
        <v>207.99999999999272</v>
      </c>
      <c r="AX27" s="14">
        <f t="shared" ref="AX27" si="399">AY26</f>
        <v>266.19</v>
      </c>
      <c r="AY27" s="14">
        <v>268.83999999999997</v>
      </c>
      <c r="AZ27" s="14">
        <f t="shared" ref="AZ27" si="400">AY27-AX27</f>
        <v>2.6499999999999773</v>
      </c>
      <c r="BA27" s="28">
        <f t="shared" ref="BA27" si="401">AZ27*40</f>
        <v>105.99999999999909</v>
      </c>
      <c r="BB27" s="15">
        <v>217</v>
      </c>
      <c r="BC27" s="44">
        <f t="shared" ref="BC27" si="402">AW27+(BB27-BA27)</f>
        <v>318.99999999999363</v>
      </c>
      <c r="BD27" s="48">
        <v>664</v>
      </c>
      <c r="BE27" s="50">
        <v>175</v>
      </c>
      <c r="BF27" s="43">
        <v>0</v>
      </c>
      <c r="BG27" s="21">
        <f t="shared" ref="BG27" si="403">AW27+AM27+AC27+S27+E27</f>
        <v>4536.3999999999978</v>
      </c>
      <c r="BH27" s="16">
        <f t="shared" ref="BH27" si="404">BA27+AQ27+AG27+W27+I27</f>
        <v>498.80000000000109</v>
      </c>
      <c r="BI27" s="17">
        <f t="shared" ref="BI27" si="405">BB27+AR27+AH27+X27+M27+L27+K27+J27</f>
        <v>1948</v>
      </c>
      <c r="BJ27" s="22">
        <f t="shared" ref="BJ27" si="406">((BG27+BD27+BE27)+(BI27-BH27))</f>
        <v>6824.5999999999967</v>
      </c>
      <c r="BK27" s="26">
        <f t="shared" si="53"/>
        <v>2.9074626865671642</v>
      </c>
      <c r="BL27" s="26">
        <f t="shared" si="375"/>
        <v>28.543797438677739</v>
      </c>
      <c r="BM27" s="42"/>
      <c r="BN27" s="42"/>
      <c r="BO27" s="42"/>
      <c r="BP27" s="42"/>
      <c r="BQ27" s="23">
        <f t="shared" si="376"/>
        <v>4.7666666666666666</v>
      </c>
      <c r="BR27" s="23">
        <f t="shared" si="377"/>
        <v>4.25</v>
      </c>
      <c r="BS27" s="23">
        <f t="shared" si="378"/>
        <v>4.34</v>
      </c>
      <c r="BT27" s="23" t="e">
        <f>#REF!/70</f>
        <v>#REF!</v>
      </c>
      <c r="BU27" s="23" t="e">
        <f>#REF!/20</f>
        <v>#REF!</v>
      </c>
    </row>
    <row r="28" spans="1:76" ht="15" customHeight="1">
      <c r="A28" s="13" t="s">
        <v>57</v>
      </c>
      <c r="B28" s="2"/>
      <c r="C28" s="2"/>
      <c r="D28" s="2"/>
      <c r="E28" s="28">
        <v>7488</v>
      </c>
      <c r="F28" s="14"/>
      <c r="G28" s="14"/>
      <c r="H28" s="2"/>
      <c r="I28" s="28"/>
      <c r="J28" s="28">
        <v>69</v>
      </c>
      <c r="K28" s="34">
        <v>70</v>
      </c>
      <c r="L28" s="28">
        <v>70</v>
      </c>
      <c r="M28" s="28">
        <v>105</v>
      </c>
      <c r="N28" s="15">
        <f t="shared" ref="N28:N29" si="407">M28+L28+K28+J28</f>
        <v>314</v>
      </c>
      <c r="O28" s="44">
        <f t="shared" ref="O28:O29" si="408">E28+(N28-I28)</f>
        <v>7802</v>
      </c>
      <c r="P28" s="2"/>
      <c r="Q28" s="2"/>
      <c r="R28" s="2"/>
      <c r="S28" s="28">
        <v>1456</v>
      </c>
      <c r="T28" s="14"/>
      <c r="U28" s="14"/>
      <c r="V28" s="2"/>
      <c r="W28" s="28"/>
      <c r="X28" s="15">
        <v>239</v>
      </c>
      <c r="Y28" s="44">
        <f t="shared" ref="Y28:Y29" si="409">S28+(X28-W28)</f>
        <v>1695</v>
      </c>
      <c r="Z28" s="2">
        <f t="shared" ref="Z28:Z29" si="410">AA27</f>
        <v>3487.51</v>
      </c>
      <c r="AA28" s="2">
        <v>3511.18</v>
      </c>
      <c r="AB28" s="2">
        <f t="shared" ref="AB28:AB29" si="411">AA28-Z28</f>
        <v>23.669999999999618</v>
      </c>
      <c r="AC28" s="28">
        <f t="shared" ref="AC28:AC29" si="412">AB28*40</f>
        <v>946.79999999998472</v>
      </c>
      <c r="AD28" s="14">
        <f t="shared" ref="AD28:AD29" si="413">AE27</f>
        <v>283.85000000000002</v>
      </c>
      <c r="AE28" s="14">
        <v>284.77</v>
      </c>
      <c r="AF28" s="14">
        <f t="shared" ref="AF28:AF29" si="414">AE28-AD28</f>
        <v>0.91999999999995907</v>
      </c>
      <c r="AG28" s="28">
        <f t="shared" ref="AG28:AG29" si="415">AF28*40</f>
        <v>36.799999999998363</v>
      </c>
      <c r="AH28" s="15">
        <v>470</v>
      </c>
      <c r="AI28" s="44">
        <f t="shared" ref="AI28:AI29" si="416">AC28+(AH28-AG28)</f>
        <v>1379.9999999999864</v>
      </c>
      <c r="AJ28" s="14">
        <f t="shared" ref="AJ28:AJ29" si="417">AK27</f>
        <v>1140.7</v>
      </c>
      <c r="AK28" s="14">
        <v>1150.7</v>
      </c>
      <c r="AL28" s="14">
        <f t="shared" ref="AL28:AL29" si="418">AK28-AJ28</f>
        <v>10</v>
      </c>
      <c r="AM28" s="28">
        <f t="shared" ref="AM28:AM29" si="419">AL28*40</f>
        <v>400</v>
      </c>
      <c r="AN28" s="14">
        <f t="shared" ref="AN28:AN29" si="420">AO27</f>
        <v>412.61</v>
      </c>
      <c r="AO28" s="14">
        <v>413.22</v>
      </c>
      <c r="AP28" s="14">
        <f t="shared" ref="AP28:AP29" si="421">AO28-AN28</f>
        <v>0.61000000000001364</v>
      </c>
      <c r="AQ28" s="28">
        <f t="shared" ref="AQ28:AQ29" si="422">AP28*40</f>
        <v>24.400000000000546</v>
      </c>
      <c r="AR28" s="15">
        <v>346</v>
      </c>
      <c r="AS28" s="44">
        <f t="shared" ref="AS28:AS29" si="423">AM28+(AR28-AQ28)</f>
        <v>721.59999999999945</v>
      </c>
      <c r="AT28" s="14">
        <f t="shared" ref="AT28:AT29" si="424">AU27</f>
        <v>7658.2</v>
      </c>
      <c r="AU28" s="14">
        <v>7673.18</v>
      </c>
      <c r="AV28" s="14">
        <f t="shared" ref="AV28:AV29" si="425">AU28-AT28</f>
        <v>14.980000000000473</v>
      </c>
      <c r="AW28" s="28">
        <f t="shared" ref="AW28:AW29" si="426">AV28*40</f>
        <v>599.20000000001892</v>
      </c>
      <c r="AX28" s="14">
        <f t="shared" ref="AX28:AX29" si="427">AY27</f>
        <v>268.83999999999997</v>
      </c>
      <c r="AY28" s="14">
        <v>269.61</v>
      </c>
      <c r="AZ28" s="14">
        <f t="shared" ref="AZ28:AZ29" si="428">AY28-AX28</f>
        <v>0.77000000000003865</v>
      </c>
      <c r="BA28" s="28">
        <f t="shared" ref="BA28:BA29" si="429">AZ28*40</f>
        <v>30.800000000001546</v>
      </c>
      <c r="BB28" s="15">
        <v>266</v>
      </c>
      <c r="BC28" s="44">
        <f t="shared" ref="BC28:BC29" si="430">AW28+(BB28-BA28)</f>
        <v>834.40000000001737</v>
      </c>
      <c r="BD28" s="48">
        <v>830</v>
      </c>
      <c r="BE28" s="50">
        <v>430</v>
      </c>
      <c r="BF28" s="43">
        <v>3030</v>
      </c>
      <c r="BG28" s="21">
        <f t="shared" ref="BG28:BG29" si="431">AW28+AM28+AC28+S28+E28</f>
        <v>10890.000000000004</v>
      </c>
      <c r="BH28" s="16">
        <f t="shared" ref="BH28:BH29" si="432">BA28+AQ28+AG28+W28+I28</f>
        <v>92.000000000000455</v>
      </c>
      <c r="BI28" s="17">
        <f t="shared" ref="BI28:BI29" si="433">BB28+AR28+AH28+X28+M28+L28+K28+J28</f>
        <v>1635</v>
      </c>
      <c r="BJ28" s="22">
        <f t="shared" ref="BJ28:BJ29" si="434">((BG28+BD28+BE28)+(BI28-BH28))</f>
        <v>13693.000000000004</v>
      </c>
      <c r="BK28" s="26">
        <f>BI28/670</f>
        <v>2.4402985074626864</v>
      </c>
      <c r="BL28" s="26">
        <f>(BI28*100)/BJ28</f>
        <v>11.940407507485574</v>
      </c>
      <c r="BM28" s="42"/>
      <c r="BN28" s="42"/>
      <c r="BO28" s="42"/>
      <c r="BP28" s="42"/>
      <c r="BQ28" s="23">
        <f>AH28/90</f>
        <v>5.2222222222222223</v>
      </c>
      <c r="BR28" s="23">
        <f>AR28/80</f>
        <v>4.3250000000000002</v>
      </c>
      <c r="BS28" s="23">
        <f>BB28/50</f>
        <v>5.32</v>
      </c>
      <c r="BT28" s="23" t="e">
        <f>#REF!/70</f>
        <v>#REF!</v>
      </c>
      <c r="BU28" s="23" t="e">
        <f>#REF!/20</f>
        <v>#REF!</v>
      </c>
    </row>
    <row r="29" spans="1:76" ht="15" customHeight="1">
      <c r="A29" s="13" t="s">
        <v>58</v>
      </c>
      <c r="B29" s="2"/>
      <c r="C29" s="2"/>
      <c r="D29" s="2"/>
      <c r="E29" s="28">
        <v>4896</v>
      </c>
      <c r="F29" s="14"/>
      <c r="G29" s="14"/>
      <c r="H29" s="2"/>
      <c r="I29" s="28"/>
      <c r="J29" s="28">
        <v>0</v>
      </c>
      <c r="K29" s="34">
        <v>0</v>
      </c>
      <c r="L29" s="28">
        <v>0</v>
      </c>
      <c r="M29" s="28">
        <v>0</v>
      </c>
      <c r="N29" s="15">
        <f t="shared" si="407"/>
        <v>0</v>
      </c>
      <c r="O29" s="44">
        <f t="shared" si="408"/>
        <v>4896</v>
      </c>
      <c r="P29" s="2"/>
      <c r="Q29" s="2"/>
      <c r="R29" s="2"/>
      <c r="S29" s="28">
        <v>760</v>
      </c>
      <c r="T29" s="14"/>
      <c r="U29" s="14"/>
      <c r="V29" s="2"/>
      <c r="W29" s="28"/>
      <c r="X29" s="15">
        <v>26</v>
      </c>
      <c r="Y29" s="44">
        <f t="shared" si="409"/>
        <v>786</v>
      </c>
      <c r="Z29" s="2">
        <f t="shared" si="410"/>
        <v>3511.18</v>
      </c>
      <c r="AA29" s="2">
        <v>3535.21</v>
      </c>
      <c r="AB29" s="2">
        <f t="shared" si="411"/>
        <v>24.0300000000002</v>
      </c>
      <c r="AC29" s="28">
        <f t="shared" si="412"/>
        <v>961.200000000008</v>
      </c>
      <c r="AD29" s="14">
        <f t="shared" si="413"/>
        <v>284.77</v>
      </c>
      <c r="AE29" s="14">
        <v>285.02999999999997</v>
      </c>
      <c r="AF29" s="14">
        <f t="shared" si="414"/>
        <v>0.25999999999999091</v>
      </c>
      <c r="AG29" s="28">
        <f t="shared" si="415"/>
        <v>10.399999999999636</v>
      </c>
      <c r="AH29" s="15">
        <v>441</v>
      </c>
      <c r="AI29" s="44">
        <f t="shared" si="416"/>
        <v>1391.8000000000084</v>
      </c>
      <c r="AJ29" s="14">
        <f t="shared" si="417"/>
        <v>1150.7</v>
      </c>
      <c r="AK29" s="14">
        <v>1162.03</v>
      </c>
      <c r="AL29" s="14">
        <f t="shared" si="418"/>
        <v>11.329999999999927</v>
      </c>
      <c r="AM29" s="28">
        <f t="shared" si="419"/>
        <v>453.19999999999709</v>
      </c>
      <c r="AN29" s="14">
        <f t="shared" si="420"/>
        <v>413.22</v>
      </c>
      <c r="AO29" s="14">
        <v>413.77</v>
      </c>
      <c r="AP29" s="14">
        <f t="shared" si="421"/>
        <v>0.54999999999995453</v>
      </c>
      <c r="AQ29" s="28">
        <f t="shared" si="422"/>
        <v>21.999999999998181</v>
      </c>
      <c r="AR29" s="15">
        <v>337</v>
      </c>
      <c r="AS29" s="44">
        <f t="shared" si="423"/>
        <v>768.19999999999891</v>
      </c>
      <c r="AT29" s="14">
        <f t="shared" si="424"/>
        <v>7673.18</v>
      </c>
      <c r="AU29" s="14">
        <v>7693.82</v>
      </c>
      <c r="AV29" s="14">
        <f t="shared" si="425"/>
        <v>20.639999999999418</v>
      </c>
      <c r="AW29" s="28">
        <f t="shared" si="426"/>
        <v>825.59999999997672</v>
      </c>
      <c r="AX29" s="14">
        <f t="shared" si="427"/>
        <v>269.61</v>
      </c>
      <c r="AY29" s="14">
        <v>269.70999999999998</v>
      </c>
      <c r="AZ29" s="14">
        <f t="shared" si="428"/>
        <v>9.9999999999965894E-2</v>
      </c>
      <c r="BA29" s="28">
        <f t="shared" si="429"/>
        <v>3.9999999999986358</v>
      </c>
      <c r="BB29" s="15">
        <v>251</v>
      </c>
      <c r="BC29" s="44">
        <f t="shared" si="430"/>
        <v>1072.5999999999781</v>
      </c>
      <c r="BD29" s="48">
        <v>1234</v>
      </c>
      <c r="BE29" s="50">
        <v>366</v>
      </c>
      <c r="BF29" s="43">
        <v>5856</v>
      </c>
      <c r="BG29" s="21">
        <f t="shared" si="431"/>
        <v>7895.9999999999818</v>
      </c>
      <c r="BH29" s="16">
        <f t="shared" si="432"/>
        <v>36.399999999996453</v>
      </c>
      <c r="BI29" s="17">
        <f t="shared" si="433"/>
        <v>1055</v>
      </c>
      <c r="BJ29" s="22">
        <f t="shared" si="434"/>
        <v>10514.599999999986</v>
      </c>
      <c r="BK29" s="26">
        <f t="shared" ref="BK29:BK37" si="435">BI29/670</f>
        <v>1.5746268656716418</v>
      </c>
      <c r="BL29" s="26">
        <f>(BI29*100)/BJ29</f>
        <v>10.033667471896234</v>
      </c>
      <c r="BM29" s="42"/>
      <c r="BN29" s="42"/>
      <c r="BO29" s="42"/>
      <c r="BP29" s="42"/>
      <c r="BQ29" s="23">
        <f>AH29/90</f>
        <v>4.9000000000000004</v>
      </c>
      <c r="BR29" s="23">
        <f>AR29/80</f>
        <v>4.2125000000000004</v>
      </c>
      <c r="BS29" s="23">
        <f>BB29/50</f>
        <v>5.0199999999999996</v>
      </c>
      <c r="BT29" s="23" t="e">
        <f>#REF!/70</f>
        <v>#REF!</v>
      </c>
      <c r="BU29" s="23" t="e">
        <f>#REF!/20</f>
        <v>#REF!</v>
      </c>
    </row>
    <row r="30" spans="1:76" ht="15" customHeight="1">
      <c r="A30" s="13" t="s">
        <v>59</v>
      </c>
      <c r="B30" s="2"/>
      <c r="C30" s="2"/>
      <c r="D30" s="2"/>
      <c r="E30" s="28">
        <v>7776</v>
      </c>
      <c r="F30" s="14"/>
      <c r="G30" s="14"/>
      <c r="H30" s="2"/>
      <c r="I30" s="28"/>
      <c r="J30" s="28">
        <v>0</v>
      </c>
      <c r="K30" s="34">
        <v>0</v>
      </c>
      <c r="L30" s="28">
        <v>0</v>
      </c>
      <c r="M30" s="28">
        <v>0</v>
      </c>
      <c r="N30" s="15">
        <f t="shared" ref="N30:N32" si="436">M30+L30+K30+J30</f>
        <v>0</v>
      </c>
      <c r="O30" s="44">
        <f t="shared" ref="O30:O32" si="437">E30+(N30-I30)</f>
        <v>7776</v>
      </c>
      <c r="P30" s="2"/>
      <c r="Q30" s="2"/>
      <c r="R30" s="2"/>
      <c r="S30" s="28">
        <v>1624</v>
      </c>
      <c r="T30" s="14"/>
      <c r="U30" s="14"/>
      <c r="V30" s="2"/>
      <c r="W30" s="28"/>
      <c r="X30" s="15">
        <v>0</v>
      </c>
      <c r="Y30" s="44">
        <f t="shared" ref="Y30:Y32" si="438">S30+(X30-W30)</f>
        <v>1624</v>
      </c>
      <c r="Z30" s="2">
        <f t="shared" ref="Z30:Z32" si="439">AA29</f>
        <v>3535.21</v>
      </c>
      <c r="AA30" s="2">
        <v>3559.58</v>
      </c>
      <c r="AB30" s="2">
        <f t="shared" ref="AB30:AB32" si="440">AA30-Z30</f>
        <v>24.369999999999891</v>
      </c>
      <c r="AC30" s="28">
        <f t="shared" ref="AC30:AC32" si="441">AB30*40</f>
        <v>974.79999999999563</v>
      </c>
      <c r="AD30" s="14">
        <f t="shared" ref="AD30:AD32" si="442">AE29</f>
        <v>285.02999999999997</v>
      </c>
      <c r="AE30" s="14">
        <v>288.04000000000002</v>
      </c>
      <c r="AF30" s="14">
        <f t="shared" ref="AF30:AF32" si="443">AE30-AD30</f>
        <v>3.0100000000000477</v>
      </c>
      <c r="AG30" s="28">
        <f t="shared" ref="AG30:AG32" si="444">AF30*40</f>
        <v>120.40000000000191</v>
      </c>
      <c r="AH30" s="15">
        <v>357</v>
      </c>
      <c r="AI30" s="44">
        <f t="shared" ref="AI30:AI32" si="445">AC30+(AH30-AG30)</f>
        <v>1211.3999999999937</v>
      </c>
      <c r="AJ30" s="14">
        <f t="shared" ref="AJ30:AJ32" si="446">AK29</f>
        <v>1162.03</v>
      </c>
      <c r="AK30" s="14">
        <v>1171.9000000000001</v>
      </c>
      <c r="AL30" s="14">
        <f t="shared" ref="AL30:AL32" si="447">AK30-AJ30</f>
        <v>9.8700000000001182</v>
      </c>
      <c r="AM30" s="28">
        <f t="shared" ref="AM30:AM32" si="448">AL30*40</f>
        <v>394.80000000000473</v>
      </c>
      <c r="AN30" s="14">
        <f t="shared" ref="AN30:AN32" si="449">AO29</f>
        <v>413.77</v>
      </c>
      <c r="AO30" s="14">
        <v>416.18</v>
      </c>
      <c r="AP30" s="14">
        <f t="shared" ref="AP30:AP32" si="450">AO30-AN30</f>
        <v>2.410000000000025</v>
      </c>
      <c r="AQ30" s="28">
        <f t="shared" ref="AQ30:AQ32" si="451">AP30*40</f>
        <v>96.400000000001</v>
      </c>
      <c r="AR30" s="15">
        <v>288</v>
      </c>
      <c r="AS30" s="44">
        <f t="shared" ref="AS30:AS32" si="452">AM30+(AR30-AQ30)</f>
        <v>586.40000000000373</v>
      </c>
      <c r="AT30" s="14">
        <f t="shared" ref="AT30:AT32" si="453">AU29</f>
        <v>7693.82</v>
      </c>
      <c r="AU30" s="14">
        <v>7713.94</v>
      </c>
      <c r="AV30" s="14">
        <f t="shared" ref="AV30:AV32" si="454">AU30-AT30</f>
        <v>20.119999999999891</v>
      </c>
      <c r="AW30" s="28">
        <f t="shared" ref="AW30:AW32" si="455">AV30*40</f>
        <v>804.79999999999563</v>
      </c>
      <c r="AX30" s="14">
        <f t="shared" ref="AX30:AX32" si="456">AY29</f>
        <v>269.70999999999998</v>
      </c>
      <c r="AY30" s="14">
        <v>271.02999999999997</v>
      </c>
      <c r="AZ30" s="14">
        <f t="shared" ref="AZ30:AZ32" si="457">AY30-AX30</f>
        <v>1.3199999999999932</v>
      </c>
      <c r="BA30" s="28">
        <f t="shared" ref="BA30:BA32" si="458">AZ30*40</f>
        <v>52.799999999999727</v>
      </c>
      <c r="BB30" s="15">
        <v>202</v>
      </c>
      <c r="BC30" s="44">
        <f t="shared" ref="BC30:BC32" si="459">AW30+(BB30-BA30)</f>
        <v>953.99999999999591</v>
      </c>
      <c r="BD30" s="48">
        <v>904</v>
      </c>
      <c r="BE30" s="50">
        <v>252</v>
      </c>
      <c r="BF30" s="43">
        <v>2606</v>
      </c>
      <c r="BG30" s="21">
        <f t="shared" ref="BG30:BG32" si="460">AW30+AM30+AC30+S30+E30</f>
        <v>11574.399999999996</v>
      </c>
      <c r="BH30" s="16">
        <f t="shared" ref="BH30:BH32" si="461">BA30+AQ30+AG30+W30+I30</f>
        <v>269.60000000000264</v>
      </c>
      <c r="BI30" s="17">
        <f t="shared" ref="BI30:BI32" si="462">BB30+AR30+AH30+X30+M30+L30+K30+J30</f>
        <v>847</v>
      </c>
      <c r="BJ30" s="22">
        <f t="shared" ref="BJ30:BJ32" si="463">((BG30+BD30+BE30)+(BI30-BH30))</f>
        <v>13307.799999999994</v>
      </c>
      <c r="BK30" s="26">
        <f t="shared" si="435"/>
        <v>1.2641791044776118</v>
      </c>
      <c r="BL30" s="26">
        <f t="shared" ref="BL30:BL31" si="464">(BI30*100)/BJ30</f>
        <v>6.3646883782443409</v>
      </c>
      <c r="BM30" s="42"/>
      <c r="BN30" s="42"/>
      <c r="BO30" s="42"/>
      <c r="BP30" s="42"/>
      <c r="BQ30" s="23">
        <f t="shared" ref="BQ30:BQ31" si="465">AH30/90</f>
        <v>3.9666666666666668</v>
      </c>
      <c r="BR30" s="23">
        <f t="shared" ref="BR30:BR31" si="466">AR30/80</f>
        <v>3.6</v>
      </c>
      <c r="BS30" s="23">
        <f t="shared" ref="BS30:BS31" si="467">BB30/50</f>
        <v>4.04</v>
      </c>
      <c r="BT30" s="23" t="e">
        <f>#REF!/70</f>
        <v>#REF!</v>
      </c>
      <c r="BU30" s="23" t="e">
        <f>#REF!/20</f>
        <v>#REF!</v>
      </c>
    </row>
    <row r="31" spans="1:76" ht="15" customHeight="1">
      <c r="A31" s="13" t="s">
        <v>60</v>
      </c>
      <c r="B31" s="2"/>
      <c r="C31" s="2"/>
      <c r="D31" s="2"/>
      <c r="E31" s="28">
        <v>7944</v>
      </c>
      <c r="F31" s="14"/>
      <c r="G31" s="14"/>
      <c r="H31" s="2"/>
      <c r="I31" s="28"/>
      <c r="J31" s="28">
        <v>0</v>
      </c>
      <c r="K31" s="34">
        <v>0</v>
      </c>
      <c r="L31" s="28">
        <v>0</v>
      </c>
      <c r="M31" s="28">
        <v>0</v>
      </c>
      <c r="N31" s="15">
        <f t="shared" si="436"/>
        <v>0</v>
      </c>
      <c r="O31" s="44">
        <f t="shared" si="437"/>
        <v>7944</v>
      </c>
      <c r="P31" s="2"/>
      <c r="Q31" s="2"/>
      <c r="R31" s="2"/>
      <c r="S31" s="28">
        <v>2168</v>
      </c>
      <c r="T31" s="14"/>
      <c r="U31" s="14"/>
      <c r="V31" s="2"/>
      <c r="W31" s="28"/>
      <c r="X31" s="15">
        <v>0</v>
      </c>
      <c r="Y31" s="44">
        <f t="shared" si="438"/>
        <v>2168</v>
      </c>
      <c r="Z31" s="2">
        <f t="shared" si="439"/>
        <v>3559.58</v>
      </c>
      <c r="AA31" s="2">
        <v>3578.75</v>
      </c>
      <c r="AB31" s="2">
        <f t="shared" si="440"/>
        <v>19.170000000000073</v>
      </c>
      <c r="AC31" s="28">
        <f t="shared" si="441"/>
        <v>766.80000000000291</v>
      </c>
      <c r="AD31" s="14">
        <f t="shared" si="442"/>
        <v>288.04000000000002</v>
      </c>
      <c r="AE31" s="14">
        <v>289.45999999999998</v>
      </c>
      <c r="AF31" s="14">
        <f t="shared" si="443"/>
        <v>1.4199999999999591</v>
      </c>
      <c r="AG31" s="28">
        <f t="shared" si="444"/>
        <v>56.799999999998363</v>
      </c>
      <c r="AH31" s="15">
        <v>424</v>
      </c>
      <c r="AI31" s="44">
        <f t="shared" si="445"/>
        <v>1134.0000000000045</v>
      </c>
      <c r="AJ31" s="14">
        <f t="shared" si="446"/>
        <v>1171.9000000000001</v>
      </c>
      <c r="AK31" s="14">
        <v>1179.5</v>
      </c>
      <c r="AL31" s="14">
        <f t="shared" si="447"/>
        <v>7.5999999999999091</v>
      </c>
      <c r="AM31" s="28">
        <f t="shared" si="448"/>
        <v>303.99999999999636</v>
      </c>
      <c r="AN31" s="14">
        <f t="shared" si="449"/>
        <v>416.18</v>
      </c>
      <c r="AO31" s="14">
        <v>419.08</v>
      </c>
      <c r="AP31" s="14">
        <f t="shared" si="450"/>
        <v>2.8999999999999773</v>
      </c>
      <c r="AQ31" s="28">
        <f t="shared" si="451"/>
        <v>115.99999999999909</v>
      </c>
      <c r="AR31" s="15">
        <v>325</v>
      </c>
      <c r="AS31" s="44">
        <f t="shared" si="452"/>
        <v>512.99999999999727</v>
      </c>
      <c r="AT31" s="14">
        <f t="shared" si="453"/>
        <v>7713.94</v>
      </c>
      <c r="AU31" s="14">
        <v>7729.03</v>
      </c>
      <c r="AV31" s="14">
        <f t="shared" si="454"/>
        <v>15.090000000000146</v>
      </c>
      <c r="AW31" s="28">
        <f t="shared" si="455"/>
        <v>603.60000000000582</v>
      </c>
      <c r="AX31" s="14">
        <f t="shared" si="456"/>
        <v>271.02999999999997</v>
      </c>
      <c r="AY31" s="14">
        <v>273.22000000000003</v>
      </c>
      <c r="AZ31" s="14">
        <f t="shared" si="457"/>
        <v>2.1900000000000546</v>
      </c>
      <c r="BA31" s="28">
        <f t="shared" si="458"/>
        <v>87.600000000002183</v>
      </c>
      <c r="BB31" s="15">
        <v>252</v>
      </c>
      <c r="BC31" s="44">
        <f t="shared" si="459"/>
        <v>768.00000000000364</v>
      </c>
      <c r="BD31" s="48">
        <v>696</v>
      </c>
      <c r="BE31" s="50">
        <v>222</v>
      </c>
      <c r="BF31" s="43">
        <v>1781</v>
      </c>
      <c r="BG31" s="21">
        <f t="shared" si="460"/>
        <v>11786.400000000005</v>
      </c>
      <c r="BH31" s="16">
        <f t="shared" si="461"/>
        <v>260.39999999999964</v>
      </c>
      <c r="BI31" s="17">
        <f t="shared" si="462"/>
        <v>1001</v>
      </c>
      <c r="BJ31" s="22">
        <f t="shared" si="463"/>
        <v>13445.000000000005</v>
      </c>
      <c r="BK31" s="26">
        <f t="shared" si="435"/>
        <v>1.4940298507462686</v>
      </c>
      <c r="BL31" s="26">
        <f t="shared" si="464"/>
        <v>7.4451468947564123</v>
      </c>
      <c r="BM31" s="42"/>
      <c r="BN31" s="42"/>
      <c r="BO31" s="42"/>
      <c r="BP31" s="42"/>
      <c r="BQ31" s="23">
        <f t="shared" si="465"/>
        <v>4.7111111111111112</v>
      </c>
      <c r="BR31" s="23">
        <f t="shared" si="466"/>
        <v>4.0625</v>
      </c>
      <c r="BS31" s="23">
        <f t="shared" si="467"/>
        <v>5.04</v>
      </c>
      <c r="BT31" s="23" t="e">
        <f>#REF!/70</f>
        <v>#REF!</v>
      </c>
      <c r="BU31" s="23" t="e">
        <f>#REF!/20</f>
        <v>#REF!</v>
      </c>
    </row>
    <row r="32" spans="1:76" ht="15" customHeight="1">
      <c r="A32" s="13" t="s">
        <v>61</v>
      </c>
      <c r="B32" s="2"/>
      <c r="C32" s="2"/>
      <c r="D32" s="2"/>
      <c r="E32" s="28">
        <v>5840</v>
      </c>
      <c r="F32" s="14"/>
      <c r="G32" s="14"/>
      <c r="H32" s="2"/>
      <c r="I32" s="28"/>
      <c r="J32" s="28">
        <v>0</v>
      </c>
      <c r="K32" s="34">
        <v>0</v>
      </c>
      <c r="L32" s="28">
        <v>0</v>
      </c>
      <c r="M32" s="28">
        <v>0</v>
      </c>
      <c r="N32" s="15">
        <f t="shared" si="436"/>
        <v>0</v>
      </c>
      <c r="O32" s="44">
        <f t="shared" si="437"/>
        <v>5840</v>
      </c>
      <c r="P32" s="2"/>
      <c r="Q32" s="2"/>
      <c r="R32" s="2"/>
      <c r="S32" s="28">
        <v>2204</v>
      </c>
      <c r="T32" s="14"/>
      <c r="U32" s="14"/>
      <c r="V32" s="2"/>
      <c r="W32" s="28"/>
      <c r="X32" s="15">
        <v>0</v>
      </c>
      <c r="Y32" s="44">
        <f t="shared" si="438"/>
        <v>2204</v>
      </c>
      <c r="Z32" s="2">
        <f t="shared" si="439"/>
        <v>3578.75</v>
      </c>
      <c r="AA32" s="2">
        <v>3604.31</v>
      </c>
      <c r="AB32" s="2">
        <f t="shared" si="440"/>
        <v>25.559999999999945</v>
      </c>
      <c r="AC32" s="28">
        <f t="shared" si="441"/>
        <v>1022.3999999999978</v>
      </c>
      <c r="AD32" s="14">
        <f t="shared" si="442"/>
        <v>289.45999999999998</v>
      </c>
      <c r="AE32" s="14">
        <v>290.25</v>
      </c>
      <c r="AF32" s="14">
        <f t="shared" si="443"/>
        <v>0.79000000000002046</v>
      </c>
      <c r="AG32" s="28">
        <f t="shared" si="444"/>
        <v>31.600000000000819</v>
      </c>
      <c r="AH32" s="15">
        <v>450</v>
      </c>
      <c r="AI32" s="44">
        <f t="shared" si="445"/>
        <v>1440.799999999997</v>
      </c>
      <c r="AJ32" s="14">
        <f t="shared" si="446"/>
        <v>1179.5</v>
      </c>
      <c r="AK32" s="14">
        <v>1186.27</v>
      </c>
      <c r="AL32" s="14">
        <f t="shared" si="447"/>
        <v>6.7699999999999818</v>
      </c>
      <c r="AM32" s="28">
        <f t="shared" si="448"/>
        <v>270.79999999999927</v>
      </c>
      <c r="AN32" s="14">
        <f t="shared" si="449"/>
        <v>419.08</v>
      </c>
      <c r="AO32" s="14">
        <v>419.63</v>
      </c>
      <c r="AP32" s="14">
        <f t="shared" si="450"/>
        <v>0.55000000000001137</v>
      </c>
      <c r="AQ32" s="28">
        <f t="shared" si="451"/>
        <v>22.000000000000455</v>
      </c>
      <c r="AR32" s="15">
        <v>351</v>
      </c>
      <c r="AS32" s="44">
        <f t="shared" si="452"/>
        <v>599.79999999999882</v>
      </c>
      <c r="AT32" s="14">
        <f t="shared" si="453"/>
        <v>7729.03</v>
      </c>
      <c r="AU32" s="14">
        <v>7749.87</v>
      </c>
      <c r="AV32" s="14">
        <f t="shared" si="454"/>
        <v>20.840000000000146</v>
      </c>
      <c r="AW32" s="28">
        <f t="shared" si="455"/>
        <v>833.60000000000582</v>
      </c>
      <c r="AX32" s="14">
        <f t="shared" si="456"/>
        <v>273.22000000000003</v>
      </c>
      <c r="AY32" s="14">
        <v>273.25</v>
      </c>
      <c r="AZ32" s="14">
        <f t="shared" si="457"/>
        <v>2.9999999999972715E-2</v>
      </c>
      <c r="BA32" s="28">
        <f t="shared" si="458"/>
        <v>1.1999999999989086</v>
      </c>
      <c r="BB32" s="15">
        <v>211</v>
      </c>
      <c r="BC32" s="44">
        <f t="shared" si="459"/>
        <v>1043.4000000000069</v>
      </c>
      <c r="BD32" s="48">
        <v>834</v>
      </c>
      <c r="BE32" s="50">
        <v>248</v>
      </c>
      <c r="BF32" s="43">
        <v>2203</v>
      </c>
      <c r="BG32" s="21">
        <f t="shared" si="460"/>
        <v>10170.800000000003</v>
      </c>
      <c r="BH32" s="16">
        <f t="shared" si="461"/>
        <v>54.800000000000182</v>
      </c>
      <c r="BI32" s="17">
        <f t="shared" si="462"/>
        <v>1012</v>
      </c>
      <c r="BJ32" s="22">
        <f t="shared" si="463"/>
        <v>12210.000000000004</v>
      </c>
      <c r="BK32" s="26">
        <f t="shared" si="435"/>
        <v>1.5104477611940299</v>
      </c>
      <c r="BL32" s="26">
        <f t="shared" ref="BL32" si="468">(BI32*100)/BJ32</f>
        <v>8.2882882882882853</v>
      </c>
      <c r="BM32" s="42"/>
      <c r="BN32" s="42"/>
      <c r="BO32" s="42"/>
      <c r="BP32" s="42"/>
      <c r="BQ32" s="23">
        <f t="shared" ref="BQ32" si="469">AH32/90</f>
        <v>5</v>
      </c>
      <c r="BR32" s="23">
        <f t="shared" ref="BR32" si="470">AR32/80</f>
        <v>4.3875000000000002</v>
      </c>
      <c r="BS32" s="23">
        <f t="shared" ref="BS32" si="471">BB32/50</f>
        <v>4.22</v>
      </c>
      <c r="BT32" s="23" t="e">
        <f>#REF!/70</f>
        <v>#REF!</v>
      </c>
      <c r="BU32" s="23" t="e">
        <f>#REF!/20</f>
        <v>#REF!</v>
      </c>
    </row>
    <row r="33" spans="1:73" ht="15" customHeight="1">
      <c r="A33" s="13"/>
      <c r="B33" s="2"/>
      <c r="C33" s="2"/>
      <c r="D33" s="2"/>
      <c r="E33" s="28"/>
      <c r="F33" s="14"/>
      <c r="G33" s="14"/>
      <c r="H33" s="2"/>
      <c r="I33" s="28"/>
      <c r="J33" s="28"/>
      <c r="K33" s="34"/>
      <c r="L33" s="28"/>
      <c r="M33" s="28"/>
      <c r="N33" s="15">
        <f t="shared" ref="N33" si="472">M33+L33+K33+J33</f>
        <v>0</v>
      </c>
      <c r="O33" s="15">
        <f t="shared" ref="O33" si="473">E33+(N33-I33)</f>
        <v>0</v>
      </c>
      <c r="P33" s="2"/>
      <c r="Q33" s="2"/>
      <c r="R33" s="2"/>
      <c r="S33" s="28"/>
      <c r="T33" s="14"/>
      <c r="U33" s="14"/>
      <c r="V33" s="2"/>
      <c r="W33" s="28"/>
      <c r="X33" s="15"/>
      <c r="Y33" s="15">
        <f t="shared" ref="Y33" si="474">S33+(X33-W33)</f>
        <v>0</v>
      </c>
      <c r="Z33" s="2"/>
      <c r="AA33" s="2"/>
      <c r="AB33" s="2">
        <f t="shared" ref="AB33" si="475">AA33-Z33</f>
        <v>0</v>
      </c>
      <c r="AC33" s="28">
        <f t="shared" ref="AC33" si="476">AB33*40</f>
        <v>0</v>
      </c>
      <c r="AD33" s="14"/>
      <c r="AE33" s="14"/>
      <c r="AF33" s="14">
        <f t="shared" ref="AF33" si="477">AE33-AD33</f>
        <v>0</v>
      </c>
      <c r="AG33" s="28">
        <f t="shared" ref="AG33" si="478">AF33*40</f>
        <v>0</v>
      </c>
      <c r="AH33" s="15"/>
      <c r="AI33" s="15">
        <f t="shared" ref="AI33" si="479">AC33+(AH33-AG33)</f>
        <v>0</v>
      </c>
      <c r="AJ33" s="14"/>
      <c r="AK33" s="14"/>
      <c r="AL33" s="14">
        <f t="shared" ref="AL33" si="480">AK33-AJ33</f>
        <v>0</v>
      </c>
      <c r="AM33" s="28">
        <f t="shared" ref="AM33" si="481">AL33*40</f>
        <v>0</v>
      </c>
      <c r="AN33" s="14"/>
      <c r="AO33" s="14"/>
      <c r="AP33" s="14">
        <f t="shared" ref="AP33" si="482">AO33-AN33</f>
        <v>0</v>
      </c>
      <c r="AQ33" s="28">
        <f t="shared" ref="AQ33" si="483">AP33*40</f>
        <v>0</v>
      </c>
      <c r="AR33" s="15"/>
      <c r="AS33" s="44">
        <f t="shared" ref="AS33" si="484">AM33+(AR33-AQ33)</f>
        <v>0</v>
      </c>
      <c r="AT33" s="14"/>
      <c r="AU33" s="14"/>
      <c r="AV33" s="14">
        <f t="shared" ref="AV33" si="485">AU33-AT33</f>
        <v>0</v>
      </c>
      <c r="AW33" s="28">
        <f t="shared" ref="AW33" si="486">AV33*40</f>
        <v>0</v>
      </c>
      <c r="AX33" s="14"/>
      <c r="AY33" s="14"/>
      <c r="AZ33" s="14">
        <f t="shared" ref="AZ33" si="487">AY33-AX33</f>
        <v>0</v>
      </c>
      <c r="BA33" s="28">
        <f t="shared" ref="BA33" si="488">AZ33*40</f>
        <v>0</v>
      </c>
      <c r="BB33" s="15"/>
      <c r="BC33" s="15">
        <f t="shared" ref="BC33" si="489">AW33+(BB33-BA33)</f>
        <v>0</v>
      </c>
      <c r="BD33" s="32"/>
      <c r="BE33" s="33"/>
      <c r="BF33" s="39"/>
      <c r="BG33" s="21">
        <f t="shared" ref="BG30:BG33" si="490">AW33+AM33+AC33+S33+E33</f>
        <v>0</v>
      </c>
      <c r="BH33" s="16">
        <f t="shared" ref="BH30:BH33" si="491">BA33+AQ33+AG33+W33+I33</f>
        <v>0</v>
      </c>
      <c r="BI33" s="17">
        <f t="shared" ref="BI30:BI33" si="492">BB33+AR33+AH33+X33+M33+L33+K33+J33</f>
        <v>0</v>
      </c>
      <c r="BJ33" s="22">
        <f t="shared" ref="BJ30:BJ33" si="493">((BG33+BD33+BE33+BF33)+(BI33-BH33))</f>
        <v>0</v>
      </c>
      <c r="BK33" s="26">
        <f t="shared" si="435"/>
        <v>0</v>
      </c>
      <c r="BL33" s="26" t="e">
        <f t="shared" ref="BL33:BL34" si="494">(BI33*100)/BJ33</f>
        <v>#DIV/0!</v>
      </c>
      <c r="BM33" s="42"/>
      <c r="BN33" s="42"/>
      <c r="BO33" s="42"/>
      <c r="BP33" s="42"/>
      <c r="BQ33" s="23">
        <f t="shared" ref="BQ33:BQ34" si="495">AH33/90</f>
        <v>0</v>
      </c>
      <c r="BR33" s="23">
        <f t="shared" ref="BR33:BR34" si="496">AR33/80</f>
        <v>0</v>
      </c>
      <c r="BS33" s="23">
        <f t="shared" ref="BS33:BS34" si="497">BB33/50</f>
        <v>0</v>
      </c>
      <c r="BT33" s="23" t="e">
        <f>#REF!/70</f>
        <v>#REF!</v>
      </c>
      <c r="BU33" s="23" t="e">
        <f>#REF!/20</f>
        <v>#REF!</v>
      </c>
    </row>
    <row r="34" spans="1:73" ht="15" customHeight="1">
      <c r="A34" s="13"/>
      <c r="B34" s="2"/>
      <c r="C34" s="2"/>
      <c r="D34" s="2"/>
      <c r="E34" s="28"/>
      <c r="F34" s="14"/>
      <c r="G34" s="14"/>
      <c r="H34" s="2"/>
      <c r="I34" s="28"/>
      <c r="J34" s="28"/>
      <c r="K34" s="34"/>
      <c r="L34" s="28"/>
      <c r="M34" s="28"/>
      <c r="N34" s="15">
        <f t="shared" ref="N34" si="498">M34+L34+K34+J34</f>
        <v>0</v>
      </c>
      <c r="O34" s="15">
        <f t="shared" ref="O34" si="499">E34+(N34-I34)</f>
        <v>0</v>
      </c>
      <c r="P34" s="2"/>
      <c r="Q34" s="2"/>
      <c r="R34" s="2"/>
      <c r="S34" s="28"/>
      <c r="T34" s="14"/>
      <c r="U34" s="14"/>
      <c r="V34" s="2"/>
      <c r="W34" s="28"/>
      <c r="X34" s="15"/>
      <c r="Y34" s="15">
        <f t="shared" ref="Y34" si="500">S34+(X34-W34)</f>
        <v>0</v>
      </c>
      <c r="Z34" s="2"/>
      <c r="AA34" s="2"/>
      <c r="AB34" s="2">
        <f t="shared" ref="AB34" si="501">AA34-Z34</f>
        <v>0</v>
      </c>
      <c r="AC34" s="28">
        <f t="shared" ref="AC34" si="502">AB34*40</f>
        <v>0</v>
      </c>
      <c r="AD34" s="14"/>
      <c r="AE34" s="14"/>
      <c r="AF34" s="14">
        <f t="shared" ref="AF34" si="503">AE34-AD34</f>
        <v>0</v>
      </c>
      <c r="AG34" s="28">
        <f t="shared" ref="AG34" si="504">AF34*40</f>
        <v>0</v>
      </c>
      <c r="AH34" s="15"/>
      <c r="AI34" s="15">
        <f t="shared" ref="AI34" si="505">AC34+(AH34-AG34)</f>
        <v>0</v>
      </c>
      <c r="AJ34" s="14"/>
      <c r="AK34" s="14"/>
      <c r="AL34" s="14">
        <f t="shared" ref="AL34" si="506">AK34-AJ34</f>
        <v>0</v>
      </c>
      <c r="AM34" s="28">
        <f t="shared" ref="AM34" si="507">AL34*40</f>
        <v>0</v>
      </c>
      <c r="AN34" s="14"/>
      <c r="AO34" s="14"/>
      <c r="AP34" s="14">
        <f t="shared" ref="AP34" si="508">AO34-AN34</f>
        <v>0</v>
      </c>
      <c r="AQ34" s="28">
        <f t="shared" ref="AQ34" si="509">AP34*40</f>
        <v>0</v>
      </c>
      <c r="AR34" s="15"/>
      <c r="AS34" s="44">
        <f t="shared" ref="AS34" si="510">AM34+(AR34-AQ34)</f>
        <v>0</v>
      </c>
      <c r="AT34" s="14"/>
      <c r="AU34" s="14"/>
      <c r="AV34" s="14">
        <f t="shared" ref="AV34" si="511">AU34-AT34</f>
        <v>0</v>
      </c>
      <c r="AW34" s="28">
        <f t="shared" ref="AW34" si="512">AV34*40</f>
        <v>0</v>
      </c>
      <c r="AX34" s="14"/>
      <c r="AY34" s="14"/>
      <c r="AZ34" s="14">
        <f t="shared" ref="AZ34" si="513">AY34-AX34</f>
        <v>0</v>
      </c>
      <c r="BA34" s="28">
        <f t="shared" ref="BA34" si="514">AZ34*40</f>
        <v>0</v>
      </c>
      <c r="BB34" s="15"/>
      <c r="BC34" s="15">
        <f t="shared" ref="BC34" si="515">AW34+(BB34-BA34)</f>
        <v>0</v>
      </c>
      <c r="BD34" s="32"/>
      <c r="BE34" s="33"/>
      <c r="BF34" s="39"/>
      <c r="BG34" s="21">
        <f t="shared" ref="BG34" si="516">AW34+AM34+AC34+S34+E34</f>
        <v>0</v>
      </c>
      <c r="BH34" s="16">
        <f t="shared" ref="BH34" si="517">BA34+AQ34+AG34+W34+I34</f>
        <v>0</v>
      </c>
      <c r="BI34" s="17">
        <f t="shared" ref="BI34" si="518">BB34+AR34+AH34+X34+M34+L34+K34+J34</f>
        <v>0</v>
      </c>
      <c r="BJ34" s="22">
        <f t="shared" ref="BJ34" si="519">((BG34+BD34+BE34+BF34)+(BI34-BH34))</f>
        <v>0</v>
      </c>
      <c r="BK34" s="26">
        <f t="shared" si="435"/>
        <v>0</v>
      </c>
      <c r="BL34" s="26" t="e">
        <f t="shared" si="494"/>
        <v>#DIV/0!</v>
      </c>
      <c r="BM34" s="42"/>
      <c r="BN34" s="42"/>
      <c r="BO34" s="42"/>
      <c r="BP34" s="42"/>
      <c r="BQ34" s="23">
        <f t="shared" si="495"/>
        <v>0</v>
      </c>
      <c r="BR34" s="23">
        <f t="shared" si="496"/>
        <v>0</v>
      </c>
      <c r="BS34" s="23">
        <f t="shared" si="497"/>
        <v>0</v>
      </c>
      <c r="BT34" s="23" t="e">
        <f>#REF!/70</f>
        <v>#REF!</v>
      </c>
      <c r="BU34" s="23" t="e">
        <f>#REF!/20</f>
        <v>#REF!</v>
      </c>
    </row>
    <row r="35" spans="1:73" ht="15" customHeight="1">
      <c r="A35" s="13"/>
      <c r="B35" s="2"/>
      <c r="C35" s="2"/>
      <c r="D35" s="2"/>
      <c r="E35" s="28"/>
      <c r="F35" s="14"/>
      <c r="G35" s="14"/>
      <c r="H35" s="2"/>
      <c r="I35" s="28"/>
      <c r="J35" s="28"/>
      <c r="K35" s="34"/>
      <c r="L35" s="28"/>
      <c r="M35" s="28"/>
      <c r="N35" s="15">
        <f t="shared" ref="N35:N36" si="520">M35+L35+K35+J35</f>
        <v>0</v>
      </c>
      <c r="O35" s="15">
        <f t="shared" ref="O35:O36" si="521">E35+(N35-I35)</f>
        <v>0</v>
      </c>
      <c r="P35" s="2"/>
      <c r="Q35" s="2"/>
      <c r="R35" s="2"/>
      <c r="S35" s="28"/>
      <c r="T35" s="14"/>
      <c r="U35" s="14"/>
      <c r="V35" s="2"/>
      <c r="W35" s="28"/>
      <c r="X35" s="15"/>
      <c r="Y35" s="15">
        <f t="shared" ref="Y35:Y36" si="522">S35+(X35-W35)</f>
        <v>0</v>
      </c>
      <c r="Z35" s="2"/>
      <c r="AA35" s="2"/>
      <c r="AB35" s="2">
        <f t="shared" ref="AB35:AB36" si="523">AA35-Z35</f>
        <v>0</v>
      </c>
      <c r="AC35" s="28">
        <f t="shared" ref="AC35:AC36" si="524">AB35*40</f>
        <v>0</v>
      </c>
      <c r="AD35" s="14"/>
      <c r="AE35" s="14"/>
      <c r="AF35" s="14">
        <f t="shared" ref="AF35:AF36" si="525">AE35-AD35</f>
        <v>0</v>
      </c>
      <c r="AG35" s="28">
        <f t="shared" ref="AG35:AG36" si="526">AF35*40</f>
        <v>0</v>
      </c>
      <c r="AH35" s="15"/>
      <c r="AI35" s="15">
        <f t="shared" ref="AI35:AI36" si="527">AC35+(AH35-AG35)</f>
        <v>0</v>
      </c>
      <c r="AJ35" s="14"/>
      <c r="AK35" s="14"/>
      <c r="AL35" s="14">
        <f t="shared" ref="AL35:AL36" si="528">AK35-AJ35</f>
        <v>0</v>
      </c>
      <c r="AM35" s="28">
        <f t="shared" ref="AM35:AM36" si="529">AL35*40</f>
        <v>0</v>
      </c>
      <c r="AN35" s="14"/>
      <c r="AO35" s="14"/>
      <c r="AP35" s="14">
        <f t="shared" ref="AP35:AP36" si="530">AO35-AN35</f>
        <v>0</v>
      </c>
      <c r="AQ35" s="28">
        <f t="shared" ref="AQ35:AQ36" si="531">AP35*40</f>
        <v>0</v>
      </c>
      <c r="AR35" s="15"/>
      <c r="AS35" s="44">
        <f t="shared" ref="AS35:AS36" si="532">AM35+(AR35-AQ35)</f>
        <v>0</v>
      </c>
      <c r="AT35" s="14"/>
      <c r="AU35" s="14"/>
      <c r="AV35" s="14">
        <f t="shared" ref="AV35:AV36" si="533">AU35-AT35</f>
        <v>0</v>
      </c>
      <c r="AW35" s="28">
        <f t="shared" ref="AW35:AW36" si="534">AV35*40</f>
        <v>0</v>
      </c>
      <c r="AX35" s="14"/>
      <c r="AY35" s="14"/>
      <c r="AZ35" s="14">
        <f t="shared" ref="AZ35:AZ36" si="535">AY35-AX35</f>
        <v>0</v>
      </c>
      <c r="BA35" s="28">
        <f t="shared" ref="BA35:BA36" si="536">AZ35*40</f>
        <v>0</v>
      </c>
      <c r="BB35" s="15"/>
      <c r="BC35" s="15">
        <f t="shared" ref="BC35:BC36" si="537">AW35+(BB35-BA35)</f>
        <v>0</v>
      </c>
      <c r="BD35" s="32"/>
      <c r="BE35" s="33"/>
      <c r="BF35" s="39"/>
      <c r="BG35" s="21">
        <f t="shared" ref="BG35:BG36" si="538">AW35+AM35+AC35+S35+E35</f>
        <v>0</v>
      </c>
      <c r="BH35" s="16">
        <f t="shared" ref="BH35:BH36" si="539">BA35+AQ35+AG35+W35+I35</f>
        <v>0</v>
      </c>
      <c r="BI35" s="17">
        <f t="shared" ref="BI35:BI36" si="540">BB35+AR35+AH35+X35+M35+L35+K35+J35</f>
        <v>0</v>
      </c>
      <c r="BJ35" s="22">
        <f t="shared" ref="BJ35:BJ36" si="541">((BG35+BD35+BE35+BF35)+(BI35-BH35))</f>
        <v>0</v>
      </c>
      <c r="BK35" s="26">
        <f t="shared" si="435"/>
        <v>0</v>
      </c>
      <c r="BL35" s="26" t="e">
        <f t="shared" ref="BL35" si="542">(BI35*100)/BJ35</f>
        <v>#DIV/0!</v>
      </c>
      <c r="BM35" s="42"/>
      <c r="BN35" s="42"/>
      <c r="BO35" s="42"/>
      <c r="BP35" s="42"/>
      <c r="BQ35" s="23">
        <f t="shared" ref="BQ35" si="543">AH35/90</f>
        <v>0</v>
      </c>
      <c r="BR35" s="23">
        <f t="shared" ref="BR35" si="544">AR35/80</f>
        <v>0</v>
      </c>
      <c r="BS35" s="23">
        <f t="shared" ref="BS35" si="545">BB35/50</f>
        <v>0</v>
      </c>
      <c r="BT35" s="23" t="e">
        <f>#REF!/70</f>
        <v>#REF!</v>
      </c>
      <c r="BU35" s="23" t="e">
        <f>#REF!/20</f>
        <v>#REF!</v>
      </c>
    </row>
    <row r="36" spans="1:73" ht="15" customHeight="1">
      <c r="A36" s="13"/>
      <c r="B36" s="2"/>
      <c r="C36" s="2"/>
      <c r="D36" s="2"/>
      <c r="E36" s="28"/>
      <c r="F36" s="14"/>
      <c r="G36" s="14"/>
      <c r="H36" s="2"/>
      <c r="I36" s="28"/>
      <c r="J36" s="28"/>
      <c r="K36" s="34"/>
      <c r="L36" s="28"/>
      <c r="M36" s="28"/>
      <c r="N36" s="15">
        <f t="shared" si="520"/>
        <v>0</v>
      </c>
      <c r="O36" s="15">
        <f t="shared" si="521"/>
        <v>0</v>
      </c>
      <c r="P36" s="2"/>
      <c r="Q36" s="2"/>
      <c r="R36" s="2"/>
      <c r="S36" s="28"/>
      <c r="T36" s="14"/>
      <c r="U36" s="14"/>
      <c r="V36" s="2"/>
      <c r="W36" s="28"/>
      <c r="X36" s="15"/>
      <c r="Y36" s="15">
        <f t="shared" si="522"/>
        <v>0</v>
      </c>
      <c r="Z36" s="2"/>
      <c r="AA36" s="2"/>
      <c r="AB36" s="2">
        <f t="shared" si="523"/>
        <v>0</v>
      </c>
      <c r="AC36" s="28">
        <f t="shared" si="524"/>
        <v>0</v>
      </c>
      <c r="AD36" s="14"/>
      <c r="AE36" s="14"/>
      <c r="AF36" s="14">
        <f t="shared" si="525"/>
        <v>0</v>
      </c>
      <c r="AG36" s="28">
        <f t="shared" si="526"/>
        <v>0</v>
      </c>
      <c r="AH36" s="15"/>
      <c r="AI36" s="15">
        <f t="shared" si="527"/>
        <v>0</v>
      </c>
      <c r="AJ36" s="14"/>
      <c r="AK36" s="14"/>
      <c r="AL36" s="14">
        <f t="shared" si="528"/>
        <v>0</v>
      </c>
      <c r="AM36" s="28">
        <f t="shared" si="529"/>
        <v>0</v>
      </c>
      <c r="AN36" s="14"/>
      <c r="AO36" s="14"/>
      <c r="AP36" s="14">
        <f t="shared" si="530"/>
        <v>0</v>
      </c>
      <c r="AQ36" s="28">
        <f t="shared" si="531"/>
        <v>0</v>
      </c>
      <c r="AR36" s="15"/>
      <c r="AS36" s="15">
        <f t="shared" si="532"/>
        <v>0</v>
      </c>
      <c r="AT36" s="14"/>
      <c r="AU36" s="14"/>
      <c r="AV36" s="14">
        <f t="shared" si="533"/>
        <v>0</v>
      </c>
      <c r="AW36" s="28">
        <f t="shared" si="534"/>
        <v>0</v>
      </c>
      <c r="AX36" s="14"/>
      <c r="AY36" s="14"/>
      <c r="AZ36" s="14">
        <f t="shared" si="535"/>
        <v>0</v>
      </c>
      <c r="BA36" s="28">
        <f t="shared" si="536"/>
        <v>0</v>
      </c>
      <c r="BB36" s="15"/>
      <c r="BC36" s="15">
        <f t="shared" si="537"/>
        <v>0</v>
      </c>
      <c r="BD36" s="32"/>
      <c r="BE36" s="33"/>
      <c r="BF36" s="39"/>
      <c r="BG36" s="21">
        <f t="shared" si="538"/>
        <v>0</v>
      </c>
      <c r="BH36" s="16">
        <f t="shared" si="539"/>
        <v>0</v>
      </c>
      <c r="BI36" s="17">
        <f t="shared" si="540"/>
        <v>0</v>
      </c>
      <c r="BJ36" s="22">
        <f t="shared" si="541"/>
        <v>0</v>
      </c>
      <c r="BK36" s="26">
        <f t="shared" si="435"/>
        <v>0</v>
      </c>
      <c r="BL36" s="26" t="e">
        <f t="shared" ref="BL36" si="546">(BI36*100)/BJ36</f>
        <v>#DIV/0!</v>
      </c>
      <c r="BM36" s="42"/>
      <c r="BN36" s="42"/>
      <c r="BO36" s="42"/>
      <c r="BP36" s="42"/>
    </row>
    <row r="37" spans="1:73" ht="15" customHeight="1">
      <c r="A37" s="13"/>
      <c r="B37" s="2"/>
      <c r="C37" s="2"/>
      <c r="D37" s="2"/>
      <c r="E37" s="28"/>
      <c r="F37" s="14"/>
      <c r="G37" s="14"/>
      <c r="H37" s="2"/>
      <c r="I37" s="28"/>
      <c r="J37" s="28"/>
      <c r="K37" s="34"/>
      <c r="L37" s="28"/>
      <c r="M37" s="28"/>
      <c r="N37" s="15">
        <f t="shared" ref="N37" si="547">M37+L37+K37+J37</f>
        <v>0</v>
      </c>
      <c r="O37" s="15">
        <f t="shared" ref="O37" si="548">E37+(N37-I37)</f>
        <v>0</v>
      </c>
      <c r="P37" s="2"/>
      <c r="Q37" s="2"/>
      <c r="R37" s="2"/>
      <c r="S37" s="28"/>
      <c r="T37" s="14"/>
      <c r="U37" s="14"/>
      <c r="V37" s="2"/>
      <c r="W37" s="28"/>
      <c r="X37" s="15"/>
      <c r="Y37" s="15">
        <f t="shared" ref="Y37" si="549">S37+(X37-W37)</f>
        <v>0</v>
      </c>
      <c r="Z37" s="2"/>
      <c r="AA37" s="2"/>
      <c r="AB37" s="2">
        <f t="shared" ref="AB37" si="550">AA37-Z37</f>
        <v>0</v>
      </c>
      <c r="AC37" s="28">
        <f t="shared" ref="AC37" si="551">AB37*40</f>
        <v>0</v>
      </c>
      <c r="AD37" s="14"/>
      <c r="AE37" s="14"/>
      <c r="AF37" s="14">
        <f t="shared" ref="AF37" si="552">AE37-AD37</f>
        <v>0</v>
      </c>
      <c r="AG37" s="28">
        <f t="shared" ref="AG37" si="553">AF37*40</f>
        <v>0</v>
      </c>
      <c r="AH37" s="15"/>
      <c r="AI37" s="15">
        <f t="shared" ref="AI37" si="554">AC37+(AH37-AG37)</f>
        <v>0</v>
      </c>
      <c r="AJ37" s="14"/>
      <c r="AK37" s="14"/>
      <c r="AL37" s="14">
        <f t="shared" ref="AL37" si="555">AK37-AJ37</f>
        <v>0</v>
      </c>
      <c r="AM37" s="28">
        <f t="shared" ref="AM37" si="556">AL37*40</f>
        <v>0</v>
      </c>
      <c r="AN37" s="14"/>
      <c r="AO37" s="14"/>
      <c r="AP37" s="14">
        <f t="shared" ref="AP37" si="557">AO37-AN37</f>
        <v>0</v>
      </c>
      <c r="AQ37" s="28">
        <f t="shared" ref="AQ37" si="558">AP37*40</f>
        <v>0</v>
      </c>
      <c r="AR37" s="15"/>
      <c r="AS37" s="15">
        <f t="shared" ref="AS37" si="559">AM37+(AR37-AQ37)</f>
        <v>0</v>
      </c>
      <c r="AT37" s="14"/>
      <c r="AU37" s="14"/>
      <c r="AV37" s="14">
        <f t="shared" ref="AV37" si="560">AU37-AT37</f>
        <v>0</v>
      </c>
      <c r="AW37" s="28">
        <f t="shared" ref="AW37" si="561">AV37*40</f>
        <v>0</v>
      </c>
      <c r="AX37" s="14"/>
      <c r="AY37" s="14"/>
      <c r="AZ37" s="14">
        <f t="shared" ref="AZ37" si="562">AY37-AX37</f>
        <v>0</v>
      </c>
      <c r="BA37" s="28">
        <f t="shared" ref="BA37" si="563">AZ37*40</f>
        <v>0</v>
      </c>
      <c r="BB37" s="15"/>
      <c r="BC37" s="15">
        <f t="shared" ref="BC37" si="564">AW37+(BB37-BA37)</f>
        <v>0</v>
      </c>
      <c r="BD37" s="32"/>
      <c r="BE37" s="33"/>
      <c r="BF37" s="39"/>
      <c r="BG37" s="21">
        <f t="shared" ref="BG37" si="565">AW37+AM37+AC37+S37+E37</f>
        <v>0</v>
      </c>
      <c r="BH37" s="16">
        <f t="shared" ref="BH37" si="566">BA37+AQ37+AG37+W37+I37</f>
        <v>0</v>
      </c>
      <c r="BI37" s="17">
        <f t="shared" ref="BI37" si="567">BB37+AR37+AH37+X37+M37+L37+K37+J37</f>
        <v>0</v>
      </c>
      <c r="BJ37" s="22">
        <f t="shared" ref="BJ37" si="568">((BG37+BD37+BE37+BF37)+(BI37-BH37))</f>
        <v>0</v>
      </c>
      <c r="BK37" s="26">
        <f t="shared" si="435"/>
        <v>0</v>
      </c>
      <c r="BL37" s="26" t="e">
        <f t="shared" ref="BL37" si="569">(BI37*100)/BJ37</f>
        <v>#DIV/0!</v>
      </c>
      <c r="BM37" s="42"/>
      <c r="BN37" s="42"/>
      <c r="BO37" s="42"/>
      <c r="BP37" s="42"/>
    </row>
    <row r="38" spans="1:73" ht="15" customHeight="1">
      <c r="E38" s="8">
        <f>SUM(E7:E37)</f>
        <v>154640</v>
      </c>
      <c r="J38" s="8">
        <f>SUM(J7:J37)</f>
        <v>5701</v>
      </c>
      <c r="K38" s="8">
        <f t="shared" ref="K38:O38" si="570">SUM(K7:K37)</f>
        <v>8529</v>
      </c>
      <c r="L38" s="8">
        <f t="shared" si="570"/>
        <v>6731</v>
      </c>
      <c r="M38" s="8">
        <f t="shared" si="570"/>
        <v>10199</v>
      </c>
      <c r="N38" s="8">
        <f t="shared" si="570"/>
        <v>31160</v>
      </c>
      <c r="O38" s="8">
        <f t="shared" si="570"/>
        <v>185800</v>
      </c>
      <c r="S38" s="8">
        <f t="shared" ref="S38:X38" si="571">SUM(S7:S37)</f>
        <v>25087</v>
      </c>
      <c r="T38" s="8">
        <f t="shared" si="571"/>
        <v>0</v>
      </c>
      <c r="U38" s="8">
        <f t="shared" si="571"/>
        <v>0</v>
      </c>
      <c r="V38" s="8">
        <f t="shared" si="571"/>
        <v>0</v>
      </c>
      <c r="W38" s="8"/>
      <c r="X38" s="8">
        <f t="shared" si="571"/>
        <v>3294</v>
      </c>
      <c r="AC38" s="8">
        <f>SUM(AC7:AC37)</f>
        <v>23480.799999999999</v>
      </c>
      <c r="AG38" s="24">
        <f>SUM(AG7:AG37)</f>
        <v>1103.599999999999</v>
      </c>
      <c r="AH38" s="8">
        <f>SUM(AH7:AH37)</f>
        <v>10489</v>
      </c>
      <c r="AI38" s="8">
        <f>SUM(AI7:AI37)</f>
        <v>32866.200000000004</v>
      </c>
      <c r="AM38" s="8">
        <f>SUM(AM7:AM37)</f>
        <v>8796.3999999999978</v>
      </c>
      <c r="AQ38" s="24">
        <f>SUM(AQ7:AQ37)</f>
        <v>1985.1999999999998</v>
      </c>
      <c r="AR38" s="8">
        <f>SUM(AR7:AR37)</f>
        <v>8309</v>
      </c>
      <c r="AS38" s="8">
        <f>SUM(AS7:AS37)</f>
        <v>15120.199999999997</v>
      </c>
      <c r="AW38" s="8">
        <f>SUM(AW7:AW37)</f>
        <v>18905.999999999985</v>
      </c>
      <c r="BA38" s="24">
        <f>SUM(BA7:BA37)</f>
        <v>461.19999999999891</v>
      </c>
      <c r="BB38" s="8">
        <f>SUM(BB7:BB37)</f>
        <v>5570</v>
      </c>
      <c r="BC38" s="8">
        <f>SUM(BC7:BC37)</f>
        <v>24014.799999999981</v>
      </c>
      <c r="BD38" s="8"/>
      <c r="BE38" s="8"/>
      <c r="BF38" s="8">
        <f t="shared" ref="BF38:BJ38" si="572">SUM(BF7:BF37)</f>
        <v>28692</v>
      </c>
      <c r="BG38" s="8">
        <f t="shared" si="572"/>
        <v>230910.2</v>
      </c>
      <c r="BH38" s="24">
        <f t="shared" si="572"/>
        <v>3549.9999999999977</v>
      </c>
      <c r="BI38" s="8">
        <f t="shared" si="572"/>
        <v>58822</v>
      </c>
      <c r="BJ38" s="8">
        <f t="shared" si="572"/>
        <v>314070.2</v>
      </c>
      <c r="BK38" s="23">
        <f>(BI38/670)/8</f>
        <v>10.974253731343284</v>
      </c>
      <c r="BL38" s="23">
        <f t="shared" ref="BL38" si="573">(BI38*100)/BJ38</f>
        <v>18.728933849820837</v>
      </c>
      <c r="BM38" s="23"/>
      <c r="BN38" s="23"/>
      <c r="BO38" s="23"/>
      <c r="BP38" s="23"/>
    </row>
    <row r="39" spans="1:73" ht="15.95" customHeight="1">
      <c r="AG39" s="9"/>
      <c r="AH39" s="9"/>
      <c r="AQ39" s="9"/>
      <c r="AR39" s="9"/>
      <c r="BA39" s="9"/>
      <c r="BB39" s="9"/>
      <c r="BH39" s="9"/>
      <c r="BI39" s="9"/>
    </row>
    <row r="40" spans="1:73" ht="15.95" customHeight="1">
      <c r="BI40">
        <f>BI38/8</f>
        <v>7352.75</v>
      </c>
    </row>
    <row r="41" spans="1:73">
      <c r="AZ41">
        <f>23.43*40</f>
        <v>937.2</v>
      </c>
    </row>
  </sheetData>
  <mergeCells count="38">
    <mergeCell ref="J5:M5"/>
    <mergeCell ref="P4:Y4"/>
    <mergeCell ref="P5:S5"/>
    <mergeCell ref="T5:W5"/>
    <mergeCell ref="X5:X6"/>
    <mergeCell ref="Y5:Y6"/>
    <mergeCell ref="BK5:BK6"/>
    <mergeCell ref="BI5:BI6"/>
    <mergeCell ref="BL4:BL6"/>
    <mergeCell ref="Z4:AI4"/>
    <mergeCell ref="AJ4:AS4"/>
    <mergeCell ref="Z5:AC5"/>
    <mergeCell ref="AD5:AG5"/>
    <mergeCell ref="AI5:AI6"/>
    <mergeCell ref="AJ5:AM5"/>
    <mergeCell ref="AN5:AQ5"/>
    <mergeCell ref="AS5:AS6"/>
    <mergeCell ref="AH5:AH6"/>
    <mergeCell ref="AR5:AR6"/>
    <mergeCell ref="AT5:AW5"/>
    <mergeCell ref="AX5:BA5"/>
    <mergeCell ref="BF5:BF6"/>
    <mergeCell ref="A1:BJ1"/>
    <mergeCell ref="A2:BJ2"/>
    <mergeCell ref="A3:BJ3"/>
    <mergeCell ref="BG4:BJ4"/>
    <mergeCell ref="BJ5:BJ6"/>
    <mergeCell ref="AT4:BC4"/>
    <mergeCell ref="BB5:BB6"/>
    <mergeCell ref="A4:A6"/>
    <mergeCell ref="BD5:BD6"/>
    <mergeCell ref="BE5:BE6"/>
    <mergeCell ref="BC5:BC6"/>
    <mergeCell ref="B4:O4"/>
    <mergeCell ref="B5:E5"/>
    <mergeCell ref="F5:I5"/>
    <mergeCell ref="N5:N6"/>
    <mergeCell ref="O5:O6"/>
  </mergeCells>
  <pageMargins left="0.51181102362204722" right="0.11811023622047245" top="0.35433070866141736" bottom="0.35433070866141736" header="0.31496062992125984" footer="0.31496062992125984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0"/>
  <sheetViews>
    <sheetView workbookViewId="0">
      <selection activeCell="B20" sqref="B20"/>
    </sheetView>
  </sheetViews>
  <sheetFormatPr defaultRowHeight="15"/>
  <cols>
    <col min="1" max="1" width="8.42578125" customWidth="1"/>
    <col min="2" max="2" width="6.85546875" customWidth="1"/>
    <col min="3" max="3" width="6.42578125" customWidth="1"/>
    <col min="4" max="4" width="4.42578125" bestFit="1" customWidth="1"/>
    <col min="5" max="5" width="6" customWidth="1"/>
    <col min="6" max="6" width="6.5703125" customWidth="1"/>
    <col min="7" max="7" width="7.140625" customWidth="1"/>
    <col min="8" max="8" width="6.7109375" customWidth="1"/>
    <col min="9" max="9" width="5.85546875" customWidth="1"/>
    <col min="10" max="10" width="6.28515625" customWidth="1"/>
    <col min="11" max="11" width="6.5703125" customWidth="1"/>
    <col min="12" max="12" width="7.28515625" customWidth="1"/>
    <col min="13" max="13" width="7.85546875" customWidth="1"/>
    <col min="14" max="14" width="5.7109375" bestFit="1" customWidth="1"/>
    <col min="15" max="15" width="7.28515625" customWidth="1"/>
    <col min="16" max="16" width="7.7109375" customWidth="1"/>
    <col min="17" max="17" width="5.7109375" bestFit="1" customWidth="1"/>
    <col min="18" max="18" width="6.28515625" customWidth="1"/>
    <col min="19" max="19" width="6.42578125" customWidth="1"/>
    <col min="20" max="20" width="6.85546875" customWidth="1"/>
    <col min="21" max="21" width="7.85546875" customWidth="1"/>
    <col min="22" max="22" width="6.85546875" customWidth="1"/>
    <col min="23" max="23" width="7.5703125" customWidth="1"/>
  </cols>
  <sheetData>
    <row r="1" spans="1:30" ht="15.75">
      <c r="A1" s="51" t="s">
        <v>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spans="1:30" ht="14.25" customHeight="1">
      <c r="A2" s="52" t="s">
        <v>10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 spans="1:30" ht="15.75" customHeight="1" thickBot="1">
      <c r="A3" s="52" t="s">
        <v>11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spans="1:30" ht="18" customHeight="1" thickTop="1" thickBot="1">
      <c r="A4" s="62" t="s">
        <v>0</v>
      </c>
      <c r="B4" s="57" t="s">
        <v>16</v>
      </c>
      <c r="C4" s="58"/>
      <c r="D4" s="58"/>
      <c r="E4" s="58"/>
      <c r="F4" s="58"/>
      <c r="G4" s="58"/>
      <c r="H4" s="58"/>
      <c r="I4" s="58"/>
      <c r="J4" s="58"/>
      <c r="K4" s="59"/>
      <c r="L4" s="57" t="s">
        <v>17</v>
      </c>
      <c r="M4" s="58"/>
      <c r="N4" s="58"/>
      <c r="O4" s="58"/>
      <c r="P4" s="58"/>
      <c r="Q4" s="58"/>
      <c r="R4" s="58"/>
      <c r="S4" s="59"/>
      <c r="T4" s="53" t="s">
        <v>8</v>
      </c>
      <c r="U4" s="54"/>
      <c r="V4" s="54"/>
      <c r="W4" s="55"/>
      <c r="Y4" s="73" t="s">
        <v>19</v>
      </c>
    </row>
    <row r="5" spans="1:30" ht="18.75" customHeight="1" thickTop="1" thickBot="1">
      <c r="A5" s="63"/>
      <c r="B5" s="68" t="s">
        <v>5</v>
      </c>
      <c r="C5" s="68"/>
      <c r="D5" s="68"/>
      <c r="E5" s="68"/>
      <c r="F5" s="68" t="s">
        <v>6</v>
      </c>
      <c r="G5" s="68"/>
      <c r="H5" s="68"/>
      <c r="I5" s="68"/>
      <c r="J5" s="60" t="s">
        <v>7</v>
      </c>
      <c r="K5" s="67" t="s">
        <v>12</v>
      </c>
      <c r="L5" s="68" t="s">
        <v>5</v>
      </c>
      <c r="M5" s="68"/>
      <c r="N5" s="68"/>
      <c r="O5" s="68" t="s">
        <v>6</v>
      </c>
      <c r="P5" s="68"/>
      <c r="Q5" s="68"/>
      <c r="R5" s="60" t="s">
        <v>7</v>
      </c>
      <c r="S5" s="79" t="s">
        <v>12</v>
      </c>
      <c r="T5" s="18" t="s">
        <v>5</v>
      </c>
      <c r="U5" s="10" t="s">
        <v>6</v>
      </c>
      <c r="V5" s="71" t="s">
        <v>7</v>
      </c>
      <c r="W5" s="56" t="s">
        <v>12</v>
      </c>
      <c r="X5" s="70" t="s">
        <v>18</v>
      </c>
      <c r="Y5" s="73"/>
    </row>
    <row r="6" spans="1:30" ht="22.5" customHeight="1" thickTop="1" thickBot="1">
      <c r="A6" s="64"/>
      <c r="B6" s="30" t="s">
        <v>1</v>
      </c>
      <c r="C6" s="30" t="s">
        <v>2</v>
      </c>
      <c r="D6" s="30" t="s">
        <v>3</v>
      </c>
      <c r="E6" s="30" t="s">
        <v>4</v>
      </c>
      <c r="F6" s="30" t="s">
        <v>1</v>
      </c>
      <c r="G6" s="30" t="s">
        <v>2</v>
      </c>
      <c r="H6" s="30" t="s">
        <v>3</v>
      </c>
      <c r="I6" s="30" t="s">
        <v>4</v>
      </c>
      <c r="J6" s="61"/>
      <c r="K6" s="67"/>
      <c r="L6" s="30" t="s">
        <v>1</v>
      </c>
      <c r="M6" s="30" t="s">
        <v>2</v>
      </c>
      <c r="N6" s="30" t="s">
        <v>4</v>
      </c>
      <c r="O6" s="30" t="s">
        <v>1</v>
      </c>
      <c r="P6" s="30" t="s">
        <v>2</v>
      </c>
      <c r="Q6" s="30" t="s">
        <v>4</v>
      </c>
      <c r="R6" s="61"/>
      <c r="S6" s="79"/>
      <c r="T6" s="18" t="s">
        <v>4</v>
      </c>
      <c r="U6" s="10" t="s">
        <v>4</v>
      </c>
      <c r="V6" s="72"/>
      <c r="W6" s="56"/>
      <c r="X6" s="70"/>
      <c r="Y6" s="73"/>
      <c r="Z6" s="29" t="s">
        <v>20</v>
      </c>
      <c r="AA6" s="29" t="s">
        <v>21</v>
      </c>
      <c r="AB6" s="29" t="s">
        <v>22</v>
      </c>
      <c r="AC6" s="29" t="s">
        <v>23</v>
      </c>
      <c r="AD6" s="29" t="s">
        <v>24</v>
      </c>
    </row>
    <row r="7" spans="1:30" ht="15" customHeight="1" thickTop="1">
      <c r="A7" s="11" t="s">
        <v>36</v>
      </c>
      <c r="B7" s="7"/>
      <c r="C7" s="5"/>
      <c r="D7" s="5">
        <f t="shared" ref="D7" si="0">C7-B7</f>
        <v>0</v>
      </c>
      <c r="E7" s="27">
        <f t="shared" ref="E7" si="1">D7*40</f>
        <v>0</v>
      </c>
      <c r="F7" s="5"/>
      <c r="G7" s="5"/>
      <c r="H7" s="5">
        <f t="shared" ref="H7" si="2">G7-F7</f>
        <v>0</v>
      </c>
      <c r="I7" s="27">
        <f t="shared" ref="I7" si="3">H7*40</f>
        <v>0</v>
      </c>
      <c r="J7" s="6"/>
      <c r="K7" s="6">
        <f t="shared" ref="K7" si="4">E7+(J7-I7)</f>
        <v>0</v>
      </c>
      <c r="L7" s="7"/>
      <c r="M7" s="5"/>
      <c r="N7" s="5">
        <f>M7-L7</f>
        <v>0</v>
      </c>
      <c r="O7" s="5"/>
      <c r="P7" s="5"/>
      <c r="Q7" s="5">
        <f>P7-O7</f>
        <v>0</v>
      </c>
      <c r="R7" s="6"/>
      <c r="S7" s="6">
        <f>N7+R7-Q7</f>
        <v>0</v>
      </c>
      <c r="T7" s="36">
        <f>N7+E7</f>
        <v>0</v>
      </c>
      <c r="U7" s="3">
        <f>Q7+I7</f>
        <v>0</v>
      </c>
      <c r="V7" s="4">
        <f>R7+J7</f>
        <v>0</v>
      </c>
      <c r="W7" s="20">
        <f>T7+V7-U7</f>
        <v>0</v>
      </c>
      <c r="X7" s="26">
        <f>V7/90</f>
        <v>0</v>
      </c>
      <c r="Y7" s="26" t="e">
        <f t="shared" ref="Y7:Y38" si="5">(V7*100)/W7</f>
        <v>#DIV/0!</v>
      </c>
      <c r="Z7" s="23" t="e">
        <f>#REF!/90</f>
        <v>#REF!</v>
      </c>
      <c r="AA7" s="23" t="e">
        <f>#REF!/80</f>
        <v>#REF!</v>
      </c>
      <c r="AB7" s="23" t="e">
        <f>#REF!/50</f>
        <v>#REF!</v>
      </c>
      <c r="AC7" s="23">
        <f t="shared" ref="AC7:AC35" si="6">J7/70</f>
        <v>0</v>
      </c>
      <c r="AD7" s="23">
        <f t="shared" ref="AD7:AD35" si="7">R7/20</f>
        <v>0</v>
      </c>
    </row>
    <row r="8" spans="1:30" ht="15" customHeight="1">
      <c r="A8" s="13" t="s">
        <v>37</v>
      </c>
      <c r="B8" s="25"/>
      <c r="C8" s="14"/>
      <c r="D8" s="14">
        <f t="shared" ref="D8" si="8">C8-B8</f>
        <v>0</v>
      </c>
      <c r="E8" s="28">
        <f t="shared" ref="E8" si="9">D8*40</f>
        <v>0</v>
      </c>
      <c r="F8" s="14"/>
      <c r="G8" s="14"/>
      <c r="H8" s="14">
        <f t="shared" ref="H8" si="10">G8-F8</f>
        <v>0</v>
      </c>
      <c r="I8" s="28">
        <f t="shared" ref="I8" si="11">H8*40</f>
        <v>0</v>
      </c>
      <c r="J8" s="15"/>
      <c r="K8" s="15">
        <f t="shared" ref="K8" si="12">E8+(J8-I8)</f>
        <v>0</v>
      </c>
      <c r="L8" s="25"/>
      <c r="M8" s="14"/>
      <c r="N8" s="14">
        <f>M8-L8</f>
        <v>0</v>
      </c>
      <c r="O8" s="14"/>
      <c r="P8" s="14"/>
      <c r="Q8" s="14">
        <f>P8-O8</f>
        <v>0</v>
      </c>
      <c r="R8" s="15"/>
      <c r="S8" s="15">
        <f>N8+R8-Q8</f>
        <v>0</v>
      </c>
      <c r="T8" s="37">
        <f t="shared" ref="T8:T17" si="13">N8+E8</f>
        <v>0</v>
      </c>
      <c r="U8" s="16">
        <f t="shared" ref="U8:U17" si="14">Q8+I8</f>
        <v>0</v>
      </c>
      <c r="V8" s="17">
        <f t="shared" ref="V8:V17" si="15">R8+J8</f>
        <v>0</v>
      </c>
      <c r="W8" s="22">
        <f t="shared" ref="W8:W17" si="16">T8+V8-U8</f>
        <v>0</v>
      </c>
      <c r="X8" s="26">
        <f t="shared" ref="X8:X37" si="17">V8/90</f>
        <v>0</v>
      </c>
      <c r="Y8" s="26" t="e">
        <f t="shared" si="5"/>
        <v>#DIV/0!</v>
      </c>
      <c r="Z8" s="23" t="e">
        <f>#REF!/90</f>
        <v>#REF!</v>
      </c>
      <c r="AA8" s="23" t="e">
        <f>#REF!/80</f>
        <v>#REF!</v>
      </c>
      <c r="AB8" s="23" t="e">
        <f>#REF!/50</f>
        <v>#REF!</v>
      </c>
      <c r="AC8" s="23">
        <f t="shared" si="6"/>
        <v>0</v>
      </c>
      <c r="AD8" s="23">
        <f t="shared" si="7"/>
        <v>0</v>
      </c>
    </row>
    <row r="9" spans="1:30" ht="15" customHeight="1">
      <c r="A9" s="13" t="s">
        <v>38</v>
      </c>
      <c r="B9" s="25"/>
      <c r="C9" s="14"/>
      <c r="D9" s="14">
        <f t="shared" ref="D9" si="18">C9-B9</f>
        <v>0</v>
      </c>
      <c r="E9" s="28">
        <f t="shared" ref="E9" si="19">D9*40</f>
        <v>0</v>
      </c>
      <c r="F9" s="14"/>
      <c r="G9" s="14"/>
      <c r="H9" s="14">
        <f t="shared" ref="H9" si="20">G9-F9</f>
        <v>0</v>
      </c>
      <c r="I9" s="28">
        <f t="shared" ref="I9" si="21">H9*40</f>
        <v>0</v>
      </c>
      <c r="J9" s="15"/>
      <c r="K9" s="15">
        <f t="shared" ref="K9" si="22">E9+(J9-I9)</f>
        <v>0</v>
      </c>
      <c r="L9" s="25"/>
      <c r="M9" s="14"/>
      <c r="N9" s="14">
        <f>M9-L9</f>
        <v>0</v>
      </c>
      <c r="O9" s="14"/>
      <c r="P9" s="14"/>
      <c r="Q9" s="14">
        <f>P9-O9</f>
        <v>0</v>
      </c>
      <c r="R9" s="15"/>
      <c r="S9" s="15">
        <f>N9+R9-Q9</f>
        <v>0</v>
      </c>
      <c r="T9" s="37">
        <f t="shared" si="13"/>
        <v>0</v>
      </c>
      <c r="U9" s="16">
        <f t="shared" si="14"/>
        <v>0</v>
      </c>
      <c r="V9" s="17">
        <f t="shared" si="15"/>
        <v>0</v>
      </c>
      <c r="W9" s="22">
        <f t="shared" si="16"/>
        <v>0</v>
      </c>
      <c r="X9" s="26">
        <f t="shared" si="17"/>
        <v>0</v>
      </c>
      <c r="Y9" s="26" t="e">
        <f t="shared" si="5"/>
        <v>#DIV/0!</v>
      </c>
      <c r="Z9" s="23" t="e">
        <f>#REF!/90</f>
        <v>#REF!</v>
      </c>
      <c r="AA9" s="23" t="e">
        <f>#REF!/80</f>
        <v>#REF!</v>
      </c>
      <c r="AB9" s="23" t="e">
        <f>#REF!/50</f>
        <v>#REF!</v>
      </c>
      <c r="AC9" s="23">
        <f t="shared" si="6"/>
        <v>0</v>
      </c>
      <c r="AD9" s="23">
        <f t="shared" si="7"/>
        <v>0</v>
      </c>
    </row>
    <row r="10" spans="1:30" ht="15" customHeight="1">
      <c r="A10" s="13" t="s">
        <v>39</v>
      </c>
      <c r="B10" s="25"/>
      <c r="C10" s="14"/>
      <c r="D10" s="14">
        <f t="shared" ref="D10:D17" si="23">C10-B10</f>
        <v>0</v>
      </c>
      <c r="E10" s="28">
        <f t="shared" ref="E10:E17" si="24">D10*40</f>
        <v>0</v>
      </c>
      <c r="F10" s="14"/>
      <c r="G10" s="14"/>
      <c r="H10" s="14">
        <f t="shared" ref="H10:H17" si="25">G10-F10</f>
        <v>0</v>
      </c>
      <c r="I10" s="28">
        <f t="shared" ref="I10:I17" si="26">H10*40</f>
        <v>0</v>
      </c>
      <c r="J10" s="15"/>
      <c r="K10" s="15">
        <f t="shared" ref="K10:K17" si="27">E10+(J10-I10)</f>
        <v>0</v>
      </c>
      <c r="L10" s="25"/>
      <c r="M10" s="14"/>
      <c r="N10" s="14">
        <f t="shared" ref="N10:N17" si="28">M10-L10</f>
        <v>0</v>
      </c>
      <c r="O10" s="14"/>
      <c r="P10" s="14"/>
      <c r="Q10" s="14">
        <f t="shared" ref="Q10:Q17" si="29">P10-O10</f>
        <v>0</v>
      </c>
      <c r="R10" s="15"/>
      <c r="S10" s="15">
        <f t="shared" ref="S10:S17" si="30">N10+R10-Q10</f>
        <v>0</v>
      </c>
      <c r="T10" s="37">
        <f t="shared" si="13"/>
        <v>0</v>
      </c>
      <c r="U10" s="16">
        <f t="shared" si="14"/>
        <v>0</v>
      </c>
      <c r="V10" s="17">
        <f t="shared" si="15"/>
        <v>0</v>
      </c>
      <c r="W10" s="22">
        <f t="shared" si="16"/>
        <v>0</v>
      </c>
      <c r="X10" s="26">
        <f t="shared" si="17"/>
        <v>0</v>
      </c>
      <c r="Y10" s="26" t="e">
        <f t="shared" si="5"/>
        <v>#DIV/0!</v>
      </c>
      <c r="Z10" s="23" t="e">
        <f>#REF!/90</f>
        <v>#REF!</v>
      </c>
      <c r="AA10" s="23" t="e">
        <f>#REF!/80</f>
        <v>#REF!</v>
      </c>
      <c r="AB10" s="23" t="e">
        <f>#REF!/50</f>
        <v>#REF!</v>
      </c>
      <c r="AC10" s="23">
        <f t="shared" si="6"/>
        <v>0</v>
      </c>
      <c r="AD10" s="23">
        <f t="shared" si="7"/>
        <v>0</v>
      </c>
    </row>
    <row r="11" spans="1:30" ht="15" customHeight="1">
      <c r="A11" s="13" t="s">
        <v>40</v>
      </c>
      <c r="B11" s="25"/>
      <c r="C11" s="14"/>
      <c r="D11" s="14">
        <f t="shared" si="23"/>
        <v>0</v>
      </c>
      <c r="E11" s="28">
        <f t="shared" si="24"/>
        <v>0</v>
      </c>
      <c r="F11" s="14"/>
      <c r="G11" s="14"/>
      <c r="H11" s="14">
        <f t="shared" si="25"/>
        <v>0</v>
      </c>
      <c r="I11" s="28">
        <f t="shared" si="26"/>
        <v>0</v>
      </c>
      <c r="J11" s="15"/>
      <c r="K11" s="15">
        <f t="shared" si="27"/>
        <v>0</v>
      </c>
      <c r="L11" s="25"/>
      <c r="M11" s="14"/>
      <c r="N11" s="14">
        <f t="shared" si="28"/>
        <v>0</v>
      </c>
      <c r="O11" s="14"/>
      <c r="P11" s="14"/>
      <c r="Q11" s="14">
        <f t="shared" si="29"/>
        <v>0</v>
      </c>
      <c r="R11" s="15"/>
      <c r="S11" s="15">
        <f t="shared" si="30"/>
        <v>0</v>
      </c>
      <c r="T11" s="37">
        <f t="shared" si="13"/>
        <v>0</v>
      </c>
      <c r="U11" s="16">
        <f t="shared" si="14"/>
        <v>0</v>
      </c>
      <c r="V11" s="17">
        <f t="shared" si="15"/>
        <v>0</v>
      </c>
      <c r="W11" s="22">
        <f t="shared" si="16"/>
        <v>0</v>
      </c>
      <c r="X11" s="26">
        <f t="shared" si="17"/>
        <v>0</v>
      </c>
      <c r="Y11" s="26" t="e">
        <f t="shared" si="5"/>
        <v>#DIV/0!</v>
      </c>
      <c r="Z11" s="23" t="e">
        <f>#REF!/90</f>
        <v>#REF!</v>
      </c>
      <c r="AA11" s="23" t="e">
        <f>#REF!/80</f>
        <v>#REF!</v>
      </c>
      <c r="AB11" s="23" t="e">
        <f>#REF!/50</f>
        <v>#REF!</v>
      </c>
      <c r="AC11" s="23">
        <f t="shared" si="6"/>
        <v>0</v>
      </c>
      <c r="AD11" s="23">
        <f t="shared" si="7"/>
        <v>0</v>
      </c>
    </row>
    <row r="12" spans="1:30" ht="15" customHeight="1">
      <c r="A12" s="13" t="s">
        <v>41</v>
      </c>
      <c r="B12" s="25"/>
      <c r="C12" s="14"/>
      <c r="D12" s="14">
        <f t="shared" si="23"/>
        <v>0</v>
      </c>
      <c r="E12" s="28">
        <f t="shared" si="24"/>
        <v>0</v>
      </c>
      <c r="F12" s="14"/>
      <c r="G12" s="14"/>
      <c r="H12" s="14">
        <f t="shared" si="25"/>
        <v>0</v>
      </c>
      <c r="I12" s="28">
        <f t="shared" si="26"/>
        <v>0</v>
      </c>
      <c r="J12" s="15"/>
      <c r="K12" s="15">
        <f t="shared" si="27"/>
        <v>0</v>
      </c>
      <c r="L12" s="25"/>
      <c r="M12" s="14"/>
      <c r="N12" s="14">
        <f t="shared" si="28"/>
        <v>0</v>
      </c>
      <c r="O12" s="14"/>
      <c r="P12" s="14"/>
      <c r="Q12" s="14">
        <f t="shared" si="29"/>
        <v>0</v>
      </c>
      <c r="R12" s="15"/>
      <c r="S12" s="15">
        <f t="shared" si="30"/>
        <v>0</v>
      </c>
      <c r="T12" s="37">
        <f t="shared" si="13"/>
        <v>0</v>
      </c>
      <c r="U12" s="16">
        <f t="shared" si="14"/>
        <v>0</v>
      </c>
      <c r="V12" s="17">
        <f t="shared" si="15"/>
        <v>0</v>
      </c>
      <c r="W12" s="22">
        <f t="shared" si="16"/>
        <v>0</v>
      </c>
      <c r="X12" s="26">
        <f t="shared" si="17"/>
        <v>0</v>
      </c>
      <c r="Y12" s="26" t="e">
        <f t="shared" si="5"/>
        <v>#DIV/0!</v>
      </c>
      <c r="Z12" s="23" t="e">
        <f>#REF!/90</f>
        <v>#REF!</v>
      </c>
      <c r="AA12" s="23" t="e">
        <f>#REF!/80</f>
        <v>#REF!</v>
      </c>
      <c r="AB12" s="23" t="e">
        <f>#REF!/50</f>
        <v>#REF!</v>
      </c>
      <c r="AC12" s="23">
        <f t="shared" si="6"/>
        <v>0</v>
      </c>
      <c r="AD12" s="23">
        <f t="shared" si="7"/>
        <v>0</v>
      </c>
    </row>
    <row r="13" spans="1:30" ht="15" customHeight="1">
      <c r="A13" s="13" t="s">
        <v>42</v>
      </c>
      <c r="B13" s="25"/>
      <c r="C13" s="14"/>
      <c r="D13" s="14">
        <f t="shared" si="23"/>
        <v>0</v>
      </c>
      <c r="E13" s="28">
        <f t="shared" si="24"/>
        <v>0</v>
      </c>
      <c r="F13" s="14"/>
      <c r="G13" s="14"/>
      <c r="H13" s="14">
        <f t="shared" si="25"/>
        <v>0</v>
      </c>
      <c r="I13" s="28">
        <f t="shared" si="26"/>
        <v>0</v>
      </c>
      <c r="J13" s="15"/>
      <c r="K13" s="15">
        <f t="shared" si="27"/>
        <v>0</v>
      </c>
      <c r="L13" s="25"/>
      <c r="M13" s="14"/>
      <c r="N13" s="14">
        <f t="shared" si="28"/>
        <v>0</v>
      </c>
      <c r="O13" s="14"/>
      <c r="P13" s="14"/>
      <c r="Q13" s="14">
        <f t="shared" si="29"/>
        <v>0</v>
      </c>
      <c r="R13" s="15"/>
      <c r="S13" s="15">
        <f t="shared" si="30"/>
        <v>0</v>
      </c>
      <c r="T13" s="37">
        <f t="shared" si="13"/>
        <v>0</v>
      </c>
      <c r="U13" s="16">
        <f t="shared" si="14"/>
        <v>0</v>
      </c>
      <c r="V13" s="17">
        <f t="shared" si="15"/>
        <v>0</v>
      </c>
      <c r="W13" s="22">
        <f t="shared" si="16"/>
        <v>0</v>
      </c>
      <c r="X13" s="26">
        <f t="shared" si="17"/>
        <v>0</v>
      </c>
      <c r="Y13" s="26" t="e">
        <f t="shared" si="5"/>
        <v>#DIV/0!</v>
      </c>
      <c r="Z13" s="23" t="e">
        <f>#REF!/90</f>
        <v>#REF!</v>
      </c>
      <c r="AA13" s="23" t="e">
        <f>#REF!/80</f>
        <v>#REF!</v>
      </c>
      <c r="AB13" s="23" t="e">
        <f>#REF!/50</f>
        <v>#REF!</v>
      </c>
      <c r="AC13" s="23">
        <f t="shared" si="6"/>
        <v>0</v>
      </c>
      <c r="AD13" s="23">
        <f t="shared" si="7"/>
        <v>0</v>
      </c>
    </row>
    <row r="14" spans="1:30" ht="15" customHeight="1">
      <c r="A14" s="13" t="s">
        <v>43</v>
      </c>
      <c r="B14" s="25"/>
      <c r="C14" s="14"/>
      <c r="D14" s="14">
        <f t="shared" si="23"/>
        <v>0</v>
      </c>
      <c r="E14" s="28">
        <f t="shared" si="24"/>
        <v>0</v>
      </c>
      <c r="F14" s="14"/>
      <c r="G14" s="14"/>
      <c r="H14" s="14">
        <f t="shared" si="25"/>
        <v>0</v>
      </c>
      <c r="I14" s="28">
        <f t="shared" si="26"/>
        <v>0</v>
      </c>
      <c r="J14" s="15"/>
      <c r="K14" s="15">
        <f t="shared" si="27"/>
        <v>0</v>
      </c>
      <c r="L14" s="25"/>
      <c r="M14" s="14"/>
      <c r="N14" s="14">
        <f t="shared" si="28"/>
        <v>0</v>
      </c>
      <c r="O14" s="14"/>
      <c r="P14" s="14"/>
      <c r="Q14" s="14">
        <f t="shared" si="29"/>
        <v>0</v>
      </c>
      <c r="R14" s="15"/>
      <c r="S14" s="15">
        <f t="shared" si="30"/>
        <v>0</v>
      </c>
      <c r="T14" s="37">
        <f t="shared" si="13"/>
        <v>0</v>
      </c>
      <c r="U14" s="16">
        <f t="shared" si="14"/>
        <v>0</v>
      </c>
      <c r="V14" s="17">
        <f t="shared" si="15"/>
        <v>0</v>
      </c>
      <c r="W14" s="22">
        <f t="shared" si="16"/>
        <v>0</v>
      </c>
      <c r="X14" s="26">
        <f t="shared" si="17"/>
        <v>0</v>
      </c>
      <c r="Y14" s="26" t="e">
        <f t="shared" si="5"/>
        <v>#DIV/0!</v>
      </c>
      <c r="Z14" s="23" t="e">
        <f>#REF!/90</f>
        <v>#REF!</v>
      </c>
      <c r="AA14" s="23" t="e">
        <f>#REF!/80</f>
        <v>#REF!</v>
      </c>
      <c r="AB14" s="23" t="e">
        <f>#REF!/50</f>
        <v>#REF!</v>
      </c>
      <c r="AC14" s="23">
        <f t="shared" si="6"/>
        <v>0</v>
      </c>
      <c r="AD14" s="23">
        <f t="shared" si="7"/>
        <v>0</v>
      </c>
    </row>
    <row r="15" spans="1:30" ht="15" customHeight="1">
      <c r="A15" s="13" t="s">
        <v>44</v>
      </c>
      <c r="B15" s="25"/>
      <c r="C15" s="14"/>
      <c r="D15" s="14">
        <f t="shared" si="23"/>
        <v>0</v>
      </c>
      <c r="E15" s="28">
        <f t="shared" si="24"/>
        <v>0</v>
      </c>
      <c r="F15" s="14"/>
      <c r="G15" s="14"/>
      <c r="H15" s="14">
        <f t="shared" si="25"/>
        <v>0</v>
      </c>
      <c r="I15" s="28">
        <f t="shared" si="26"/>
        <v>0</v>
      </c>
      <c r="J15" s="15"/>
      <c r="K15" s="15">
        <f t="shared" si="27"/>
        <v>0</v>
      </c>
      <c r="L15" s="25"/>
      <c r="M15" s="14"/>
      <c r="N15" s="14">
        <f t="shared" si="28"/>
        <v>0</v>
      </c>
      <c r="O15" s="14"/>
      <c r="P15" s="14"/>
      <c r="Q15" s="14">
        <f t="shared" si="29"/>
        <v>0</v>
      </c>
      <c r="R15" s="15"/>
      <c r="S15" s="15">
        <f t="shared" si="30"/>
        <v>0</v>
      </c>
      <c r="T15" s="37">
        <f t="shared" si="13"/>
        <v>0</v>
      </c>
      <c r="U15" s="16">
        <f t="shared" si="14"/>
        <v>0</v>
      </c>
      <c r="V15" s="17">
        <f t="shared" si="15"/>
        <v>0</v>
      </c>
      <c r="W15" s="22">
        <f t="shared" si="16"/>
        <v>0</v>
      </c>
      <c r="X15" s="26">
        <f t="shared" si="17"/>
        <v>0</v>
      </c>
      <c r="Y15" s="26" t="e">
        <f t="shared" si="5"/>
        <v>#DIV/0!</v>
      </c>
      <c r="Z15" s="23" t="e">
        <f>#REF!/90</f>
        <v>#REF!</v>
      </c>
      <c r="AA15" s="23" t="e">
        <f>#REF!/80</f>
        <v>#REF!</v>
      </c>
      <c r="AB15" s="23" t="e">
        <f>#REF!/50</f>
        <v>#REF!</v>
      </c>
      <c r="AC15" s="23">
        <f t="shared" si="6"/>
        <v>0</v>
      </c>
      <c r="AD15" s="23">
        <f t="shared" si="7"/>
        <v>0</v>
      </c>
    </row>
    <row r="16" spans="1:30" ht="15" customHeight="1">
      <c r="A16" s="13" t="s">
        <v>45</v>
      </c>
      <c r="B16" s="25"/>
      <c r="C16" s="14"/>
      <c r="D16" s="14">
        <f t="shared" si="23"/>
        <v>0</v>
      </c>
      <c r="E16" s="28">
        <f t="shared" si="24"/>
        <v>0</v>
      </c>
      <c r="F16" s="14"/>
      <c r="G16" s="14"/>
      <c r="H16" s="14">
        <f t="shared" si="25"/>
        <v>0</v>
      </c>
      <c r="I16" s="28">
        <f t="shared" si="26"/>
        <v>0</v>
      </c>
      <c r="J16" s="15"/>
      <c r="K16" s="15">
        <f t="shared" si="27"/>
        <v>0</v>
      </c>
      <c r="L16" s="25"/>
      <c r="M16" s="14"/>
      <c r="N16" s="14">
        <f t="shared" si="28"/>
        <v>0</v>
      </c>
      <c r="O16" s="14"/>
      <c r="P16" s="14"/>
      <c r="Q16" s="14">
        <f t="shared" si="29"/>
        <v>0</v>
      </c>
      <c r="R16" s="15"/>
      <c r="S16" s="15">
        <f t="shared" si="30"/>
        <v>0</v>
      </c>
      <c r="T16" s="37">
        <f t="shared" si="13"/>
        <v>0</v>
      </c>
      <c r="U16" s="16">
        <f t="shared" si="14"/>
        <v>0</v>
      </c>
      <c r="V16" s="17">
        <f t="shared" si="15"/>
        <v>0</v>
      </c>
      <c r="W16" s="22">
        <f t="shared" si="16"/>
        <v>0</v>
      </c>
      <c r="X16" s="26">
        <f t="shared" si="17"/>
        <v>0</v>
      </c>
      <c r="Y16" s="26" t="e">
        <f t="shared" si="5"/>
        <v>#DIV/0!</v>
      </c>
      <c r="Z16" s="23" t="e">
        <f>#REF!/90</f>
        <v>#REF!</v>
      </c>
      <c r="AA16" s="23" t="e">
        <f>#REF!/80</f>
        <v>#REF!</v>
      </c>
      <c r="AB16" s="23" t="e">
        <f>#REF!/50</f>
        <v>#REF!</v>
      </c>
      <c r="AC16" s="23">
        <f t="shared" si="6"/>
        <v>0</v>
      </c>
      <c r="AD16" s="23">
        <f t="shared" si="7"/>
        <v>0</v>
      </c>
    </row>
    <row r="17" spans="1:30" ht="15" customHeight="1">
      <c r="A17" s="13" t="s">
        <v>46</v>
      </c>
      <c r="B17" s="25"/>
      <c r="C17" s="14"/>
      <c r="D17" s="14">
        <f t="shared" si="23"/>
        <v>0</v>
      </c>
      <c r="E17" s="28">
        <f t="shared" si="24"/>
        <v>0</v>
      </c>
      <c r="F17" s="14"/>
      <c r="G17" s="14"/>
      <c r="H17" s="14">
        <f t="shared" si="25"/>
        <v>0</v>
      </c>
      <c r="I17" s="28">
        <f t="shared" si="26"/>
        <v>0</v>
      </c>
      <c r="J17" s="15"/>
      <c r="K17" s="15">
        <f t="shared" si="27"/>
        <v>0</v>
      </c>
      <c r="L17" s="25"/>
      <c r="M17" s="14"/>
      <c r="N17" s="14">
        <f t="shared" si="28"/>
        <v>0</v>
      </c>
      <c r="O17" s="14"/>
      <c r="P17" s="14"/>
      <c r="Q17" s="14">
        <f t="shared" si="29"/>
        <v>0</v>
      </c>
      <c r="R17" s="15"/>
      <c r="S17" s="15">
        <f t="shared" si="30"/>
        <v>0</v>
      </c>
      <c r="T17" s="37">
        <f t="shared" si="13"/>
        <v>0</v>
      </c>
      <c r="U17" s="16">
        <f t="shared" si="14"/>
        <v>0</v>
      </c>
      <c r="V17" s="17">
        <f t="shared" si="15"/>
        <v>0</v>
      </c>
      <c r="W17" s="22">
        <f t="shared" si="16"/>
        <v>0</v>
      </c>
      <c r="X17" s="26">
        <f t="shared" si="17"/>
        <v>0</v>
      </c>
      <c r="Y17" s="26" t="e">
        <f t="shared" si="5"/>
        <v>#DIV/0!</v>
      </c>
      <c r="Z17" s="23" t="e">
        <f>#REF!/90</f>
        <v>#REF!</v>
      </c>
      <c r="AA17" s="23" t="e">
        <f>#REF!/80</f>
        <v>#REF!</v>
      </c>
      <c r="AB17" s="23" t="e">
        <f>#REF!/50</f>
        <v>#REF!</v>
      </c>
      <c r="AC17" s="23">
        <f t="shared" si="6"/>
        <v>0</v>
      </c>
      <c r="AD17" s="23">
        <f t="shared" si="7"/>
        <v>0</v>
      </c>
    </row>
    <row r="18" spans="1:30" ht="15" customHeight="1">
      <c r="A18" s="13"/>
      <c r="B18" s="25"/>
      <c r="C18" s="14"/>
      <c r="D18" s="14">
        <f t="shared" ref="D18" si="31">C18-B18</f>
        <v>0</v>
      </c>
      <c r="E18" s="28">
        <f t="shared" ref="E18" si="32">D18*40</f>
        <v>0</v>
      </c>
      <c r="F18" s="14"/>
      <c r="G18" s="14"/>
      <c r="H18" s="14">
        <f t="shared" ref="H18" si="33">G18-F18</f>
        <v>0</v>
      </c>
      <c r="I18" s="28">
        <f t="shared" ref="I18" si="34">H18*40</f>
        <v>0</v>
      </c>
      <c r="J18" s="15"/>
      <c r="K18" s="15">
        <f t="shared" ref="K18" si="35">E18+(J18-I18)</f>
        <v>0</v>
      </c>
      <c r="L18" s="25"/>
      <c r="M18" s="14"/>
      <c r="N18" s="14">
        <f t="shared" ref="N18" si="36">M18-L18</f>
        <v>0</v>
      </c>
      <c r="O18" s="14"/>
      <c r="P18" s="14"/>
      <c r="Q18" s="14">
        <f t="shared" ref="Q18" si="37">P18-O18</f>
        <v>0</v>
      </c>
      <c r="R18" s="15"/>
      <c r="S18" s="15">
        <f t="shared" ref="S18" si="38">N18+R18-Q18</f>
        <v>0</v>
      </c>
      <c r="T18" s="37">
        <f t="shared" ref="T18" si="39">N18+E18</f>
        <v>0</v>
      </c>
      <c r="U18" s="16">
        <f t="shared" ref="U18" si="40">Q18+I18</f>
        <v>0</v>
      </c>
      <c r="V18" s="17">
        <f t="shared" ref="V18" si="41">R18+J18</f>
        <v>0</v>
      </c>
      <c r="W18" s="22">
        <f t="shared" ref="W18" si="42">T18+V18-U18</f>
        <v>0</v>
      </c>
      <c r="X18" s="26">
        <f t="shared" si="17"/>
        <v>0</v>
      </c>
      <c r="Y18" s="26" t="e">
        <f t="shared" si="5"/>
        <v>#DIV/0!</v>
      </c>
      <c r="Z18" s="23" t="e">
        <f>#REF!/90</f>
        <v>#REF!</v>
      </c>
      <c r="AA18" s="23" t="e">
        <f>#REF!/80</f>
        <v>#REF!</v>
      </c>
      <c r="AB18" s="23" t="e">
        <f>#REF!/50</f>
        <v>#REF!</v>
      </c>
      <c r="AC18" s="23">
        <f t="shared" si="6"/>
        <v>0</v>
      </c>
      <c r="AD18" s="23">
        <f t="shared" si="7"/>
        <v>0</v>
      </c>
    </row>
    <row r="19" spans="1:30" ht="15" customHeight="1">
      <c r="A19" s="13"/>
      <c r="B19" s="25"/>
      <c r="C19" s="14"/>
      <c r="D19" s="14">
        <f t="shared" ref="D19" si="43">C19-B19</f>
        <v>0</v>
      </c>
      <c r="E19" s="28">
        <f t="shared" ref="E19" si="44">D19*40</f>
        <v>0</v>
      </c>
      <c r="F19" s="14"/>
      <c r="G19" s="14"/>
      <c r="H19" s="14">
        <f t="shared" ref="H19" si="45">G19-F19</f>
        <v>0</v>
      </c>
      <c r="I19" s="28">
        <f t="shared" ref="I19" si="46">H19*40</f>
        <v>0</v>
      </c>
      <c r="J19" s="15"/>
      <c r="K19" s="15">
        <f t="shared" ref="K19" si="47">E19+(J19-I19)</f>
        <v>0</v>
      </c>
      <c r="L19" s="25"/>
      <c r="M19" s="14"/>
      <c r="N19" s="14">
        <f t="shared" ref="N19" si="48">M19-L19</f>
        <v>0</v>
      </c>
      <c r="O19" s="14"/>
      <c r="P19" s="14"/>
      <c r="Q19" s="14">
        <f t="shared" ref="Q19" si="49">P19-O19</f>
        <v>0</v>
      </c>
      <c r="R19" s="15"/>
      <c r="S19" s="15">
        <f t="shared" ref="S19" si="50">N19+R19-Q19</f>
        <v>0</v>
      </c>
      <c r="T19" s="37">
        <f t="shared" ref="T19" si="51">N19+E19</f>
        <v>0</v>
      </c>
      <c r="U19" s="16">
        <f t="shared" ref="U19" si="52">Q19+I19</f>
        <v>0</v>
      </c>
      <c r="V19" s="17">
        <f t="shared" ref="V19" si="53">R19+J19</f>
        <v>0</v>
      </c>
      <c r="W19" s="22">
        <f t="shared" ref="W19" si="54">T19+V19-U19</f>
        <v>0</v>
      </c>
      <c r="X19" s="26">
        <f t="shared" si="17"/>
        <v>0</v>
      </c>
      <c r="Y19" s="26" t="e">
        <f t="shared" si="5"/>
        <v>#DIV/0!</v>
      </c>
      <c r="Z19" s="23" t="e">
        <f>#REF!/90</f>
        <v>#REF!</v>
      </c>
      <c r="AA19" s="23" t="e">
        <f>#REF!/80</f>
        <v>#REF!</v>
      </c>
      <c r="AB19" s="23" t="e">
        <f>#REF!/50</f>
        <v>#REF!</v>
      </c>
      <c r="AC19" s="23">
        <f t="shared" si="6"/>
        <v>0</v>
      </c>
      <c r="AD19" s="23">
        <f t="shared" si="7"/>
        <v>0</v>
      </c>
    </row>
    <row r="20" spans="1:30" ht="15" customHeight="1">
      <c r="A20" s="13"/>
      <c r="B20" s="25"/>
      <c r="C20" s="14"/>
      <c r="D20" s="14">
        <f t="shared" ref="D20" si="55">C20-B20</f>
        <v>0</v>
      </c>
      <c r="E20" s="28">
        <f t="shared" ref="E20" si="56">D20*40</f>
        <v>0</v>
      </c>
      <c r="F20" s="14"/>
      <c r="G20" s="14"/>
      <c r="H20" s="14">
        <f t="shared" ref="H20" si="57">G20-F20</f>
        <v>0</v>
      </c>
      <c r="I20" s="28">
        <f t="shared" ref="I20" si="58">H20*40</f>
        <v>0</v>
      </c>
      <c r="J20" s="15"/>
      <c r="K20" s="15">
        <f t="shared" ref="K20" si="59">E20+(J20-I20)</f>
        <v>0</v>
      </c>
      <c r="L20" s="25"/>
      <c r="M20" s="14"/>
      <c r="N20" s="14">
        <f t="shared" ref="N20" si="60">M20-L20</f>
        <v>0</v>
      </c>
      <c r="O20" s="14"/>
      <c r="P20" s="14"/>
      <c r="Q20" s="14">
        <f t="shared" ref="Q20" si="61">P20-O20</f>
        <v>0</v>
      </c>
      <c r="R20" s="15"/>
      <c r="S20" s="15">
        <f t="shared" ref="S20" si="62">N20+R20-Q20</f>
        <v>0</v>
      </c>
      <c r="T20" s="37">
        <f t="shared" ref="T20" si="63">N20+E20</f>
        <v>0</v>
      </c>
      <c r="U20" s="16">
        <f t="shared" ref="U20" si="64">Q20+I20</f>
        <v>0</v>
      </c>
      <c r="V20" s="17">
        <f t="shared" ref="V20" si="65">R20+J20</f>
        <v>0</v>
      </c>
      <c r="W20" s="22">
        <f t="shared" ref="W20" si="66">T20+V20-U20</f>
        <v>0</v>
      </c>
      <c r="X20" s="26">
        <f t="shared" si="17"/>
        <v>0</v>
      </c>
      <c r="Y20" s="26" t="e">
        <f t="shared" si="5"/>
        <v>#DIV/0!</v>
      </c>
      <c r="Z20" s="23" t="e">
        <f>#REF!/90</f>
        <v>#REF!</v>
      </c>
      <c r="AA20" s="23" t="e">
        <f>#REF!/80</f>
        <v>#REF!</v>
      </c>
      <c r="AB20" s="23" t="e">
        <f>#REF!/50</f>
        <v>#REF!</v>
      </c>
      <c r="AC20" s="23">
        <f t="shared" si="6"/>
        <v>0</v>
      </c>
      <c r="AD20" s="23">
        <f t="shared" si="7"/>
        <v>0</v>
      </c>
    </row>
    <row r="21" spans="1:30" ht="15" customHeight="1">
      <c r="A21" s="13"/>
      <c r="B21" s="25"/>
      <c r="C21" s="14"/>
      <c r="D21" s="14">
        <f t="shared" ref="D21:D23" si="67">C21-B21</f>
        <v>0</v>
      </c>
      <c r="E21" s="28">
        <f t="shared" ref="E21:E23" si="68">D21*40</f>
        <v>0</v>
      </c>
      <c r="F21" s="14"/>
      <c r="G21" s="14"/>
      <c r="H21" s="14">
        <f t="shared" ref="H21:H23" si="69">G21-F21</f>
        <v>0</v>
      </c>
      <c r="I21" s="28">
        <f t="shared" ref="I21:I23" si="70">H21*40</f>
        <v>0</v>
      </c>
      <c r="J21" s="15"/>
      <c r="K21" s="15">
        <f t="shared" ref="K21:K23" si="71">E21+(J21-I21)</f>
        <v>0</v>
      </c>
      <c r="L21" s="25"/>
      <c r="M21" s="14"/>
      <c r="N21" s="14">
        <f t="shared" ref="N21:N23" si="72">M21-L21</f>
        <v>0</v>
      </c>
      <c r="O21" s="14"/>
      <c r="P21" s="14"/>
      <c r="Q21" s="14">
        <f t="shared" ref="Q21:Q23" si="73">P21-O21</f>
        <v>0</v>
      </c>
      <c r="R21" s="15"/>
      <c r="S21" s="15">
        <f t="shared" ref="S21:S23" si="74">N21+R21-Q21</f>
        <v>0</v>
      </c>
      <c r="T21" s="37">
        <f t="shared" ref="T21:T23" si="75">N21+E21</f>
        <v>0</v>
      </c>
      <c r="U21" s="16">
        <f t="shared" ref="U21:U23" si="76">Q21+I21</f>
        <v>0</v>
      </c>
      <c r="V21" s="17">
        <f t="shared" ref="V21:V23" si="77">R21+J21</f>
        <v>0</v>
      </c>
      <c r="W21" s="22">
        <f t="shared" ref="W21:W23" si="78">T21+V21-U21</f>
        <v>0</v>
      </c>
      <c r="X21" s="26">
        <f t="shared" si="17"/>
        <v>0</v>
      </c>
      <c r="Y21" s="26" t="e">
        <f t="shared" si="5"/>
        <v>#DIV/0!</v>
      </c>
      <c r="Z21" s="23" t="e">
        <f>#REF!/90</f>
        <v>#REF!</v>
      </c>
      <c r="AA21" s="23" t="e">
        <f>#REF!/80</f>
        <v>#REF!</v>
      </c>
      <c r="AB21" s="23" t="e">
        <f>#REF!/50</f>
        <v>#REF!</v>
      </c>
      <c r="AC21" s="23">
        <f t="shared" si="6"/>
        <v>0</v>
      </c>
      <c r="AD21" s="23">
        <f t="shared" si="7"/>
        <v>0</v>
      </c>
    </row>
    <row r="22" spans="1:30" ht="15" customHeight="1">
      <c r="A22" s="13"/>
      <c r="B22" s="25"/>
      <c r="C22" s="14"/>
      <c r="D22" s="14">
        <f t="shared" si="67"/>
        <v>0</v>
      </c>
      <c r="E22" s="28">
        <f t="shared" si="68"/>
        <v>0</v>
      </c>
      <c r="F22" s="14"/>
      <c r="G22" s="14"/>
      <c r="H22" s="14">
        <f t="shared" si="69"/>
        <v>0</v>
      </c>
      <c r="I22" s="28">
        <f t="shared" si="70"/>
        <v>0</v>
      </c>
      <c r="J22" s="15"/>
      <c r="K22" s="15">
        <f t="shared" si="71"/>
        <v>0</v>
      </c>
      <c r="L22" s="25"/>
      <c r="M22" s="14"/>
      <c r="N22" s="14">
        <f t="shared" si="72"/>
        <v>0</v>
      </c>
      <c r="O22" s="14"/>
      <c r="P22" s="14"/>
      <c r="Q22" s="14">
        <f t="shared" si="73"/>
        <v>0</v>
      </c>
      <c r="R22" s="15"/>
      <c r="S22" s="15">
        <f t="shared" si="74"/>
        <v>0</v>
      </c>
      <c r="T22" s="37">
        <f t="shared" si="75"/>
        <v>0</v>
      </c>
      <c r="U22" s="16">
        <f t="shared" si="76"/>
        <v>0</v>
      </c>
      <c r="V22" s="17">
        <f t="shared" si="77"/>
        <v>0</v>
      </c>
      <c r="W22" s="22">
        <f t="shared" si="78"/>
        <v>0</v>
      </c>
      <c r="X22" s="26">
        <f t="shared" si="17"/>
        <v>0</v>
      </c>
      <c r="Y22" s="26" t="e">
        <f t="shared" si="5"/>
        <v>#DIV/0!</v>
      </c>
      <c r="Z22" s="23" t="e">
        <f>#REF!/90</f>
        <v>#REF!</v>
      </c>
      <c r="AA22" s="23" t="e">
        <f>#REF!/80</f>
        <v>#REF!</v>
      </c>
      <c r="AB22" s="23" t="e">
        <f>#REF!/50</f>
        <v>#REF!</v>
      </c>
      <c r="AC22" s="23">
        <f t="shared" si="6"/>
        <v>0</v>
      </c>
      <c r="AD22" s="23">
        <f t="shared" si="7"/>
        <v>0</v>
      </c>
    </row>
    <row r="23" spans="1:30" ht="15" customHeight="1">
      <c r="A23" s="13"/>
      <c r="B23" s="25"/>
      <c r="C23" s="14"/>
      <c r="D23" s="14">
        <f t="shared" si="67"/>
        <v>0</v>
      </c>
      <c r="E23" s="28">
        <f t="shared" si="68"/>
        <v>0</v>
      </c>
      <c r="F23" s="14"/>
      <c r="G23" s="14"/>
      <c r="H23" s="14">
        <f t="shared" si="69"/>
        <v>0</v>
      </c>
      <c r="I23" s="28">
        <f t="shared" si="70"/>
        <v>0</v>
      </c>
      <c r="J23" s="15"/>
      <c r="K23" s="15">
        <f t="shared" si="71"/>
        <v>0</v>
      </c>
      <c r="L23" s="25"/>
      <c r="M23" s="14"/>
      <c r="N23" s="14">
        <f t="shared" si="72"/>
        <v>0</v>
      </c>
      <c r="O23" s="14"/>
      <c r="P23" s="14"/>
      <c r="Q23" s="14">
        <f t="shared" si="73"/>
        <v>0</v>
      </c>
      <c r="R23" s="15"/>
      <c r="S23" s="15">
        <f t="shared" si="74"/>
        <v>0</v>
      </c>
      <c r="T23" s="37">
        <f t="shared" si="75"/>
        <v>0</v>
      </c>
      <c r="U23" s="16">
        <f t="shared" si="76"/>
        <v>0</v>
      </c>
      <c r="V23" s="17">
        <f t="shared" si="77"/>
        <v>0</v>
      </c>
      <c r="W23" s="22">
        <f t="shared" si="78"/>
        <v>0</v>
      </c>
      <c r="X23" s="26">
        <f t="shared" si="17"/>
        <v>0</v>
      </c>
      <c r="Y23" s="26" t="e">
        <f t="shared" si="5"/>
        <v>#DIV/0!</v>
      </c>
      <c r="Z23" s="23" t="e">
        <f>#REF!/90</f>
        <v>#REF!</v>
      </c>
      <c r="AA23" s="23" t="e">
        <f>#REF!/80</f>
        <v>#REF!</v>
      </c>
      <c r="AB23" s="23" t="e">
        <f>#REF!/50</f>
        <v>#REF!</v>
      </c>
      <c r="AC23" s="23">
        <f t="shared" si="6"/>
        <v>0</v>
      </c>
      <c r="AD23" s="23">
        <f t="shared" si="7"/>
        <v>0</v>
      </c>
    </row>
    <row r="24" spans="1:30" ht="15" customHeight="1">
      <c r="A24" s="13"/>
      <c r="B24" s="25"/>
      <c r="C24" s="14"/>
      <c r="D24" s="14">
        <f t="shared" ref="D24:D25" si="79">C24-B24</f>
        <v>0</v>
      </c>
      <c r="E24" s="28">
        <f t="shared" ref="E24:E25" si="80">D24*40</f>
        <v>0</v>
      </c>
      <c r="F24" s="14"/>
      <c r="G24" s="14"/>
      <c r="H24" s="14">
        <f t="shared" ref="H24:H25" si="81">G24-F24</f>
        <v>0</v>
      </c>
      <c r="I24" s="28">
        <f t="shared" ref="I24:I25" si="82">H24*40</f>
        <v>0</v>
      </c>
      <c r="J24" s="15"/>
      <c r="K24" s="15">
        <f t="shared" ref="K24:K25" si="83">E24+(J24-I24)</f>
        <v>0</v>
      </c>
      <c r="L24" s="25"/>
      <c r="M24" s="14"/>
      <c r="N24" s="14">
        <f t="shared" ref="N24:N25" si="84">M24-L24</f>
        <v>0</v>
      </c>
      <c r="O24" s="14"/>
      <c r="P24" s="14"/>
      <c r="Q24" s="14">
        <f t="shared" ref="Q24:Q25" si="85">P24-O24</f>
        <v>0</v>
      </c>
      <c r="R24" s="15"/>
      <c r="S24" s="15">
        <f t="shared" ref="S24:S25" si="86">N24+R24-Q24</f>
        <v>0</v>
      </c>
      <c r="T24" s="37">
        <f t="shared" ref="T24:T25" si="87">N24+E24</f>
        <v>0</v>
      </c>
      <c r="U24" s="16">
        <f t="shared" ref="U24:U25" si="88">Q24+I24</f>
        <v>0</v>
      </c>
      <c r="V24" s="17">
        <f t="shared" ref="V24:V25" si="89">R24+J24</f>
        <v>0</v>
      </c>
      <c r="W24" s="22">
        <f t="shared" ref="W24:W25" si="90">T24+V24-U24</f>
        <v>0</v>
      </c>
      <c r="X24" s="26">
        <f t="shared" si="17"/>
        <v>0</v>
      </c>
      <c r="Y24" s="26" t="e">
        <f t="shared" si="5"/>
        <v>#DIV/0!</v>
      </c>
      <c r="Z24" s="23" t="e">
        <f>#REF!/90</f>
        <v>#REF!</v>
      </c>
      <c r="AA24" s="23" t="e">
        <f>#REF!/80</f>
        <v>#REF!</v>
      </c>
      <c r="AB24" s="23" t="e">
        <f>#REF!/50</f>
        <v>#REF!</v>
      </c>
      <c r="AC24" s="23">
        <f t="shared" si="6"/>
        <v>0</v>
      </c>
      <c r="AD24" s="23">
        <f t="shared" si="7"/>
        <v>0</v>
      </c>
    </row>
    <row r="25" spans="1:30" ht="15" customHeight="1">
      <c r="A25" s="13"/>
      <c r="B25" s="25"/>
      <c r="C25" s="14"/>
      <c r="D25" s="14">
        <f t="shared" si="79"/>
        <v>0</v>
      </c>
      <c r="E25" s="28">
        <f t="shared" si="80"/>
        <v>0</v>
      </c>
      <c r="F25" s="14"/>
      <c r="G25" s="14"/>
      <c r="H25" s="14">
        <f t="shared" si="81"/>
        <v>0</v>
      </c>
      <c r="I25" s="28">
        <f t="shared" si="82"/>
        <v>0</v>
      </c>
      <c r="J25" s="15"/>
      <c r="K25" s="15">
        <f t="shared" si="83"/>
        <v>0</v>
      </c>
      <c r="L25" s="25"/>
      <c r="M25" s="14"/>
      <c r="N25" s="14">
        <f t="shared" si="84"/>
        <v>0</v>
      </c>
      <c r="O25" s="14"/>
      <c r="P25" s="14"/>
      <c r="Q25" s="14">
        <f t="shared" si="85"/>
        <v>0</v>
      </c>
      <c r="R25" s="15"/>
      <c r="S25" s="15">
        <f t="shared" si="86"/>
        <v>0</v>
      </c>
      <c r="T25" s="37">
        <f t="shared" si="87"/>
        <v>0</v>
      </c>
      <c r="U25" s="16">
        <f t="shared" si="88"/>
        <v>0</v>
      </c>
      <c r="V25" s="17">
        <f t="shared" si="89"/>
        <v>0</v>
      </c>
      <c r="W25" s="22">
        <f t="shared" si="90"/>
        <v>0</v>
      </c>
      <c r="X25" s="26">
        <f t="shared" si="17"/>
        <v>0</v>
      </c>
      <c r="Y25" s="26" t="e">
        <f t="shared" si="5"/>
        <v>#DIV/0!</v>
      </c>
      <c r="Z25" s="23" t="e">
        <f>#REF!/90</f>
        <v>#REF!</v>
      </c>
      <c r="AA25" s="23" t="e">
        <f>#REF!/80</f>
        <v>#REF!</v>
      </c>
      <c r="AB25" s="23" t="e">
        <f>#REF!/50</f>
        <v>#REF!</v>
      </c>
      <c r="AC25" s="23">
        <f t="shared" si="6"/>
        <v>0</v>
      </c>
      <c r="AD25" s="23">
        <f t="shared" si="7"/>
        <v>0</v>
      </c>
    </row>
    <row r="26" spans="1:30" ht="15" customHeight="1">
      <c r="A26" s="13"/>
      <c r="B26" s="25"/>
      <c r="C26" s="14"/>
      <c r="D26" s="14">
        <f t="shared" ref="D26" si="91">C26-B26</f>
        <v>0</v>
      </c>
      <c r="E26" s="28">
        <f t="shared" ref="E26" si="92">D26*40</f>
        <v>0</v>
      </c>
      <c r="F26" s="14"/>
      <c r="G26" s="14"/>
      <c r="H26" s="14">
        <f t="shared" ref="H26" si="93">G26-F26</f>
        <v>0</v>
      </c>
      <c r="I26" s="28">
        <f t="shared" ref="I26" si="94">H26*40</f>
        <v>0</v>
      </c>
      <c r="J26" s="15"/>
      <c r="K26" s="15">
        <f t="shared" ref="K26" si="95">E26+(J26-I26)</f>
        <v>0</v>
      </c>
      <c r="L26" s="25"/>
      <c r="M26" s="14"/>
      <c r="N26" s="14">
        <f t="shared" ref="N26" si="96">M26-L26</f>
        <v>0</v>
      </c>
      <c r="O26" s="14"/>
      <c r="P26" s="14"/>
      <c r="Q26" s="14">
        <f t="shared" ref="Q26" si="97">P26-O26</f>
        <v>0</v>
      </c>
      <c r="R26" s="15"/>
      <c r="S26" s="15">
        <f t="shared" ref="S26" si="98">N26+R26-Q26</f>
        <v>0</v>
      </c>
      <c r="T26" s="37">
        <f t="shared" ref="T26" si="99">N26+E26</f>
        <v>0</v>
      </c>
      <c r="U26" s="16">
        <f t="shared" ref="U26" si="100">Q26+I26</f>
        <v>0</v>
      </c>
      <c r="V26" s="17">
        <f t="shared" ref="V26" si="101">R26+J26</f>
        <v>0</v>
      </c>
      <c r="W26" s="22">
        <f t="shared" ref="W26" si="102">T26+V26-U26</f>
        <v>0</v>
      </c>
      <c r="X26" s="26">
        <f t="shared" si="17"/>
        <v>0</v>
      </c>
      <c r="Y26" s="26" t="e">
        <f t="shared" si="5"/>
        <v>#DIV/0!</v>
      </c>
      <c r="Z26" s="23" t="e">
        <f>#REF!/90</f>
        <v>#REF!</v>
      </c>
      <c r="AA26" s="23" t="e">
        <f>#REF!/80</f>
        <v>#REF!</v>
      </c>
      <c r="AB26" s="23" t="e">
        <f>#REF!/50</f>
        <v>#REF!</v>
      </c>
      <c r="AC26" s="23">
        <f t="shared" si="6"/>
        <v>0</v>
      </c>
      <c r="AD26" s="23">
        <f t="shared" si="7"/>
        <v>0</v>
      </c>
    </row>
    <row r="27" spans="1:30" ht="15" customHeight="1">
      <c r="A27" s="13"/>
      <c r="B27" s="25"/>
      <c r="C27" s="14"/>
      <c r="D27" s="14">
        <f t="shared" ref="D27:D32" si="103">C27-B27</f>
        <v>0</v>
      </c>
      <c r="E27" s="28">
        <f t="shared" ref="E27:E32" si="104">D27*40</f>
        <v>0</v>
      </c>
      <c r="F27" s="14"/>
      <c r="G27" s="14"/>
      <c r="H27" s="14">
        <f t="shared" ref="H27:H32" si="105">G27-F27</f>
        <v>0</v>
      </c>
      <c r="I27" s="28">
        <f t="shared" ref="I27:I32" si="106">H27*40</f>
        <v>0</v>
      </c>
      <c r="J27" s="15"/>
      <c r="K27" s="15">
        <f t="shared" ref="K27:K32" si="107">E27+(J27-I27)</f>
        <v>0</v>
      </c>
      <c r="L27" s="25"/>
      <c r="M27" s="14"/>
      <c r="N27" s="14">
        <f t="shared" ref="N27:N32" si="108">M27-L27</f>
        <v>0</v>
      </c>
      <c r="O27" s="14"/>
      <c r="P27" s="14"/>
      <c r="Q27" s="14">
        <f t="shared" ref="Q27:Q32" si="109">P27-O27</f>
        <v>0</v>
      </c>
      <c r="R27" s="15"/>
      <c r="S27" s="15">
        <f t="shared" ref="S27:S32" si="110">N27+R27-Q27</f>
        <v>0</v>
      </c>
      <c r="T27" s="37">
        <f t="shared" ref="T27:T32" si="111">N27+E27</f>
        <v>0</v>
      </c>
      <c r="U27" s="16">
        <f t="shared" ref="U27:U32" si="112">Q27+I27</f>
        <v>0</v>
      </c>
      <c r="V27" s="17">
        <f t="shared" ref="V27:V32" si="113">R27+J27</f>
        <v>0</v>
      </c>
      <c r="W27" s="22">
        <f t="shared" ref="W27:W32" si="114">T27+V27-U27</f>
        <v>0</v>
      </c>
      <c r="X27" s="26">
        <f t="shared" si="17"/>
        <v>0</v>
      </c>
      <c r="Y27" s="26" t="e">
        <f t="shared" si="5"/>
        <v>#DIV/0!</v>
      </c>
      <c r="Z27" s="23" t="e">
        <f>#REF!/90</f>
        <v>#REF!</v>
      </c>
      <c r="AA27" s="23" t="e">
        <f>#REF!/80</f>
        <v>#REF!</v>
      </c>
      <c r="AB27" s="23" t="e">
        <f>#REF!/50</f>
        <v>#REF!</v>
      </c>
      <c r="AC27" s="23">
        <f t="shared" si="6"/>
        <v>0</v>
      </c>
      <c r="AD27" s="23">
        <f t="shared" si="7"/>
        <v>0</v>
      </c>
    </row>
    <row r="28" spans="1:30" ht="15" customHeight="1">
      <c r="A28" s="13"/>
      <c r="B28" s="25"/>
      <c r="C28" s="14"/>
      <c r="D28" s="14">
        <f t="shared" si="103"/>
        <v>0</v>
      </c>
      <c r="E28" s="28">
        <f t="shared" si="104"/>
        <v>0</v>
      </c>
      <c r="F28" s="14"/>
      <c r="G28" s="14"/>
      <c r="H28" s="14">
        <f t="shared" si="105"/>
        <v>0</v>
      </c>
      <c r="I28" s="28">
        <f t="shared" si="106"/>
        <v>0</v>
      </c>
      <c r="J28" s="15"/>
      <c r="K28" s="15">
        <f t="shared" si="107"/>
        <v>0</v>
      </c>
      <c r="L28" s="25"/>
      <c r="M28" s="14"/>
      <c r="N28" s="14">
        <f t="shared" si="108"/>
        <v>0</v>
      </c>
      <c r="O28" s="14"/>
      <c r="P28" s="14"/>
      <c r="Q28" s="14">
        <f t="shared" si="109"/>
        <v>0</v>
      </c>
      <c r="R28" s="15"/>
      <c r="S28" s="15">
        <f t="shared" si="110"/>
        <v>0</v>
      </c>
      <c r="T28" s="37">
        <f t="shared" si="111"/>
        <v>0</v>
      </c>
      <c r="U28" s="16">
        <f t="shared" si="112"/>
        <v>0</v>
      </c>
      <c r="V28" s="17">
        <f t="shared" si="113"/>
        <v>0</v>
      </c>
      <c r="W28" s="22">
        <f t="shared" si="114"/>
        <v>0</v>
      </c>
      <c r="X28" s="26">
        <f t="shared" si="17"/>
        <v>0</v>
      </c>
      <c r="Y28" s="26" t="e">
        <f t="shared" si="5"/>
        <v>#DIV/0!</v>
      </c>
      <c r="Z28" s="23" t="e">
        <f>#REF!/90</f>
        <v>#REF!</v>
      </c>
      <c r="AA28" s="23" t="e">
        <f>#REF!/80</f>
        <v>#REF!</v>
      </c>
      <c r="AB28" s="23" t="e">
        <f>#REF!/50</f>
        <v>#REF!</v>
      </c>
      <c r="AC28" s="23">
        <f t="shared" si="6"/>
        <v>0</v>
      </c>
      <c r="AD28" s="23">
        <f t="shared" si="7"/>
        <v>0</v>
      </c>
    </row>
    <row r="29" spans="1:30" ht="15" customHeight="1">
      <c r="A29" s="13"/>
      <c r="B29" s="25"/>
      <c r="C29" s="14"/>
      <c r="D29" s="14">
        <f t="shared" si="103"/>
        <v>0</v>
      </c>
      <c r="E29" s="28">
        <f t="shared" si="104"/>
        <v>0</v>
      </c>
      <c r="F29" s="14"/>
      <c r="G29" s="14"/>
      <c r="H29" s="14">
        <f t="shared" si="105"/>
        <v>0</v>
      </c>
      <c r="I29" s="28">
        <f t="shared" si="106"/>
        <v>0</v>
      </c>
      <c r="J29" s="15"/>
      <c r="K29" s="15">
        <f t="shared" si="107"/>
        <v>0</v>
      </c>
      <c r="L29" s="25"/>
      <c r="M29" s="14"/>
      <c r="N29" s="14">
        <f t="shared" si="108"/>
        <v>0</v>
      </c>
      <c r="O29" s="14"/>
      <c r="P29" s="14"/>
      <c r="Q29" s="14">
        <f t="shared" si="109"/>
        <v>0</v>
      </c>
      <c r="R29" s="15"/>
      <c r="S29" s="15">
        <f t="shared" si="110"/>
        <v>0</v>
      </c>
      <c r="T29" s="37">
        <f t="shared" si="111"/>
        <v>0</v>
      </c>
      <c r="U29" s="16">
        <f t="shared" si="112"/>
        <v>0</v>
      </c>
      <c r="V29" s="17">
        <f t="shared" si="113"/>
        <v>0</v>
      </c>
      <c r="W29" s="22">
        <f t="shared" si="114"/>
        <v>0</v>
      </c>
      <c r="X29" s="26">
        <f t="shared" si="17"/>
        <v>0</v>
      </c>
      <c r="Y29" s="26" t="e">
        <f t="shared" si="5"/>
        <v>#DIV/0!</v>
      </c>
      <c r="Z29" s="23" t="e">
        <f>#REF!/90</f>
        <v>#REF!</v>
      </c>
      <c r="AA29" s="23" t="e">
        <f>#REF!/80</f>
        <v>#REF!</v>
      </c>
      <c r="AB29" s="23" t="e">
        <f>#REF!/50</f>
        <v>#REF!</v>
      </c>
      <c r="AC29" s="23">
        <f t="shared" si="6"/>
        <v>0</v>
      </c>
      <c r="AD29" s="23">
        <f t="shared" si="7"/>
        <v>0</v>
      </c>
    </row>
    <row r="30" spans="1:30" ht="15" customHeight="1">
      <c r="A30" s="13"/>
      <c r="B30" s="25"/>
      <c r="C30" s="14"/>
      <c r="D30" s="14">
        <f t="shared" si="103"/>
        <v>0</v>
      </c>
      <c r="E30" s="28">
        <f t="shared" si="104"/>
        <v>0</v>
      </c>
      <c r="F30" s="14"/>
      <c r="G30" s="14"/>
      <c r="H30" s="14">
        <f t="shared" si="105"/>
        <v>0</v>
      </c>
      <c r="I30" s="28">
        <f t="shared" si="106"/>
        <v>0</v>
      </c>
      <c r="J30" s="15"/>
      <c r="K30" s="15">
        <f t="shared" si="107"/>
        <v>0</v>
      </c>
      <c r="L30" s="25"/>
      <c r="M30" s="14"/>
      <c r="N30" s="14">
        <f t="shared" si="108"/>
        <v>0</v>
      </c>
      <c r="O30" s="14"/>
      <c r="P30" s="14"/>
      <c r="Q30" s="14">
        <f t="shared" si="109"/>
        <v>0</v>
      </c>
      <c r="R30" s="15"/>
      <c r="S30" s="15">
        <f t="shared" si="110"/>
        <v>0</v>
      </c>
      <c r="T30" s="37">
        <f t="shared" si="111"/>
        <v>0</v>
      </c>
      <c r="U30" s="16">
        <f t="shared" si="112"/>
        <v>0</v>
      </c>
      <c r="V30" s="17">
        <f t="shared" si="113"/>
        <v>0</v>
      </c>
      <c r="W30" s="22">
        <f t="shared" si="114"/>
        <v>0</v>
      </c>
      <c r="X30" s="26">
        <f t="shared" si="17"/>
        <v>0</v>
      </c>
      <c r="Y30" s="26" t="e">
        <f t="shared" si="5"/>
        <v>#DIV/0!</v>
      </c>
      <c r="Z30" s="23" t="e">
        <f>#REF!/90</f>
        <v>#REF!</v>
      </c>
      <c r="AA30" s="23" t="e">
        <f>#REF!/80</f>
        <v>#REF!</v>
      </c>
      <c r="AB30" s="23" t="e">
        <f>#REF!/50</f>
        <v>#REF!</v>
      </c>
      <c r="AC30" s="23">
        <f t="shared" si="6"/>
        <v>0</v>
      </c>
      <c r="AD30" s="23">
        <f t="shared" si="7"/>
        <v>0</v>
      </c>
    </row>
    <row r="31" spans="1:30" ht="15" customHeight="1">
      <c r="A31" s="13"/>
      <c r="B31" s="25"/>
      <c r="C31" s="14"/>
      <c r="D31" s="14">
        <f t="shared" si="103"/>
        <v>0</v>
      </c>
      <c r="E31" s="28">
        <f t="shared" si="104"/>
        <v>0</v>
      </c>
      <c r="F31" s="14"/>
      <c r="G31" s="14"/>
      <c r="H31" s="14">
        <f t="shared" si="105"/>
        <v>0</v>
      </c>
      <c r="I31" s="28">
        <f t="shared" si="106"/>
        <v>0</v>
      </c>
      <c r="J31" s="15"/>
      <c r="K31" s="15">
        <f t="shared" si="107"/>
        <v>0</v>
      </c>
      <c r="L31" s="25"/>
      <c r="M31" s="14"/>
      <c r="N31" s="14">
        <f t="shared" si="108"/>
        <v>0</v>
      </c>
      <c r="O31" s="14"/>
      <c r="P31" s="14"/>
      <c r="Q31" s="14">
        <f t="shared" si="109"/>
        <v>0</v>
      </c>
      <c r="R31" s="15"/>
      <c r="S31" s="15">
        <f t="shared" si="110"/>
        <v>0</v>
      </c>
      <c r="T31" s="37">
        <f t="shared" si="111"/>
        <v>0</v>
      </c>
      <c r="U31" s="16">
        <f t="shared" si="112"/>
        <v>0</v>
      </c>
      <c r="V31" s="17">
        <f t="shared" si="113"/>
        <v>0</v>
      </c>
      <c r="W31" s="22">
        <f t="shared" si="114"/>
        <v>0</v>
      </c>
      <c r="X31" s="26">
        <f t="shared" si="17"/>
        <v>0</v>
      </c>
      <c r="Y31" s="26" t="e">
        <f t="shared" si="5"/>
        <v>#DIV/0!</v>
      </c>
      <c r="Z31" s="23" t="e">
        <f>#REF!/90</f>
        <v>#REF!</v>
      </c>
      <c r="AA31" s="23" t="e">
        <f>#REF!/80</f>
        <v>#REF!</v>
      </c>
      <c r="AB31" s="23" t="e">
        <f>#REF!/50</f>
        <v>#REF!</v>
      </c>
      <c r="AC31" s="23">
        <f t="shared" si="6"/>
        <v>0</v>
      </c>
      <c r="AD31" s="23">
        <f t="shared" si="7"/>
        <v>0</v>
      </c>
    </row>
    <row r="32" spans="1:30" ht="15" customHeight="1">
      <c r="A32" s="13"/>
      <c r="B32" s="25"/>
      <c r="C32" s="14"/>
      <c r="D32" s="14">
        <f t="shared" si="103"/>
        <v>0</v>
      </c>
      <c r="E32" s="28">
        <f t="shared" si="104"/>
        <v>0</v>
      </c>
      <c r="F32" s="14"/>
      <c r="G32" s="14"/>
      <c r="H32" s="14">
        <f t="shared" si="105"/>
        <v>0</v>
      </c>
      <c r="I32" s="28">
        <f t="shared" si="106"/>
        <v>0</v>
      </c>
      <c r="J32" s="15"/>
      <c r="K32" s="15">
        <f t="shared" si="107"/>
        <v>0</v>
      </c>
      <c r="L32" s="25"/>
      <c r="M32" s="14"/>
      <c r="N32" s="14">
        <f t="shared" si="108"/>
        <v>0</v>
      </c>
      <c r="O32" s="14"/>
      <c r="P32" s="14"/>
      <c r="Q32" s="14">
        <f t="shared" si="109"/>
        <v>0</v>
      </c>
      <c r="R32" s="15"/>
      <c r="S32" s="15">
        <f t="shared" si="110"/>
        <v>0</v>
      </c>
      <c r="T32" s="37">
        <f t="shared" si="111"/>
        <v>0</v>
      </c>
      <c r="U32" s="16">
        <f t="shared" si="112"/>
        <v>0</v>
      </c>
      <c r="V32" s="17">
        <f t="shared" si="113"/>
        <v>0</v>
      </c>
      <c r="W32" s="22">
        <f t="shared" si="114"/>
        <v>0</v>
      </c>
      <c r="X32" s="26">
        <f t="shared" si="17"/>
        <v>0</v>
      </c>
      <c r="Y32" s="26" t="e">
        <f t="shared" si="5"/>
        <v>#DIV/0!</v>
      </c>
      <c r="Z32" s="23" t="e">
        <f>#REF!/90</f>
        <v>#REF!</v>
      </c>
      <c r="AA32" s="23" t="e">
        <f>#REF!/80</f>
        <v>#REF!</v>
      </c>
      <c r="AB32" s="23" t="e">
        <f>#REF!/50</f>
        <v>#REF!</v>
      </c>
      <c r="AC32" s="23">
        <f t="shared" si="6"/>
        <v>0</v>
      </c>
      <c r="AD32" s="23">
        <f t="shared" si="7"/>
        <v>0</v>
      </c>
    </row>
    <row r="33" spans="1:30" ht="15" customHeight="1">
      <c r="A33" s="13"/>
      <c r="B33" s="25"/>
      <c r="C33" s="14"/>
      <c r="D33" s="14">
        <f t="shared" ref="D33" si="115">C33-B33</f>
        <v>0</v>
      </c>
      <c r="E33" s="28">
        <f t="shared" ref="E33" si="116">D33*40</f>
        <v>0</v>
      </c>
      <c r="F33" s="14"/>
      <c r="G33" s="14"/>
      <c r="H33" s="14">
        <f t="shared" ref="H33" si="117">G33-F33</f>
        <v>0</v>
      </c>
      <c r="I33" s="28">
        <f t="shared" ref="I33" si="118">H33*40</f>
        <v>0</v>
      </c>
      <c r="J33" s="15"/>
      <c r="K33" s="15">
        <f t="shared" ref="K33" si="119">E33+(J33-I33)</f>
        <v>0</v>
      </c>
      <c r="L33" s="25"/>
      <c r="M33" s="14"/>
      <c r="N33" s="14">
        <f t="shared" ref="N33" si="120">M33-L33</f>
        <v>0</v>
      </c>
      <c r="O33" s="14"/>
      <c r="P33" s="14"/>
      <c r="Q33" s="14">
        <f t="shared" ref="Q33" si="121">P33-O33</f>
        <v>0</v>
      </c>
      <c r="R33" s="15"/>
      <c r="S33" s="15">
        <v>96</v>
      </c>
      <c r="T33" s="37">
        <f t="shared" ref="T33" si="122">N33+E33</f>
        <v>0</v>
      </c>
      <c r="U33" s="16">
        <f t="shared" ref="U33" si="123">Q33+I33</f>
        <v>0</v>
      </c>
      <c r="V33" s="17">
        <f t="shared" ref="V33" si="124">R33+J33</f>
        <v>0</v>
      </c>
      <c r="W33" s="22">
        <f t="shared" ref="W33" si="125">T33+V33-U33</f>
        <v>0</v>
      </c>
      <c r="X33" s="26">
        <f t="shared" si="17"/>
        <v>0</v>
      </c>
      <c r="Y33" s="26" t="e">
        <f t="shared" si="5"/>
        <v>#DIV/0!</v>
      </c>
      <c r="Z33" s="23" t="e">
        <f>#REF!/90</f>
        <v>#REF!</v>
      </c>
      <c r="AA33" s="23" t="e">
        <f>#REF!/80</f>
        <v>#REF!</v>
      </c>
      <c r="AB33" s="23" t="e">
        <f>#REF!/50</f>
        <v>#REF!</v>
      </c>
      <c r="AC33" s="23">
        <f t="shared" si="6"/>
        <v>0</v>
      </c>
      <c r="AD33" s="23">
        <f t="shared" si="7"/>
        <v>0</v>
      </c>
    </row>
    <row r="34" spans="1:30" ht="15" customHeight="1">
      <c r="A34" s="13"/>
      <c r="B34" s="25"/>
      <c r="C34" s="14"/>
      <c r="D34" s="14">
        <f t="shared" ref="D34" si="126">C34-B34</f>
        <v>0</v>
      </c>
      <c r="E34" s="28">
        <f t="shared" ref="E34" si="127">D34*40</f>
        <v>0</v>
      </c>
      <c r="F34" s="14"/>
      <c r="G34" s="14"/>
      <c r="H34" s="14">
        <f t="shared" ref="H34" si="128">G34-F34</f>
        <v>0</v>
      </c>
      <c r="I34" s="28">
        <f t="shared" ref="I34" si="129">H34*40</f>
        <v>0</v>
      </c>
      <c r="J34" s="15"/>
      <c r="K34" s="15">
        <f t="shared" ref="K34" si="130">E34+(J34-I34)</f>
        <v>0</v>
      </c>
      <c r="L34" s="25"/>
      <c r="M34" s="14"/>
      <c r="N34" s="14">
        <f t="shared" ref="N34" si="131">M34-L34</f>
        <v>0</v>
      </c>
      <c r="O34" s="14"/>
      <c r="P34" s="14"/>
      <c r="Q34" s="14">
        <f t="shared" ref="Q34" si="132">P34-O34</f>
        <v>0</v>
      </c>
      <c r="R34" s="15"/>
      <c r="S34" s="15">
        <v>96</v>
      </c>
      <c r="T34" s="37">
        <f t="shared" ref="T34" si="133">N34+E34</f>
        <v>0</v>
      </c>
      <c r="U34" s="16">
        <f t="shared" ref="U34" si="134">Q34+I34</f>
        <v>0</v>
      </c>
      <c r="V34" s="17">
        <f t="shared" ref="V34" si="135">R34+J34</f>
        <v>0</v>
      </c>
      <c r="W34" s="22">
        <f t="shared" ref="W34" si="136">T34+V34-U34</f>
        <v>0</v>
      </c>
      <c r="X34" s="26">
        <f t="shared" si="17"/>
        <v>0</v>
      </c>
      <c r="Y34" s="26" t="e">
        <f t="shared" si="5"/>
        <v>#DIV/0!</v>
      </c>
      <c r="Z34" s="23" t="e">
        <f>#REF!/90</f>
        <v>#REF!</v>
      </c>
      <c r="AA34" s="23" t="e">
        <f>#REF!/80</f>
        <v>#REF!</v>
      </c>
      <c r="AB34" s="23" t="e">
        <f>#REF!/50</f>
        <v>#REF!</v>
      </c>
      <c r="AC34" s="23">
        <f t="shared" si="6"/>
        <v>0</v>
      </c>
      <c r="AD34" s="23">
        <f t="shared" si="7"/>
        <v>0</v>
      </c>
    </row>
    <row r="35" spans="1:30" ht="15" customHeight="1">
      <c r="A35" s="13"/>
      <c r="B35" s="25"/>
      <c r="C35" s="14"/>
      <c r="D35" s="14">
        <f t="shared" ref="D35" si="137">C35-B35</f>
        <v>0</v>
      </c>
      <c r="E35" s="28">
        <f t="shared" ref="E35" si="138">D35*40</f>
        <v>0</v>
      </c>
      <c r="F35" s="14"/>
      <c r="G35" s="14"/>
      <c r="H35" s="14">
        <f t="shared" ref="H35" si="139">G35-F35</f>
        <v>0</v>
      </c>
      <c r="I35" s="28">
        <f t="shared" ref="I35" si="140">H35*40</f>
        <v>0</v>
      </c>
      <c r="J35" s="15"/>
      <c r="K35" s="15">
        <f t="shared" ref="K35" si="141">E35+(J35-I35)</f>
        <v>0</v>
      </c>
      <c r="L35" s="25"/>
      <c r="M35" s="14"/>
      <c r="N35" s="14">
        <f t="shared" ref="N35" si="142">M35-L35</f>
        <v>0</v>
      </c>
      <c r="O35" s="14"/>
      <c r="P35" s="14"/>
      <c r="Q35" s="14">
        <f t="shared" ref="Q35" si="143">P35-O35</f>
        <v>0</v>
      </c>
      <c r="R35" s="15"/>
      <c r="S35" s="15">
        <v>96</v>
      </c>
      <c r="T35" s="37">
        <f t="shared" ref="T35" si="144">N35+E35</f>
        <v>0</v>
      </c>
      <c r="U35" s="16">
        <f t="shared" ref="U35" si="145">Q35+I35</f>
        <v>0</v>
      </c>
      <c r="V35" s="17">
        <f t="shared" ref="V35" si="146">R35+J35</f>
        <v>0</v>
      </c>
      <c r="W35" s="22">
        <f t="shared" ref="W35" si="147">T35+V35-U35</f>
        <v>0</v>
      </c>
      <c r="X35" s="26">
        <f t="shared" si="17"/>
        <v>0</v>
      </c>
      <c r="Y35" s="26" t="e">
        <f t="shared" si="5"/>
        <v>#DIV/0!</v>
      </c>
      <c r="Z35" s="23" t="e">
        <f>#REF!/90</f>
        <v>#REF!</v>
      </c>
      <c r="AA35" s="23" t="e">
        <f>#REF!/80</f>
        <v>#REF!</v>
      </c>
      <c r="AB35" s="23" t="e">
        <f>#REF!/50</f>
        <v>#REF!</v>
      </c>
      <c r="AC35" s="23">
        <f t="shared" si="6"/>
        <v>0</v>
      </c>
      <c r="AD35" s="23">
        <f t="shared" si="7"/>
        <v>0</v>
      </c>
    </row>
    <row r="36" spans="1:30" ht="15" customHeight="1">
      <c r="A36" s="13"/>
      <c r="B36" s="25"/>
      <c r="C36" s="14"/>
      <c r="D36" s="14">
        <f t="shared" ref="D36" si="148">C36-B36</f>
        <v>0</v>
      </c>
      <c r="E36" s="28">
        <f t="shared" ref="E36" si="149">D36*40</f>
        <v>0</v>
      </c>
      <c r="F36" s="14"/>
      <c r="G36" s="14"/>
      <c r="H36" s="14">
        <f t="shared" ref="H36" si="150">G36-F36</f>
        <v>0</v>
      </c>
      <c r="I36" s="28">
        <f t="shared" ref="I36" si="151">H36*40</f>
        <v>0</v>
      </c>
      <c r="J36" s="15"/>
      <c r="K36" s="15">
        <f t="shared" ref="K36" si="152">E36+(J36-I36)</f>
        <v>0</v>
      </c>
      <c r="L36" s="25"/>
      <c r="M36" s="14"/>
      <c r="N36" s="14">
        <f t="shared" ref="N36" si="153">M36-L36</f>
        <v>0</v>
      </c>
      <c r="O36" s="14"/>
      <c r="P36" s="14"/>
      <c r="Q36" s="14">
        <f t="shared" ref="Q36" si="154">P36-O36</f>
        <v>0</v>
      </c>
      <c r="R36" s="15"/>
      <c r="S36" s="15">
        <v>96</v>
      </c>
      <c r="T36" s="37">
        <f t="shared" ref="T36" si="155">N36+E36</f>
        <v>0</v>
      </c>
      <c r="U36" s="16">
        <f t="shared" ref="U36" si="156">Q36+I36</f>
        <v>0</v>
      </c>
      <c r="V36" s="17">
        <f t="shared" ref="V36" si="157">R36+J36</f>
        <v>0</v>
      </c>
      <c r="W36" s="22">
        <f t="shared" ref="W36" si="158">T36+V36-U36</f>
        <v>0</v>
      </c>
      <c r="X36" s="26">
        <f t="shared" si="17"/>
        <v>0</v>
      </c>
      <c r="Y36" s="26" t="e">
        <f t="shared" si="5"/>
        <v>#DIV/0!</v>
      </c>
    </row>
    <row r="37" spans="1:30" ht="15" customHeight="1">
      <c r="A37" s="13"/>
      <c r="B37" s="25"/>
      <c r="C37" s="14"/>
      <c r="D37" s="14">
        <f t="shared" ref="D37" si="159">C37-B37</f>
        <v>0</v>
      </c>
      <c r="E37" s="28">
        <f t="shared" ref="E37" si="160">D37*40</f>
        <v>0</v>
      </c>
      <c r="F37" s="14"/>
      <c r="G37" s="14"/>
      <c r="H37" s="14">
        <f t="shared" ref="H37" si="161">G37-F37</f>
        <v>0</v>
      </c>
      <c r="I37" s="28">
        <f t="shared" ref="I37" si="162">H37*40</f>
        <v>0</v>
      </c>
      <c r="J37" s="15"/>
      <c r="K37" s="15">
        <f t="shared" ref="K37" si="163">E37+(J37-I37)</f>
        <v>0</v>
      </c>
      <c r="L37" s="25"/>
      <c r="M37" s="14"/>
      <c r="N37" s="14">
        <f t="shared" ref="N37" si="164">M37-L37</f>
        <v>0</v>
      </c>
      <c r="O37" s="14"/>
      <c r="P37" s="14"/>
      <c r="Q37" s="14">
        <f t="shared" ref="Q37" si="165">P37-O37</f>
        <v>0</v>
      </c>
      <c r="R37" s="15"/>
      <c r="S37" s="15">
        <v>96</v>
      </c>
      <c r="T37" s="37">
        <f t="shared" ref="T37" si="166">N37+E37</f>
        <v>0</v>
      </c>
      <c r="U37" s="16">
        <f t="shared" ref="U37" si="167">Q37+I37</f>
        <v>0</v>
      </c>
      <c r="V37" s="17">
        <f t="shared" ref="V37" si="168">R37+J37</f>
        <v>0</v>
      </c>
      <c r="W37" s="22">
        <f t="shared" ref="W37" si="169">T37+V37-U37</f>
        <v>0</v>
      </c>
      <c r="X37" s="26">
        <f t="shared" si="17"/>
        <v>0</v>
      </c>
      <c r="Y37" s="26" t="e">
        <f t="shared" si="5"/>
        <v>#DIV/0!</v>
      </c>
    </row>
    <row r="38" spans="1:30" ht="15" customHeight="1">
      <c r="E38" s="8">
        <f>SUM(E7:E37)</f>
        <v>0</v>
      </c>
      <c r="I38" s="24">
        <f>SUM(I7:I37)</f>
        <v>0</v>
      </c>
      <c r="J38" s="8">
        <f>SUM(J7:J37)</f>
        <v>0</v>
      </c>
      <c r="K38" s="8">
        <f>SUM(K7:K37)</f>
        <v>0</v>
      </c>
      <c r="N38" s="8">
        <f>SUM(N7:N37)</f>
        <v>0</v>
      </c>
      <c r="Q38" s="24">
        <f t="shared" ref="Q38:W38" si="170">SUM(Q7:Q37)</f>
        <v>0</v>
      </c>
      <c r="R38" s="8">
        <f t="shared" si="170"/>
        <v>0</v>
      </c>
      <c r="S38" s="8">
        <f t="shared" si="170"/>
        <v>480</v>
      </c>
      <c r="T38" s="8">
        <f t="shared" si="170"/>
        <v>0</v>
      </c>
      <c r="U38" s="24">
        <f t="shared" si="170"/>
        <v>0</v>
      </c>
      <c r="V38" s="8">
        <f t="shared" si="170"/>
        <v>0</v>
      </c>
      <c r="W38" s="8">
        <f t="shared" si="170"/>
        <v>0</v>
      </c>
      <c r="X38" s="23">
        <f>(V38/310)/26</f>
        <v>0</v>
      </c>
      <c r="Y38" s="23" t="e">
        <f t="shared" si="5"/>
        <v>#DIV/0!</v>
      </c>
    </row>
    <row r="39" spans="1:30" ht="15.95" customHeight="1">
      <c r="I39" s="9"/>
      <c r="J39" s="9"/>
      <c r="Q39" s="9"/>
      <c r="R39" s="9"/>
      <c r="U39" s="9"/>
      <c r="V39" s="9"/>
    </row>
    <row r="40" spans="1:30" ht="15.95" customHeight="1">
      <c r="V40">
        <f>V38/22</f>
        <v>0</v>
      </c>
    </row>
  </sheetData>
  <mergeCells count="19">
    <mergeCell ref="Y4:Y6"/>
    <mergeCell ref="W5:W6"/>
    <mergeCell ref="X5:X6"/>
    <mergeCell ref="K5:K6"/>
    <mergeCell ref="L5:N5"/>
    <mergeCell ref="O5:Q5"/>
    <mergeCell ref="R5:R6"/>
    <mergeCell ref="S5:S6"/>
    <mergeCell ref="V5:V6"/>
    <mergeCell ref="A1:W1"/>
    <mergeCell ref="A2:W2"/>
    <mergeCell ref="A3:W3"/>
    <mergeCell ref="A4:A6"/>
    <mergeCell ref="B4:K4"/>
    <mergeCell ref="L4:S4"/>
    <mergeCell ref="T4:W4"/>
    <mergeCell ref="B5:E5"/>
    <mergeCell ref="F5:I5"/>
    <mergeCell ref="J5:J6"/>
  </mergeCells>
  <pageMargins left="0.51181102362204722" right="0.11811023622047245" top="0.35433070866141736" bottom="0.35433070866141736" header="0.31496062992125984" footer="0.31496062992125984"/>
  <pageSetup paperSize="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SOLAR KEC</vt:lpstr>
      <vt:lpstr> SOLAR KPC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2024-04-27T08:57:42Z</dcterms:modified>
</cp:coreProperties>
</file>