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 SOLAR KEC" sheetId="4" r:id="rId1"/>
    <sheet name=" SOLAR KPC" sheetId="5" r:id="rId2"/>
  </sheets>
  <calcPr calcId="124519"/>
</workbook>
</file>

<file path=xl/calcChain.xml><?xml version="1.0" encoding="utf-8"?>
<calcChain xmlns="http://schemas.openxmlformats.org/spreadsheetml/2006/main">
  <c r="V37" i="5"/>
  <c r="X37" s="1"/>
  <c r="O37"/>
  <c r="Q37" s="1"/>
  <c r="L37"/>
  <c r="N37" s="1"/>
  <c r="F37"/>
  <c r="H37" s="1"/>
  <c r="I37" s="1"/>
  <c r="D37"/>
  <c r="E37" s="1"/>
  <c r="B37"/>
  <c r="V36"/>
  <c r="X36" s="1"/>
  <c r="O36"/>
  <c r="Q36" s="1"/>
  <c r="L36"/>
  <c r="N36" s="1"/>
  <c r="F36"/>
  <c r="H36" s="1"/>
  <c r="I36" s="1"/>
  <c r="D36"/>
  <c r="E36" s="1"/>
  <c r="B36"/>
  <c r="V35"/>
  <c r="X35" s="1"/>
  <c r="O35"/>
  <c r="Q35" s="1"/>
  <c r="L35"/>
  <c r="N35" s="1"/>
  <c r="F35"/>
  <c r="H35" s="1"/>
  <c r="I35" s="1"/>
  <c r="D35"/>
  <c r="E35" s="1"/>
  <c r="B35"/>
  <c r="BI37" i="4"/>
  <c r="BK37" s="1"/>
  <c r="AX37"/>
  <c r="AZ37" s="1"/>
  <c r="BA37" s="1"/>
  <c r="AV37"/>
  <c r="AW37" s="1"/>
  <c r="AT37"/>
  <c r="AP37"/>
  <c r="AQ37" s="1"/>
  <c r="AN37"/>
  <c r="AJ37"/>
  <c r="AL37" s="1"/>
  <c r="AM37" s="1"/>
  <c r="AD37"/>
  <c r="AF37" s="1"/>
  <c r="AG37" s="1"/>
  <c r="AB37"/>
  <c r="AC37" s="1"/>
  <c r="Z37"/>
  <c r="Y37"/>
  <c r="N37"/>
  <c r="O37" s="1"/>
  <c r="BI36"/>
  <c r="BK36" s="1"/>
  <c r="AX36"/>
  <c r="AZ36" s="1"/>
  <c r="BA36" s="1"/>
  <c r="AV36"/>
  <c r="AW36" s="1"/>
  <c r="AT36"/>
  <c r="AP36"/>
  <c r="AQ36" s="1"/>
  <c r="AN36"/>
  <c r="AJ36"/>
  <c r="AL36" s="1"/>
  <c r="AM36" s="1"/>
  <c r="AD36"/>
  <c r="AF36" s="1"/>
  <c r="AG36" s="1"/>
  <c r="AB36"/>
  <c r="AC36" s="1"/>
  <c r="Z36"/>
  <c r="Y36"/>
  <c r="N36"/>
  <c r="O36" s="1"/>
  <c r="BI35"/>
  <c r="BK35" s="1"/>
  <c r="AX35"/>
  <c r="AZ35" s="1"/>
  <c r="BA35" s="1"/>
  <c r="AV35"/>
  <c r="AW35" s="1"/>
  <c r="AT35"/>
  <c r="AP35"/>
  <c r="AQ35" s="1"/>
  <c r="AN35"/>
  <c r="AJ35"/>
  <c r="AL35" s="1"/>
  <c r="AM35" s="1"/>
  <c r="AD35"/>
  <c r="AF35" s="1"/>
  <c r="AG35" s="1"/>
  <c r="AB35"/>
  <c r="AC35" s="1"/>
  <c r="Z35"/>
  <c r="Y35"/>
  <c r="N35"/>
  <c r="O35" s="1"/>
  <c r="V34" i="5"/>
  <c r="X34" s="1"/>
  <c r="O34"/>
  <c r="Q34" s="1"/>
  <c r="L34"/>
  <c r="N34" s="1"/>
  <c r="F34"/>
  <c r="H34" s="1"/>
  <c r="I34" s="1"/>
  <c r="D34"/>
  <c r="E34" s="1"/>
  <c r="B34"/>
  <c r="X33"/>
  <c r="X32"/>
  <c r="X31"/>
  <c r="X30"/>
  <c r="BI34" i="4"/>
  <c r="BK34" s="1"/>
  <c r="AZ34"/>
  <c r="BA34" s="1"/>
  <c r="AX34"/>
  <c r="AT34"/>
  <c r="AV34" s="1"/>
  <c r="AW34" s="1"/>
  <c r="AN34"/>
  <c r="AP34" s="1"/>
  <c r="AQ34" s="1"/>
  <c r="AL34"/>
  <c r="AM34" s="1"/>
  <c r="AJ34"/>
  <c r="AF34"/>
  <c r="AG34" s="1"/>
  <c r="AD34"/>
  <c r="Z34"/>
  <c r="AB34" s="1"/>
  <c r="AC34" s="1"/>
  <c r="Y34"/>
  <c r="N34"/>
  <c r="O34" s="1"/>
  <c r="V33" i="5"/>
  <c r="O33"/>
  <c r="Q33" s="1"/>
  <c r="N33"/>
  <c r="L33"/>
  <c r="H33"/>
  <c r="I33" s="1"/>
  <c r="F33"/>
  <c r="B33"/>
  <c r="D33" s="1"/>
  <c r="E33" s="1"/>
  <c r="BI33" i="4"/>
  <c r="BK33" s="1"/>
  <c r="AZ33"/>
  <c r="BA33" s="1"/>
  <c r="AX33"/>
  <c r="AT33"/>
  <c r="AV33" s="1"/>
  <c r="AW33" s="1"/>
  <c r="AN33"/>
  <c r="AP33" s="1"/>
  <c r="AQ33" s="1"/>
  <c r="AJ33"/>
  <c r="AL33" s="1"/>
  <c r="AM33" s="1"/>
  <c r="AD33"/>
  <c r="AF33" s="1"/>
  <c r="AG33" s="1"/>
  <c r="AB33"/>
  <c r="AC33" s="1"/>
  <c r="Z33"/>
  <c r="Y33"/>
  <c r="N33"/>
  <c r="O33" s="1"/>
  <c r="V32" i="5"/>
  <c r="O32"/>
  <c r="Q32" s="1"/>
  <c r="L32"/>
  <c r="N32" s="1"/>
  <c r="F32"/>
  <c r="H32" s="1"/>
  <c r="I32" s="1"/>
  <c r="B32"/>
  <c r="D32" s="1"/>
  <c r="E32" s="1"/>
  <c r="V31"/>
  <c r="Q31"/>
  <c r="O31"/>
  <c r="L31"/>
  <c r="N31" s="1"/>
  <c r="F31"/>
  <c r="H31" s="1"/>
  <c r="I31" s="1"/>
  <c r="B31"/>
  <c r="D31" s="1"/>
  <c r="E31" s="1"/>
  <c r="V30"/>
  <c r="O30"/>
  <c r="Q30" s="1"/>
  <c r="L30"/>
  <c r="N30" s="1"/>
  <c r="F30"/>
  <c r="H30" s="1"/>
  <c r="I30" s="1"/>
  <c r="B30"/>
  <c r="D30" s="1"/>
  <c r="E30" s="1"/>
  <c r="V29"/>
  <c r="O29"/>
  <c r="Q29" s="1"/>
  <c r="L29"/>
  <c r="N29" s="1"/>
  <c r="H29"/>
  <c r="I29" s="1"/>
  <c r="F29"/>
  <c r="D29"/>
  <c r="E29" s="1"/>
  <c r="B29"/>
  <c r="V28"/>
  <c r="X28" s="1"/>
  <c r="O28"/>
  <c r="Q28" s="1"/>
  <c r="L28"/>
  <c r="N28" s="1"/>
  <c r="F28"/>
  <c r="H28" s="1"/>
  <c r="I28" s="1"/>
  <c r="B28"/>
  <c r="D28" s="1"/>
  <c r="E28" s="1"/>
  <c r="V27"/>
  <c r="X27" s="1"/>
  <c r="Q27"/>
  <c r="O27"/>
  <c r="N27"/>
  <c r="L27"/>
  <c r="H27"/>
  <c r="I27" s="1"/>
  <c r="F27"/>
  <c r="B27"/>
  <c r="D27" s="1"/>
  <c r="E27" s="1"/>
  <c r="K27" s="1"/>
  <c r="X38" i="4"/>
  <c r="V38"/>
  <c r="U38"/>
  <c r="T38"/>
  <c r="S38"/>
  <c r="M38"/>
  <c r="L38"/>
  <c r="K38"/>
  <c r="J38"/>
  <c r="E38"/>
  <c r="BK32"/>
  <c r="BK31"/>
  <c r="BK30"/>
  <c r="BK29"/>
  <c r="AZ41"/>
  <c r="BI32"/>
  <c r="AZ32"/>
  <c r="BA32" s="1"/>
  <c r="AX32"/>
  <c r="AT32"/>
  <c r="AV32" s="1"/>
  <c r="AW32" s="1"/>
  <c r="AN32"/>
  <c r="AP32" s="1"/>
  <c r="AQ32" s="1"/>
  <c r="AJ32"/>
  <c r="AL32" s="1"/>
  <c r="AM32" s="1"/>
  <c r="AD32"/>
  <c r="AF32" s="1"/>
  <c r="AG32" s="1"/>
  <c r="Z32"/>
  <c r="AB32" s="1"/>
  <c r="AC32" s="1"/>
  <c r="Y32"/>
  <c r="N32"/>
  <c r="O32" s="1"/>
  <c r="BI31"/>
  <c r="AX31"/>
  <c r="AZ31" s="1"/>
  <c r="BA31" s="1"/>
  <c r="AV31"/>
  <c r="AW31" s="1"/>
  <c r="AT31"/>
  <c r="AP31"/>
  <c r="AQ31" s="1"/>
  <c r="AN31"/>
  <c r="AJ31"/>
  <c r="AL31" s="1"/>
  <c r="AM31" s="1"/>
  <c r="AS31" s="1"/>
  <c r="AD31"/>
  <c r="AF31" s="1"/>
  <c r="AG31" s="1"/>
  <c r="Z31"/>
  <c r="AB31" s="1"/>
  <c r="AC31" s="1"/>
  <c r="Y31"/>
  <c r="N31"/>
  <c r="O31" s="1"/>
  <c r="BI30"/>
  <c r="AX30"/>
  <c r="AZ30" s="1"/>
  <c r="BA30" s="1"/>
  <c r="AV30"/>
  <c r="AW30" s="1"/>
  <c r="AT30"/>
  <c r="AN30"/>
  <c r="AP30" s="1"/>
  <c r="AQ30" s="1"/>
  <c r="AJ30"/>
  <c r="AL30" s="1"/>
  <c r="AM30" s="1"/>
  <c r="AD30"/>
  <c r="AF30" s="1"/>
  <c r="AG30" s="1"/>
  <c r="Z30"/>
  <c r="AB30" s="1"/>
  <c r="AC30" s="1"/>
  <c r="Y30"/>
  <c r="N30"/>
  <c r="O30" s="1"/>
  <c r="BI29"/>
  <c r="AZ29"/>
  <c r="BA29" s="1"/>
  <c r="AX29"/>
  <c r="AT29"/>
  <c r="AV29" s="1"/>
  <c r="AW29" s="1"/>
  <c r="AN29"/>
  <c r="AP29" s="1"/>
  <c r="AQ29" s="1"/>
  <c r="AJ29"/>
  <c r="AL29" s="1"/>
  <c r="AM29" s="1"/>
  <c r="AD29"/>
  <c r="AF29" s="1"/>
  <c r="AG29" s="1"/>
  <c r="AB29"/>
  <c r="AC29" s="1"/>
  <c r="AI29" s="1"/>
  <c r="Z29"/>
  <c r="Y29"/>
  <c r="N29"/>
  <c r="O29" s="1"/>
  <c r="BI28"/>
  <c r="BI27"/>
  <c r="AX28"/>
  <c r="AZ28" s="1"/>
  <c r="BA28" s="1"/>
  <c r="AT28"/>
  <c r="AV28" s="1"/>
  <c r="AW28" s="1"/>
  <c r="AN28"/>
  <c r="AP28" s="1"/>
  <c r="AQ28" s="1"/>
  <c r="AJ28"/>
  <c r="AL28" s="1"/>
  <c r="AM28" s="1"/>
  <c r="AD28"/>
  <c r="AF28" s="1"/>
  <c r="AG28" s="1"/>
  <c r="Z28"/>
  <c r="AB28" s="1"/>
  <c r="AC28" s="1"/>
  <c r="Y28"/>
  <c r="N28"/>
  <c r="O28" s="1"/>
  <c r="AX27"/>
  <c r="AZ27" s="1"/>
  <c r="BA27" s="1"/>
  <c r="BH27" s="1"/>
  <c r="AT27"/>
  <c r="AV27" s="1"/>
  <c r="AW27" s="1"/>
  <c r="AN27"/>
  <c r="AP27" s="1"/>
  <c r="AQ27" s="1"/>
  <c r="AJ27"/>
  <c r="AL27" s="1"/>
  <c r="AM27" s="1"/>
  <c r="AD27"/>
  <c r="AF27" s="1"/>
  <c r="AG27" s="1"/>
  <c r="Z27"/>
  <c r="AB27" s="1"/>
  <c r="AC27" s="1"/>
  <c r="Y27"/>
  <c r="N27"/>
  <c r="O27" s="1"/>
  <c r="V26" i="5"/>
  <c r="X26" s="1"/>
  <c r="Q26"/>
  <c r="O26"/>
  <c r="N26"/>
  <c r="L26"/>
  <c r="H26"/>
  <c r="I26" s="1"/>
  <c r="F26"/>
  <c r="B26"/>
  <c r="D26" s="1"/>
  <c r="E26" s="1"/>
  <c r="BI26" i="4"/>
  <c r="AX26"/>
  <c r="AZ26" s="1"/>
  <c r="BA26" s="1"/>
  <c r="BH26" s="1"/>
  <c r="AT26"/>
  <c r="AV26" s="1"/>
  <c r="AW26" s="1"/>
  <c r="BG26" s="1"/>
  <c r="AN26"/>
  <c r="AP26" s="1"/>
  <c r="AQ26" s="1"/>
  <c r="AJ26"/>
  <c r="AL26" s="1"/>
  <c r="AM26" s="1"/>
  <c r="AD26"/>
  <c r="AF26" s="1"/>
  <c r="AG26" s="1"/>
  <c r="Z26"/>
  <c r="AB26" s="1"/>
  <c r="AC26" s="1"/>
  <c r="Y26"/>
  <c r="N26"/>
  <c r="O26" s="1"/>
  <c r="X29" i="5"/>
  <c r="X25"/>
  <c r="X24"/>
  <c r="X23"/>
  <c r="X22"/>
  <c r="X21"/>
  <c r="X20"/>
  <c r="X19"/>
  <c r="X18"/>
  <c r="V25"/>
  <c r="O25"/>
  <c r="Q25" s="1"/>
  <c r="N25"/>
  <c r="L25"/>
  <c r="F25"/>
  <c r="H25" s="1"/>
  <c r="I25" s="1"/>
  <c r="B25"/>
  <c r="D25" s="1"/>
  <c r="E25" s="1"/>
  <c r="V24"/>
  <c r="Q24"/>
  <c r="O24"/>
  <c r="N24"/>
  <c r="S24" s="1"/>
  <c r="L24"/>
  <c r="H24"/>
  <c r="I24" s="1"/>
  <c r="F24"/>
  <c r="B24"/>
  <c r="D24" s="1"/>
  <c r="E24" s="1"/>
  <c r="BI25" i="4"/>
  <c r="BK25" s="1"/>
  <c r="AZ25"/>
  <c r="BA25" s="1"/>
  <c r="AX25"/>
  <c r="AV25"/>
  <c r="AW25" s="1"/>
  <c r="AT25"/>
  <c r="AP25"/>
  <c r="AQ25" s="1"/>
  <c r="AN25"/>
  <c r="AJ25"/>
  <c r="AL25" s="1"/>
  <c r="AM25" s="1"/>
  <c r="AD25"/>
  <c r="AF25" s="1"/>
  <c r="AG25" s="1"/>
  <c r="Z25"/>
  <c r="AB25" s="1"/>
  <c r="AC25" s="1"/>
  <c r="Y25"/>
  <c r="N25"/>
  <c r="O25" s="1"/>
  <c r="BI24"/>
  <c r="BK24" s="1"/>
  <c r="AX24"/>
  <c r="AZ24" s="1"/>
  <c r="BA24" s="1"/>
  <c r="AT24"/>
  <c r="AV24" s="1"/>
  <c r="AW24" s="1"/>
  <c r="AN24"/>
  <c r="AP24" s="1"/>
  <c r="AQ24" s="1"/>
  <c r="AJ24"/>
  <c r="AL24" s="1"/>
  <c r="AM24" s="1"/>
  <c r="AD24"/>
  <c r="AF24" s="1"/>
  <c r="AG24" s="1"/>
  <c r="Z24"/>
  <c r="AB24" s="1"/>
  <c r="AC24" s="1"/>
  <c r="Y24"/>
  <c r="N24"/>
  <c r="O24" s="1"/>
  <c r="V23" i="5"/>
  <c r="Q23"/>
  <c r="O23"/>
  <c r="L23"/>
  <c r="N23" s="1"/>
  <c r="H23"/>
  <c r="I23" s="1"/>
  <c r="F23"/>
  <c r="B23"/>
  <c r="D23" s="1"/>
  <c r="E23" s="1"/>
  <c r="V22"/>
  <c r="Q22"/>
  <c r="O22"/>
  <c r="L22"/>
  <c r="N22" s="1"/>
  <c r="F22"/>
  <c r="H22" s="1"/>
  <c r="I22" s="1"/>
  <c r="B22"/>
  <c r="D22" s="1"/>
  <c r="E22" s="1"/>
  <c r="V21"/>
  <c r="Q21"/>
  <c r="O21"/>
  <c r="N21"/>
  <c r="S21" s="1"/>
  <c r="L21"/>
  <c r="H21"/>
  <c r="I21" s="1"/>
  <c r="F21"/>
  <c r="B21"/>
  <c r="D21" s="1"/>
  <c r="E21" s="1"/>
  <c r="K21" s="1"/>
  <c r="BI23" i="4"/>
  <c r="BK23" s="1"/>
  <c r="AX23"/>
  <c r="AZ23" s="1"/>
  <c r="BA23" s="1"/>
  <c r="AV23"/>
  <c r="AW23" s="1"/>
  <c r="AT23"/>
  <c r="AP23"/>
  <c r="AQ23" s="1"/>
  <c r="AN23"/>
  <c r="AJ23"/>
  <c r="AL23" s="1"/>
  <c r="AM23" s="1"/>
  <c r="AD23"/>
  <c r="AF23" s="1"/>
  <c r="AG23" s="1"/>
  <c r="AB23"/>
  <c r="AC23" s="1"/>
  <c r="Z23"/>
  <c r="Y23"/>
  <c r="N23"/>
  <c r="O23" s="1"/>
  <c r="BI22"/>
  <c r="BK22" s="1"/>
  <c r="AX22"/>
  <c r="AZ22" s="1"/>
  <c r="BA22" s="1"/>
  <c r="AV22"/>
  <c r="AW22" s="1"/>
  <c r="AT22"/>
  <c r="AP22"/>
  <c r="AQ22" s="1"/>
  <c r="AN22"/>
  <c r="AJ22"/>
  <c r="AL22" s="1"/>
  <c r="AM22" s="1"/>
  <c r="AD22"/>
  <c r="AF22" s="1"/>
  <c r="AG22" s="1"/>
  <c r="AB22"/>
  <c r="AC22" s="1"/>
  <c r="Z22"/>
  <c r="Y22"/>
  <c r="N22"/>
  <c r="O22" s="1"/>
  <c r="BI21"/>
  <c r="BK21" s="1"/>
  <c r="AX21"/>
  <c r="AZ21" s="1"/>
  <c r="BA21" s="1"/>
  <c r="AT21"/>
  <c r="AV21" s="1"/>
  <c r="AW21" s="1"/>
  <c r="AN21"/>
  <c r="AP21" s="1"/>
  <c r="AQ21" s="1"/>
  <c r="AJ21"/>
  <c r="AL21" s="1"/>
  <c r="AM21" s="1"/>
  <c r="AD21"/>
  <c r="AF21" s="1"/>
  <c r="AG21" s="1"/>
  <c r="Z21"/>
  <c r="AB21" s="1"/>
  <c r="AC21" s="1"/>
  <c r="Y21"/>
  <c r="N21"/>
  <c r="O21" s="1"/>
  <c r="V20" i="5"/>
  <c r="Q20"/>
  <c r="O20"/>
  <c r="N20"/>
  <c r="L20"/>
  <c r="H20"/>
  <c r="I20" s="1"/>
  <c r="F20"/>
  <c r="B20"/>
  <c r="D20" s="1"/>
  <c r="E20" s="1"/>
  <c r="BI20" i="4"/>
  <c r="BK20" s="1"/>
  <c r="AZ20"/>
  <c r="BA20" s="1"/>
  <c r="AX20"/>
  <c r="AT20"/>
  <c r="AV20" s="1"/>
  <c r="AW20" s="1"/>
  <c r="AN20"/>
  <c r="AP20" s="1"/>
  <c r="AQ20" s="1"/>
  <c r="AJ20"/>
  <c r="AL20" s="1"/>
  <c r="AM20" s="1"/>
  <c r="AD20"/>
  <c r="AF20" s="1"/>
  <c r="AG20" s="1"/>
  <c r="AB20"/>
  <c r="AC20" s="1"/>
  <c r="Z20"/>
  <c r="Y20"/>
  <c r="N20"/>
  <c r="O20" s="1"/>
  <c r="V19" i="5"/>
  <c r="O19"/>
  <c r="Q19" s="1"/>
  <c r="N19"/>
  <c r="L19"/>
  <c r="I19"/>
  <c r="H19"/>
  <c r="F19"/>
  <c r="D19"/>
  <c r="E19" s="1"/>
  <c r="B19"/>
  <c r="BI19" i="4"/>
  <c r="BK19" s="1"/>
  <c r="AX19"/>
  <c r="AZ19" s="1"/>
  <c r="BA19" s="1"/>
  <c r="AV19"/>
  <c r="AW19" s="1"/>
  <c r="AT19"/>
  <c r="AP19"/>
  <c r="AQ19" s="1"/>
  <c r="AN19"/>
  <c r="AJ19"/>
  <c r="AL19" s="1"/>
  <c r="AM19" s="1"/>
  <c r="AD19"/>
  <c r="AF19" s="1"/>
  <c r="AG19" s="1"/>
  <c r="AB19"/>
  <c r="AC19" s="1"/>
  <c r="Z19"/>
  <c r="Y19"/>
  <c r="N19"/>
  <c r="O19" s="1"/>
  <c r="V18" i="5"/>
  <c r="Q18"/>
  <c r="O18"/>
  <c r="N18"/>
  <c r="L18"/>
  <c r="H18"/>
  <c r="I18" s="1"/>
  <c r="F18"/>
  <c r="B18"/>
  <c r="D18" s="1"/>
  <c r="E18" s="1"/>
  <c r="X14"/>
  <c r="X13"/>
  <c r="X12"/>
  <c r="X11"/>
  <c r="X10"/>
  <c r="X9"/>
  <c r="X8"/>
  <c r="V17"/>
  <c r="X17" s="1"/>
  <c r="V16"/>
  <c r="X16" s="1"/>
  <c r="V15"/>
  <c r="X15" s="1"/>
  <c r="V14"/>
  <c r="V13"/>
  <c r="V12"/>
  <c r="V11"/>
  <c r="V10"/>
  <c r="V9"/>
  <c r="U9"/>
  <c r="T9"/>
  <c r="W9" s="1"/>
  <c r="V8"/>
  <c r="U8"/>
  <c r="T8"/>
  <c r="W8" s="1"/>
  <c r="Q17"/>
  <c r="O17"/>
  <c r="L17"/>
  <c r="N17" s="1"/>
  <c r="F17"/>
  <c r="H17" s="1"/>
  <c r="I17" s="1"/>
  <c r="B17"/>
  <c r="D17" s="1"/>
  <c r="E17" s="1"/>
  <c r="O16"/>
  <c r="Q16" s="1"/>
  <c r="L16"/>
  <c r="N16" s="1"/>
  <c r="H16"/>
  <c r="I16" s="1"/>
  <c r="F16"/>
  <c r="B16"/>
  <c r="D16" s="1"/>
  <c r="E16" s="1"/>
  <c r="Q15"/>
  <c r="O15"/>
  <c r="N15"/>
  <c r="L15"/>
  <c r="F15"/>
  <c r="H15" s="1"/>
  <c r="I15" s="1"/>
  <c r="U15" s="1"/>
  <c r="B15"/>
  <c r="D15" s="1"/>
  <c r="E15" s="1"/>
  <c r="O14"/>
  <c r="Q14" s="1"/>
  <c r="L14"/>
  <c r="N14" s="1"/>
  <c r="H14"/>
  <c r="I14" s="1"/>
  <c r="F14"/>
  <c r="B14"/>
  <c r="D14" s="1"/>
  <c r="E14" s="1"/>
  <c r="O13"/>
  <c r="Q13" s="1"/>
  <c r="N13"/>
  <c r="L13"/>
  <c r="F13"/>
  <c r="H13" s="1"/>
  <c r="I13" s="1"/>
  <c r="B13"/>
  <c r="D13" s="1"/>
  <c r="E13" s="1"/>
  <c r="Q12"/>
  <c r="O12"/>
  <c r="L12"/>
  <c r="N12" s="1"/>
  <c r="H12"/>
  <c r="I12" s="1"/>
  <c r="F12"/>
  <c r="B12"/>
  <c r="D12" s="1"/>
  <c r="E12" s="1"/>
  <c r="Q11"/>
  <c r="O11"/>
  <c r="L11"/>
  <c r="N11" s="1"/>
  <c r="H11"/>
  <c r="I11" s="1"/>
  <c r="F11"/>
  <c r="B11"/>
  <c r="D11" s="1"/>
  <c r="E11" s="1"/>
  <c r="K11" s="1"/>
  <c r="Q10"/>
  <c r="O10"/>
  <c r="N10"/>
  <c r="S10" s="1"/>
  <c r="L10"/>
  <c r="H10"/>
  <c r="I10" s="1"/>
  <c r="F10"/>
  <c r="B10"/>
  <c r="D10" s="1"/>
  <c r="E10" s="1"/>
  <c r="Q9"/>
  <c r="O9"/>
  <c r="L9"/>
  <c r="N9" s="1"/>
  <c r="F9"/>
  <c r="H9" s="1"/>
  <c r="I9" s="1"/>
  <c r="B9"/>
  <c r="D9" s="1"/>
  <c r="E9" s="1"/>
  <c r="O8"/>
  <c r="Q8" s="1"/>
  <c r="L8"/>
  <c r="F8"/>
  <c r="H8" s="1"/>
  <c r="I8" s="1"/>
  <c r="B8"/>
  <c r="D8" s="1"/>
  <c r="E8" s="1"/>
  <c r="N8"/>
  <c r="K37" l="1"/>
  <c r="U37"/>
  <c r="T37"/>
  <c r="K36"/>
  <c r="U36"/>
  <c r="T36"/>
  <c r="T35"/>
  <c r="K35"/>
  <c r="U35"/>
  <c r="BH37" i="4"/>
  <c r="AS37"/>
  <c r="AS35"/>
  <c r="AS36"/>
  <c r="AI37"/>
  <c r="BC37"/>
  <c r="BG37"/>
  <c r="BC36"/>
  <c r="BG36"/>
  <c r="AI36"/>
  <c r="BH36"/>
  <c r="AI35"/>
  <c r="BH35"/>
  <c r="BC35"/>
  <c r="BG35"/>
  <c r="K34" i="5"/>
  <c r="U34"/>
  <c r="T34"/>
  <c r="AS34" i="4"/>
  <c r="AI34"/>
  <c r="BH34"/>
  <c r="BG34"/>
  <c r="BC34"/>
  <c r="O38"/>
  <c r="U33" i="5"/>
  <c r="K33"/>
  <c r="T33"/>
  <c r="AS33" i="4"/>
  <c r="BH33"/>
  <c r="AI33"/>
  <c r="N38"/>
  <c r="BG33"/>
  <c r="BC33"/>
  <c r="S32" i="5"/>
  <c r="K32"/>
  <c r="S31"/>
  <c r="K31"/>
  <c r="K29"/>
  <c r="U29"/>
  <c r="S28"/>
  <c r="S27"/>
  <c r="K28"/>
  <c r="U32"/>
  <c r="T32"/>
  <c r="U31"/>
  <c r="T31"/>
  <c r="K30"/>
  <c r="T30"/>
  <c r="S30"/>
  <c r="U30"/>
  <c r="S29"/>
  <c r="T29"/>
  <c r="W29" s="1"/>
  <c r="U28"/>
  <c r="T28"/>
  <c r="U27"/>
  <c r="T27"/>
  <c r="AS32" i="4"/>
  <c r="BH31"/>
  <c r="AS30"/>
  <c r="AS29"/>
  <c r="BH29"/>
  <c r="BH30"/>
  <c r="BG32"/>
  <c r="BC32"/>
  <c r="AI32"/>
  <c r="BH32"/>
  <c r="AI31"/>
  <c r="BC31"/>
  <c r="BG31"/>
  <c r="AI30"/>
  <c r="BC30"/>
  <c r="BG30"/>
  <c r="BC29"/>
  <c r="BG29"/>
  <c r="BG27"/>
  <c r="BJ26"/>
  <c r="BJ27"/>
  <c r="BG28"/>
  <c r="AS26"/>
  <c r="BH28"/>
  <c r="BC28"/>
  <c r="BC27"/>
  <c r="AS28"/>
  <c r="AI27"/>
  <c r="AI28"/>
  <c r="AS27"/>
  <c r="S26" i="5"/>
  <c r="K26"/>
  <c r="U26"/>
  <c r="T26"/>
  <c r="BC26" i="4"/>
  <c r="AI26"/>
  <c r="U25" i="5"/>
  <c r="K24"/>
  <c r="K25"/>
  <c r="S25"/>
  <c r="T25"/>
  <c r="U24"/>
  <c r="T24"/>
  <c r="AI25" i="4"/>
  <c r="AS24"/>
  <c r="BH24"/>
  <c r="BG25"/>
  <c r="BC25"/>
  <c r="AS25"/>
  <c r="BH25"/>
  <c r="AI24"/>
  <c r="BC24"/>
  <c r="BG24"/>
  <c r="S23" i="5"/>
  <c r="K23"/>
  <c r="S22"/>
  <c r="K22"/>
  <c r="U23"/>
  <c r="T23"/>
  <c r="U22"/>
  <c r="T22"/>
  <c r="U21"/>
  <c r="T21"/>
  <c r="AS23" i="4"/>
  <c r="BH22"/>
  <c r="AS21"/>
  <c r="AS22"/>
  <c r="BC23"/>
  <c r="BG23"/>
  <c r="AI23"/>
  <c r="BH23"/>
  <c r="AI22"/>
  <c r="BC22"/>
  <c r="BG22"/>
  <c r="AI21"/>
  <c r="BG21"/>
  <c r="BH21"/>
  <c r="BC21"/>
  <c r="S20" i="5"/>
  <c r="K20"/>
  <c r="U20"/>
  <c r="T20"/>
  <c r="AS20" i="4"/>
  <c r="BH20"/>
  <c r="AI20"/>
  <c r="BG20"/>
  <c r="BC20"/>
  <c r="U19" i="5"/>
  <c r="K19"/>
  <c r="S19"/>
  <c r="T19"/>
  <c r="BH19" i="4"/>
  <c r="AS19"/>
  <c r="AI19"/>
  <c r="BC19"/>
  <c r="BG19"/>
  <c r="BJ19" s="1"/>
  <c r="S18" i="5"/>
  <c r="K18"/>
  <c r="U18"/>
  <c r="T18"/>
  <c r="U17"/>
  <c r="S17"/>
  <c r="T17"/>
  <c r="S16"/>
  <c r="U16"/>
  <c r="T16"/>
  <c r="S15"/>
  <c r="K15"/>
  <c r="T15"/>
  <c r="W15" s="1"/>
  <c r="U14"/>
  <c r="S14"/>
  <c r="K14"/>
  <c r="T14"/>
  <c r="U13"/>
  <c r="S13"/>
  <c r="T13"/>
  <c r="U12"/>
  <c r="S12"/>
  <c r="T12"/>
  <c r="W12" s="1"/>
  <c r="U10"/>
  <c r="S11"/>
  <c r="U11"/>
  <c r="K10"/>
  <c r="T11"/>
  <c r="T10"/>
  <c r="K12"/>
  <c r="K16"/>
  <c r="K13"/>
  <c r="K17"/>
  <c r="S9"/>
  <c r="K9"/>
  <c r="S8"/>
  <c r="K8"/>
  <c r="X7"/>
  <c r="W7"/>
  <c r="V7"/>
  <c r="U7"/>
  <c r="T7"/>
  <c r="S7"/>
  <c r="Q7"/>
  <c r="N7"/>
  <c r="AN18" i="4"/>
  <c r="BI18"/>
  <c r="BK18" s="1"/>
  <c r="AX18"/>
  <c r="AZ18" s="1"/>
  <c r="BA18" s="1"/>
  <c r="AT18"/>
  <c r="AV18" s="1"/>
  <c r="AW18" s="1"/>
  <c r="AP18"/>
  <c r="AQ18" s="1"/>
  <c r="AJ18"/>
  <c r="AL18" s="1"/>
  <c r="AM18" s="1"/>
  <c r="AD18"/>
  <c r="AF18" s="1"/>
  <c r="AG18" s="1"/>
  <c r="Z18"/>
  <c r="AB18" s="1"/>
  <c r="AC18" s="1"/>
  <c r="Y18"/>
  <c r="N18"/>
  <c r="O18" s="1"/>
  <c r="H7" i="5"/>
  <c r="I7" s="1"/>
  <c r="D7"/>
  <c r="E7" s="1"/>
  <c r="BI17" i="4"/>
  <c r="BK17" s="1"/>
  <c r="AX17"/>
  <c r="AZ17" s="1"/>
  <c r="BA17" s="1"/>
  <c r="AT17"/>
  <c r="AV17" s="1"/>
  <c r="AW17" s="1"/>
  <c r="AP17"/>
  <c r="AQ17" s="1"/>
  <c r="AN17"/>
  <c r="AJ17"/>
  <c r="AL17" s="1"/>
  <c r="AM17" s="1"/>
  <c r="AD17"/>
  <c r="AF17" s="1"/>
  <c r="AG17" s="1"/>
  <c r="AB17"/>
  <c r="AC17" s="1"/>
  <c r="Z17"/>
  <c r="Y17"/>
  <c r="N17"/>
  <c r="O17" s="1"/>
  <c r="BI16"/>
  <c r="BK16" s="1"/>
  <c r="AX16"/>
  <c r="AZ16" s="1"/>
  <c r="BA16" s="1"/>
  <c r="AT16"/>
  <c r="AV16" s="1"/>
  <c r="AW16" s="1"/>
  <c r="AN16"/>
  <c r="AP16" s="1"/>
  <c r="AQ16" s="1"/>
  <c r="AJ16"/>
  <c r="AL16" s="1"/>
  <c r="AM16" s="1"/>
  <c r="AD16"/>
  <c r="AF16" s="1"/>
  <c r="AG16" s="1"/>
  <c r="Z16"/>
  <c r="AB16" s="1"/>
  <c r="AC16" s="1"/>
  <c r="Y16"/>
  <c r="N16"/>
  <c r="O16" s="1"/>
  <c r="BI15"/>
  <c r="BK15" s="1"/>
  <c r="AX15"/>
  <c r="AZ15" s="1"/>
  <c r="BA15" s="1"/>
  <c r="AV15"/>
  <c r="AW15" s="1"/>
  <c r="AT15"/>
  <c r="AN15"/>
  <c r="AP15" s="1"/>
  <c r="AQ15" s="1"/>
  <c r="AJ15"/>
  <c r="AL15" s="1"/>
  <c r="AM15" s="1"/>
  <c r="AD15"/>
  <c r="AF15" s="1"/>
  <c r="AG15" s="1"/>
  <c r="Z15"/>
  <c r="AB15" s="1"/>
  <c r="AC15" s="1"/>
  <c r="Y15"/>
  <c r="N15"/>
  <c r="O15" s="1"/>
  <c r="BI14"/>
  <c r="BK14" s="1"/>
  <c r="AZ14"/>
  <c r="BA14" s="1"/>
  <c r="AX14"/>
  <c r="AT14"/>
  <c r="AV14" s="1"/>
  <c r="AW14" s="1"/>
  <c r="AN14"/>
  <c r="AP14" s="1"/>
  <c r="AQ14" s="1"/>
  <c r="AJ14"/>
  <c r="AL14" s="1"/>
  <c r="AM14" s="1"/>
  <c r="AD14"/>
  <c r="AF14" s="1"/>
  <c r="AG14" s="1"/>
  <c r="Z14"/>
  <c r="AB14" s="1"/>
  <c r="AC14" s="1"/>
  <c r="Y14"/>
  <c r="N14"/>
  <c r="O14" s="1"/>
  <c r="BI13"/>
  <c r="BK13" s="1"/>
  <c r="AX13"/>
  <c r="AZ13" s="1"/>
  <c r="BA13" s="1"/>
  <c r="AT13"/>
  <c r="AV13" s="1"/>
  <c r="AW13" s="1"/>
  <c r="AN13"/>
  <c r="AP13" s="1"/>
  <c r="AQ13" s="1"/>
  <c r="AJ13"/>
  <c r="AL13" s="1"/>
  <c r="AM13" s="1"/>
  <c r="AF13"/>
  <c r="AG13" s="1"/>
  <c r="AD13"/>
  <c r="Z13"/>
  <c r="AB13" s="1"/>
  <c r="AC13" s="1"/>
  <c r="Y13"/>
  <c r="N13"/>
  <c r="O13" s="1"/>
  <c r="BI12"/>
  <c r="BK12" s="1"/>
  <c r="AX12"/>
  <c r="AZ12" s="1"/>
  <c r="BA12" s="1"/>
  <c r="AV12"/>
  <c r="AW12" s="1"/>
  <c r="AT12"/>
  <c r="AP12"/>
  <c r="AQ12" s="1"/>
  <c r="AN12"/>
  <c r="AJ12"/>
  <c r="AL12" s="1"/>
  <c r="AM12" s="1"/>
  <c r="AD12"/>
  <c r="AF12" s="1"/>
  <c r="AG12" s="1"/>
  <c r="AB12"/>
  <c r="AC12" s="1"/>
  <c r="Z12"/>
  <c r="Y12"/>
  <c r="N12"/>
  <c r="O12" s="1"/>
  <c r="BI11"/>
  <c r="BK11" s="1"/>
  <c r="AX11"/>
  <c r="AZ11" s="1"/>
  <c r="BA11" s="1"/>
  <c r="AV11"/>
  <c r="AW11" s="1"/>
  <c r="AT11"/>
  <c r="AN11"/>
  <c r="AP11" s="1"/>
  <c r="AQ11" s="1"/>
  <c r="AJ11"/>
  <c r="AL11" s="1"/>
  <c r="AM11" s="1"/>
  <c r="AD11"/>
  <c r="AF11" s="1"/>
  <c r="AG11" s="1"/>
  <c r="Z11"/>
  <c r="AB11" s="1"/>
  <c r="AC11" s="1"/>
  <c r="Y11"/>
  <c r="N11"/>
  <c r="O11" s="1"/>
  <c r="BI10"/>
  <c r="BK10" s="1"/>
  <c r="AX10"/>
  <c r="AZ10" s="1"/>
  <c r="BA10" s="1"/>
  <c r="AV10"/>
  <c r="AW10" s="1"/>
  <c r="AT10"/>
  <c r="AP10"/>
  <c r="AQ10" s="1"/>
  <c r="AN10"/>
  <c r="AJ10"/>
  <c r="AL10" s="1"/>
  <c r="AM10" s="1"/>
  <c r="AD10"/>
  <c r="AF10" s="1"/>
  <c r="AG10" s="1"/>
  <c r="AB10"/>
  <c r="AC10" s="1"/>
  <c r="Z10"/>
  <c r="Y10"/>
  <c r="N10"/>
  <c r="O10" s="1"/>
  <c r="BI9"/>
  <c r="BK9" s="1"/>
  <c r="AX9"/>
  <c r="AZ9" s="1"/>
  <c r="BA9" s="1"/>
  <c r="AV9"/>
  <c r="AW9" s="1"/>
  <c r="AT9"/>
  <c r="AP9"/>
  <c r="AQ9" s="1"/>
  <c r="AN9"/>
  <c r="AJ9"/>
  <c r="AL9" s="1"/>
  <c r="AM9" s="1"/>
  <c r="AD9"/>
  <c r="AF9" s="1"/>
  <c r="AG9" s="1"/>
  <c r="AB9"/>
  <c r="AC9" s="1"/>
  <c r="Z9"/>
  <c r="Y9"/>
  <c r="N9"/>
  <c r="O9" s="1"/>
  <c r="AX8"/>
  <c r="AZ8" s="1"/>
  <c r="BA8" s="1"/>
  <c r="AT8"/>
  <c r="AV8" s="1"/>
  <c r="AW8" s="1"/>
  <c r="AN8"/>
  <c r="AP8" s="1"/>
  <c r="AQ8" s="1"/>
  <c r="AJ8"/>
  <c r="AL8" s="1"/>
  <c r="AM8" s="1"/>
  <c r="AD8"/>
  <c r="Z8"/>
  <c r="AB8" s="1"/>
  <c r="AC8" s="1"/>
  <c r="BI8"/>
  <c r="BK8" s="1"/>
  <c r="AF8"/>
  <c r="AG8" s="1"/>
  <c r="Y8"/>
  <c r="N8"/>
  <c r="O8" s="1"/>
  <c r="Y7"/>
  <c r="BI7"/>
  <c r="BK7" s="1"/>
  <c r="AZ7"/>
  <c r="BA7" s="1"/>
  <c r="BH7" s="1"/>
  <c r="AW7"/>
  <c r="BG7" s="1"/>
  <c r="AV7"/>
  <c r="AP7"/>
  <c r="AQ7" s="1"/>
  <c r="AM7"/>
  <c r="AS7" s="1"/>
  <c r="AL7"/>
  <c r="AG7"/>
  <c r="AF7"/>
  <c r="AC7"/>
  <c r="AI7" s="1"/>
  <c r="AB7"/>
  <c r="W37" i="5" l="1"/>
  <c r="W36"/>
  <c r="W35"/>
  <c r="BJ37" i="4"/>
  <c r="BJ36"/>
  <c r="BJ35"/>
  <c r="W34" i="5"/>
  <c r="BJ34" i="4"/>
  <c r="W33" i="5"/>
  <c r="BJ33" i="4"/>
  <c r="W32" i="5"/>
  <c r="W31"/>
  <c r="W30"/>
  <c r="W28"/>
  <c r="W27"/>
  <c r="BJ31" i="4"/>
  <c r="BJ29"/>
  <c r="BJ30"/>
  <c r="BJ32"/>
  <c r="BJ28"/>
  <c r="BJ7"/>
  <c r="BH17"/>
  <c r="AS17"/>
  <c r="AS11"/>
  <c r="W26" i="5"/>
  <c r="W25"/>
  <c r="W24"/>
  <c r="BJ24" i="4"/>
  <c r="BJ25"/>
  <c r="W23" i="5"/>
  <c r="W22"/>
  <c r="W21"/>
  <c r="BJ22" i="4"/>
  <c r="BJ23"/>
  <c r="BJ21"/>
  <c r="W20" i="5"/>
  <c r="BJ20" i="4"/>
  <c r="W19" i="5"/>
  <c r="W18"/>
  <c r="W17"/>
  <c r="W16"/>
  <c r="W14"/>
  <c r="W13"/>
  <c r="W11"/>
  <c r="W10"/>
  <c r="K7"/>
  <c r="BH18" i="4"/>
  <c r="AS18"/>
  <c r="AI18"/>
  <c r="BC18"/>
  <c r="BG18"/>
  <c r="AI17"/>
  <c r="BC17"/>
  <c r="BG17"/>
  <c r="BJ17" s="1"/>
  <c r="AS16"/>
  <c r="BH15"/>
  <c r="AS15"/>
  <c r="BC16"/>
  <c r="BG16"/>
  <c r="AI16"/>
  <c r="BH16"/>
  <c r="AI15"/>
  <c r="BC15"/>
  <c r="BG15"/>
  <c r="BJ15" s="1"/>
  <c r="BH14"/>
  <c r="AS14"/>
  <c r="AI14"/>
  <c r="BG14"/>
  <c r="BC14"/>
  <c r="AS13"/>
  <c r="BG13"/>
  <c r="BC13"/>
  <c r="AI13"/>
  <c r="BH13"/>
  <c r="AS12"/>
  <c r="BH12"/>
  <c r="AI12"/>
  <c r="BC12"/>
  <c r="BG12"/>
  <c r="BC11"/>
  <c r="BG11"/>
  <c r="AI11"/>
  <c r="BH11"/>
  <c r="BH10"/>
  <c r="AS10"/>
  <c r="AI10"/>
  <c r="BC10"/>
  <c r="BG10"/>
  <c r="AS9"/>
  <c r="BH9"/>
  <c r="AI9"/>
  <c r="BC9"/>
  <c r="BG9"/>
  <c r="AS8"/>
  <c r="BG8"/>
  <c r="BC8"/>
  <c r="AI8"/>
  <c r="BH8"/>
  <c r="BC7"/>
  <c r="N7"/>
  <c r="O7" s="1"/>
  <c r="R38" i="5"/>
  <c r="J38"/>
  <c r="AD35"/>
  <c r="AC35"/>
  <c r="AB35"/>
  <c r="AA35"/>
  <c r="Z35"/>
  <c r="AD34"/>
  <c r="AC34"/>
  <c r="AB34"/>
  <c r="AA34"/>
  <c r="Z34"/>
  <c r="AD33"/>
  <c r="AC33"/>
  <c r="AB33"/>
  <c r="AA33"/>
  <c r="Z33"/>
  <c r="AD32"/>
  <c r="AC32"/>
  <c r="AB32"/>
  <c r="AA32"/>
  <c r="Z32"/>
  <c r="AD31"/>
  <c r="AC31"/>
  <c r="AB31"/>
  <c r="AA31"/>
  <c r="Z31"/>
  <c r="AD30"/>
  <c r="AC30"/>
  <c r="AB30"/>
  <c r="AA30"/>
  <c r="Z30"/>
  <c r="AD29"/>
  <c r="AC29"/>
  <c r="AB29"/>
  <c r="AA29"/>
  <c r="Z29"/>
  <c r="AD28"/>
  <c r="AC28"/>
  <c r="AB28"/>
  <c r="AA28"/>
  <c r="Z28"/>
  <c r="AD27"/>
  <c r="AC27"/>
  <c r="AB27"/>
  <c r="AA27"/>
  <c r="Z27"/>
  <c r="AD26"/>
  <c r="AC26"/>
  <c r="AB26"/>
  <c r="AA26"/>
  <c r="Z26"/>
  <c r="AD25"/>
  <c r="AC25"/>
  <c r="AB25"/>
  <c r="AA25"/>
  <c r="Z25"/>
  <c r="AD24"/>
  <c r="AC24"/>
  <c r="AB24"/>
  <c r="AA24"/>
  <c r="Z24"/>
  <c r="AD23"/>
  <c r="AC23"/>
  <c r="AB23"/>
  <c r="AA23"/>
  <c r="Z23"/>
  <c r="AD22"/>
  <c r="AC22"/>
  <c r="AB22"/>
  <c r="AA22"/>
  <c r="Z22"/>
  <c r="AD21"/>
  <c r="AC21"/>
  <c r="AB21"/>
  <c r="AA21"/>
  <c r="Z21"/>
  <c r="AD20"/>
  <c r="AC20"/>
  <c r="AB20"/>
  <c r="AA20"/>
  <c r="Z20"/>
  <c r="AD19"/>
  <c r="AC19"/>
  <c r="AB19"/>
  <c r="AA19"/>
  <c r="Z19"/>
  <c r="AD18"/>
  <c r="AC18"/>
  <c r="AB18"/>
  <c r="AA18"/>
  <c r="Z18"/>
  <c r="AD17"/>
  <c r="AC17"/>
  <c r="AB17"/>
  <c r="AA17"/>
  <c r="Z17"/>
  <c r="AD16"/>
  <c r="AC16"/>
  <c r="AB16"/>
  <c r="AA16"/>
  <c r="Z16"/>
  <c r="AD15"/>
  <c r="AC15"/>
  <c r="AB15"/>
  <c r="AA15"/>
  <c r="Z15"/>
  <c r="AD14"/>
  <c r="AC14"/>
  <c r="AB14"/>
  <c r="AA14"/>
  <c r="Z14"/>
  <c r="AD13"/>
  <c r="AC13"/>
  <c r="AB13"/>
  <c r="AA13"/>
  <c r="Z13"/>
  <c r="AD12"/>
  <c r="AC12"/>
  <c r="AB12"/>
  <c r="AA12"/>
  <c r="Z12"/>
  <c r="AD11"/>
  <c r="AC11"/>
  <c r="AB11"/>
  <c r="AA11"/>
  <c r="Z11"/>
  <c r="AD10"/>
  <c r="AC10"/>
  <c r="AB10"/>
  <c r="AA10"/>
  <c r="Z10"/>
  <c r="AD9"/>
  <c r="AC9"/>
  <c r="AB9"/>
  <c r="AA9"/>
  <c r="Z9"/>
  <c r="AD8"/>
  <c r="AC8"/>
  <c r="AB8"/>
  <c r="AA8"/>
  <c r="Z8"/>
  <c r="AD7"/>
  <c r="AC7"/>
  <c r="AB7"/>
  <c r="AA7"/>
  <c r="Z7"/>
  <c r="BQ35" i="4"/>
  <c r="BP35"/>
  <c r="BO35"/>
  <c r="BN35"/>
  <c r="BM35"/>
  <c r="BQ34"/>
  <c r="BP34"/>
  <c r="BO34"/>
  <c r="BN34"/>
  <c r="BM34"/>
  <c r="BQ33"/>
  <c r="BP33"/>
  <c r="BO33"/>
  <c r="BN33"/>
  <c r="BM33"/>
  <c r="BQ32"/>
  <c r="BP32"/>
  <c r="BO32"/>
  <c r="BN32"/>
  <c r="BM32"/>
  <c r="BQ31"/>
  <c r="BP31"/>
  <c r="BO31"/>
  <c r="BN31"/>
  <c r="BM31"/>
  <c r="BQ30"/>
  <c r="BP30"/>
  <c r="BO30"/>
  <c r="BN30"/>
  <c r="BM30"/>
  <c r="BQ29"/>
  <c r="BP29"/>
  <c r="BO29"/>
  <c r="BN29"/>
  <c r="BM29"/>
  <c r="BQ28"/>
  <c r="BP28"/>
  <c r="BO28"/>
  <c r="BN28"/>
  <c r="BM28"/>
  <c r="BK28"/>
  <c r="BQ27"/>
  <c r="BP27"/>
  <c r="BO27"/>
  <c r="BN27"/>
  <c r="BM27"/>
  <c r="BK27"/>
  <c r="BQ26"/>
  <c r="BP26"/>
  <c r="BO26"/>
  <c r="BN26"/>
  <c r="BM26"/>
  <c r="BK26"/>
  <c r="BQ25"/>
  <c r="BP25"/>
  <c r="BO25"/>
  <c r="BN25"/>
  <c r="BM25"/>
  <c r="BQ24"/>
  <c r="BP24"/>
  <c r="BO24"/>
  <c r="BN24"/>
  <c r="BM24"/>
  <c r="BQ23"/>
  <c r="BP23"/>
  <c r="BO23"/>
  <c r="BN23"/>
  <c r="BM23"/>
  <c r="BQ22"/>
  <c r="BP22"/>
  <c r="BO22"/>
  <c r="BN22"/>
  <c r="BM22"/>
  <c r="BQ21"/>
  <c r="BP21"/>
  <c r="BO21"/>
  <c r="BN21"/>
  <c r="BM21"/>
  <c r="BQ20"/>
  <c r="BP20"/>
  <c r="BO20"/>
  <c r="BN20"/>
  <c r="BM20"/>
  <c r="BQ19"/>
  <c r="BP19"/>
  <c r="BO19"/>
  <c r="BN19"/>
  <c r="BM19"/>
  <c r="BQ18"/>
  <c r="BP18"/>
  <c r="BO18"/>
  <c r="BN18"/>
  <c r="BM18"/>
  <c r="BQ17"/>
  <c r="BP17"/>
  <c r="BO17"/>
  <c r="BN17"/>
  <c r="BM17"/>
  <c r="BQ16"/>
  <c r="BP16"/>
  <c r="BO16"/>
  <c r="BN16"/>
  <c r="BM16"/>
  <c r="BQ10"/>
  <c r="BP10"/>
  <c r="BO10"/>
  <c r="BN10"/>
  <c r="BM10"/>
  <c r="BQ9"/>
  <c r="BP9"/>
  <c r="BO9"/>
  <c r="BN9"/>
  <c r="BM9"/>
  <c r="BQ8"/>
  <c r="BP8"/>
  <c r="BO8"/>
  <c r="BN8"/>
  <c r="BM8"/>
  <c r="BQ7"/>
  <c r="BP7"/>
  <c r="BO7"/>
  <c r="BN7"/>
  <c r="BM7"/>
  <c r="BQ15"/>
  <c r="BP15"/>
  <c r="BO15"/>
  <c r="BN15"/>
  <c r="BM15"/>
  <c r="BQ14"/>
  <c r="BP14"/>
  <c r="BO14"/>
  <c r="BN14"/>
  <c r="BM14"/>
  <c r="BQ13"/>
  <c r="BP13"/>
  <c r="BO13"/>
  <c r="BN13"/>
  <c r="BM13"/>
  <c r="BQ12"/>
  <c r="BP12"/>
  <c r="BO12"/>
  <c r="BN12"/>
  <c r="BM12"/>
  <c r="BQ11"/>
  <c r="BP11"/>
  <c r="BO11"/>
  <c r="BN11"/>
  <c r="BM11"/>
  <c r="BJ18" l="1"/>
  <c r="BJ16"/>
  <c r="BJ14"/>
  <c r="Y37" i="5"/>
  <c r="Y36"/>
  <c r="BJ13" i="4"/>
  <c r="BJ12"/>
  <c r="BJ11"/>
  <c r="BJ10"/>
  <c r="BJ9"/>
  <c r="BJ8"/>
  <c r="BL8" s="1"/>
  <c r="Y33" i="5"/>
  <c r="Y18"/>
  <c r="Y22"/>
  <c r="Y23"/>
  <c r="Y27"/>
  <c r="Y30"/>
  <c r="I38"/>
  <c r="Q38"/>
  <c r="Y9"/>
  <c r="N38"/>
  <c r="E38"/>
  <c r="Y16"/>
  <c r="Y20"/>
  <c r="Y24"/>
  <c r="Y28"/>
  <c r="Y32"/>
  <c r="Y34"/>
  <c r="Y35"/>
  <c r="Y8"/>
  <c r="Y10"/>
  <c r="Y11"/>
  <c r="Y12"/>
  <c r="Y13"/>
  <c r="Y14"/>
  <c r="Y15"/>
  <c r="Y17"/>
  <c r="Y19"/>
  <c r="Y21"/>
  <c r="Y25"/>
  <c r="Y31"/>
  <c r="Y26"/>
  <c r="V38"/>
  <c r="Y29" l="1"/>
  <c r="BL30" i="4"/>
  <c r="X38" i="5"/>
  <c r="V40"/>
  <c r="S38"/>
  <c r="K38"/>
  <c r="U38"/>
  <c r="T38"/>
  <c r="BL34" i="4"/>
  <c r="BL35"/>
  <c r="BL33"/>
  <c r="BL32"/>
  <c r="BL31"/>
  <c r="BL29"/>
  <c r="BL28"/>
  <c r="BL26"/>
  <c r="BL27"/>
  <c r="BL25"/>
  <c r="BL24"/>
  <c r="BL23"/>
  <c r="BL22"/>
  <c r="BL21"/>
  <c r="BL19"/>
  <c r="BL20"/>
  <c r="BL18"/>
  <c r="BL16"/>
  <c r="BL17"/>
  <c r="BL15"/>
  <c r="BL13"/>
  <c r="BL14"/>
  <c r="BL12"/>
  <c r="BL11"/>
  <c r="BL9"/>
  <c r="BL10"/>
  <c r="BI38"/>
  <c r="BK38" s="1"/>
  <c r="AH38"/>
  <c r="BB38"/>
  <c r="AR38"/>
  <c r="BL7" l="1"/>
  <c r="W38" i="5"/>
  <c r="Y38" s="1"/>
  <c r="Y7"/>
  <c r="BI40" i="4"/>
  <c r="BL37"/>
  <c r="BL36"/>
  <c r="BH38"/>
  <c r="AW38"/>
  <c r="AM38"/>
  <c r="AG38"/>
  <c r="AQ38"/>
  <c r="BA38"/>
  <c r="AC38"/>
  <c r="AS38" l="1"/>
  <c r="BG38"/>
  <c r="AI38"/>
  <c r="BC38"/>
  <c r="BJ38" l="1"/>
  <c r="BL38" s="1"/>
</calcChain>
</file>

<file path=xl/sharedStrings.xml><?xml version="1.0" encoding="utf-8"?>
<sst xmlns="http://schemas.openxmlformats.org/spreadsheetml/2006/main" count="195" uniqueCount="67">
  <si>
    <t>Date</t>
  </si>
  <si>
    <t>IR</t>
  </si>
  <si>
    <t>FR</t>
  </si>
  <si>
    <t>DIFF</t>
  </si>
  <si>
    <t>UNITS</t>
  </si>
  <si>
    <t>IMPORT</t>
  </si>
  <si>
    <t>EXPORT</t>
  </si>
  <si>
    <t>Solar Generation units</t>
  </si>
  <si>
    <t>TOTAL</t>
  </si>
  <si>
    <t>KONGU ENGINEERING COLLEGE PERUNDURAI - 638 060</t>
  </si>
  <si>
    <t>ELECTRICAL MAINTENANCE DEPARTMENT</t>
  </si>
  <si>
    <t>SOLAR UNITS GENERATION, EXPORT &amp; IMPORT DETAILS IN LT SERVICES</t>
  </si>
  <si>
    <t>Total Consumption</t>
  </si>
  <si>
    <t>SC 144 Civil Block  90 KWp</t>
  </si>
  <si>
    <t>SC 152 Mechanical Block  80 KWp</t>
  </si>
  <si>
    <t>SC 689 Automoile Block  50 KWp</t>
  </si>
  <si>
    <t>SC 656 KPC Main Block  70 KWp</t>
  </si>
  <si>
    <t>SC 882 KPC Workshop 20 KWp</t>
  </si>
  <si>
    <t>Solar units per KW</t>
  </si>
  <si>
    <t>Solar % in Total Consumption</t>
  </si>
  <si>
    <t>civil</t>
  </si>
  <si>
    <t>mech</t>
  </si>
  <si>
    <t>auto</t>
  </si>
  <si>
    <t>kpc</t>
  </si>
  <si>
    <t>w/s</t>
  </si>
  <si>
    <t>SC HT 139  400 KWp</t>
  </si>
  <si>
    <t>ECE</t>
  </si>
  <si>
    <t>EEE</t>
  </si>
  <si>
    <t>Admin</t>
  </si>
  <si>
    <t>FT</t>
  </si>
  <si>
    <t>SOLAR</t>
  </si>
  <si>
    <t>Total Solar Generation units</t>
  </si>
  <si>
    <t>SC HT 367  50 KWp</t>
  </si>
  <si>
    <t>01.03.2024</t>
  </si>
  <si>
    <t>02.03.2024</t>
  </si>
  <si>
    <t>03.03.2024</t>
  </si>
  <si>
    <t>04.03.2024</t>
  </si>
  <si>
    <t>SC 199</t>
  </si>
  <si>
    <t>SC 790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</si>
  <si>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</si>
  <si>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</si>
  <si>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</si>
  <si>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</si>
  <si>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</si>
  <si>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</si>
  <si>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</si>
  <si>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</si>
  <si>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Gensets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</si>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</sst>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8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/>
    </xf>
    <xf numFmtId="1" fontId="0" fillId="0" borderId="0" xfId="0" applyNumberFormat="1"/>
    <xf numFmtId="1" fontId="1" fillId="0" borderId="0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 wrapText="1"/>
    </xf>
    <xf numFmtId="1" fontId="3" fillId="0" borderId="22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9" fillId="0" borderId="0" xfId="0" applyNumberFormat="1" applyFont="1"/>
    <xf numFmtId="1" fontId="1" fillId="0" borderId="13" xfId="0" applyNumberFormat="1" applyFont="1" applyBorder="1" applyAlignment="1">
      <alignment horizontal="center" vertical="center"/>
    </xf>
    <xf numFmtId="2" fontId="0" fillId="0" borderId="25" xfId="0" applyNumberFormat="1" applyBorder="1"/>
    <xf numFmtId="1" fontId="1" fillId="0" borderId="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" fontId="10" fillId="0" borderId="7" xfId="0" applyNumberFormat="1" applyFont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4" fillId="0" borderId="26" xfId="0" applyNumberFormat="1" applyFont="1" applyBorder="1" applyAlignment="1">
      <alignment horizontal="center" vertical="center" wrapText="1"/>
    </xf>
    <xf numFmtId="1" fontId="4" fillId="0" borderId="25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8" fillId="0" borderId="7" xfId="0" applyFont="1" applyBorder="1" applyAlignment="1">
      <alignment horizontal="center" vertical="center" wrapText="1"/>
    </xf>
    <xf numFmtId="1" fontId="12" fillId="0" borderId="12" xfId="0" applyNumberFormat="1" applyFont="1" applyBorder="1" applyAlignment="1">
      <alignment horizontal="center" vertical="center" wrapText="1"/>
    </xf>
    <xf numFmtId="1" fontId="12" fillId="0" borderId="14" xfId="0" applyNumberFormat="1" applyFont="1" applyBorder="1" applyAlignment="1">
      <alignment horizontal="center" vertical="center" wrapText="1"/>
    </xf>
    <xf numFmtId="1" fontId="13" fillId="0" borderId="12" xfId="0" applyNumberFormat="1" applyFont="1" applyBorder="1" applyAlignment="1">
      <alignment horizontal="center" vertical="center" wrapText="1"/>
    </xf>
    <xf numFmtId="1" fontId="13" fillId="0" borderId="14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41"/>
  <sheetViews>
    <sheetView tabSelected="1" workbookViewId="0">
      <selection activeCell="Z4" sqref="Z4:AI4"/>
    </sheetView>
  </sheetViews>
  <sheetFormatPr defaultRowHeight="15"/>
  <cols>
    <col min="1" max="1" width="8.42578125" customWidth="1"/>
    <col min="2" max="2" width="6.5703125" hidden="1" customWidth="1"/>
    <col min="3" max="3" width="7" hidden="1" customWidth="1"/>
    <col min="4" max="4" width="8.42578125" hidden="1" customWidth="1"/>
    <col min="5" max="5" width="6.85546875" customWidth="1"/>
    <col min="6" max="6" width="5.85546875" hidden="1" customWidth="1"/>
    <col min="7" max="7" width="6.5703125" hidden="1" customWidth="1"/>
    <col min="8" max="8" width="8.42578125" hidden="1" customWidth="1"/>
    <col min="9" max="9" width="7.140625" customWidth="1"/>
    <col min="10" max="10" width="7" customWidth="1"/>
    <col min="11" max="12" width="6.42578125" customWidth="1"/>
    <col min="13" max="13" width="6.85546875" customWidth="1"/>
    <col min="14" max="15" width="8.42578125" customWidth="1"/>
    <col min="16" max="16" width="6.7109375" hidden="1" customWidth="1"/>
    <col min="17" max="17" width="6.5703125" hidden="1" customWidth="1"/>
    <col min="18" max="18" width="6.85546875" hidden="1" customWidth="1"/>
    <col min="19" max="19" width="8.42578125" customWidth="1"/>
    <col min="20" max="20" width="7" hidden="1" customWidth="1"/>
    <col min="21" max="21" width="6.7109375" hidden="1" customWidth="1"/>
    <col min="22" max="22" width="8.42578125" hidden="1" customWidth="1"/>
    <col min="23" max="25" width="8.42578125" customWidth="1"/>
    <col min="26" max="26" width="6.28515625" customWidth="1"/>
    <col min="27" max="27" width="6.7109375" customWidth="1"/>
    <col min="28" max="28" width="6.85546875" customWidth="1"/>
    <col min="29" max="29" width="6.28515625" customWidth="1"/>
    <col min="30" max="30" width="7.28515625" customWidth="1"/>
    <col min="31" max="31" width="7.140625" customWidth="1"/>
    <col min="32" max="32" width="7" customWidth="1"/>
    <col min="33" max="33" width="5.7109375" bestFit="1" customWidth="1"/>
    <col min="34" max="34" width="6.5703125" customWidth="1"/>
    <col min="35" max="35" width="7" customWidth="1"/>
    <col min="36" max="36" width="6.140625" customWidth="1"/>
    <col min="37" max="37" width="6" customWidth="1"/>
    <col min="38" max="38" width="7.85546875" customWidth="1"/>
    <col min="39" max="41" width="6.42578125" customWidth="1"/>
    <col min="42" max="42" width="7.85546875" customWidth="1"/>
    <col min="43" max="43" width="6.5703125" customWidth="1"/>
    <col min="44" max="44" width="7" customWidth="1"/>
    <col min="45" max="45" width="6.42578125" customWidth="1"/>
    <col min="46" max="46" width="7.5703125" customWidth="1"/>
    <col min="47" max="47" width="7.42578125" customWidth="1"/>
    <col min="48" max="48" width="9.140625" customWidth="1"/>
    <col min="49" max="49" width="7" customWidth="1"/>
    <col min="50" max="50" width="6.5703125" customWidth="1"/>
    <col min="51" max="51" width="6" customWidth="1"/>
    <col min="52" max="52" width="9.140625" customWidth="1"/>
    <col min="53" max="53" width="6" customWidth="1"/>
    <col min="54" max="54" width="6.42578125" customWidth="1"/>
    <col min="55" max="58" width="6.7109375" customWidth="1"/>
    <col min="59" max="59" width="6.85546875" customWidth="1"/>
    <col min="60" max="60" width="7.85546875" customWidth="1"/>
    <col min="61" max="61" width="6.85546875" customWidth="1"/>
    <col min="62" max="62" width="7.5703125" customWidth="1"/>
  </cols>
  <sheetData>
    <row r="1" spans="1:69" ht="15.75">
      <c r="A1" s="60" t="s">
        <v>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</row>
    <row r="2" spans="1:69" ht="14.25" customHeight="1">
      <c r="A2" s="61" t="s">
        <v>10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</row>
    <row r="3" spans="1:69" ht="15.75" customHeight="1" thickBot="1">
      <c r="A3" s="61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</row>
    <row r="4" spans="1:69" ht="18" customHeight="1" thickTop="1" thickBot="1">
      <c r="A4" s="66" t="s">
        <v>0</v>
      </c>
      <c r="B4" s="46" t="s">
        <v>25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 t="s">
        <v>32</v>
      </c>
      <c r="Q4" s="46"/>
      <c r="R4" s="46"/>
      <c r="S4" s="46"/>
      <c r="T4" s="46"/>
      <c r="U4" s="46"/>
      <c r="V4" s="46"/>
      <c r="W4" s="46"/>
      <c r="X4" s="46"/>
      <c r="Y4" s="46"/>
      <c r="Z4" s="46" t="s">
        <v>13</v>
      </c>
      <c r="AA4" s="46"/>
      <c r="AB4" s="46"/>
      <c r="AC4" s="46"/>
      <c r="AD4" s="46"/>
      <c r="AE4" s="46"/>
      <c r="AF4" s="46"/>
      <c r="AG4" s="46"/>
      <c r="AH4" s="46"/>
      <c r="AI4" s="46"/>
      <c r="AJ4" s="53" t="s">
        <v>14</v>
      </c>
      <c r="AK4" s="54"/>
      <c r="AL4" s="54"/>
      <c r="AM4" s="54"/>
      <c r="AN4" s="54"/>
      <c r="AO4" s="54"/>
      <c r="AP4" s="54"/>
      <c r="AQ4" s="54"/>
      <c r="AR4" s="54"/>
      <c r="AS4" s="55"/>
      <c r="AT4" s="53" t="s">
        <v>15</v>
      </c>
      <c r="AU4" s="54"/>
      <c r="AV4" s="54"/>
      <c r="AW4" s="54"/>
      <c r="AX4" s="54"/>
      <c r="AY4" s="54"/>
      <c r="AZ4" s="54"/>
      <c r="BA4" s="54"/>
      <c r="BB4" s="54"/>
      <c r="BC4" s="55"/>
      <c r="BD4" s="31"/>
      <c r="BE4" s="31"/>
      <c r="BF4" s="38"/>
      <c r="BG4" s="62" t="s">
        <v>8</v>
      </c>
      <c r="BH4" s="63"/>
      <c r="BI4" s="63"/>
      <c r="BJ4" s="64"/>
      <c r="BL4" s="52" t="s">
        <v>19</v>
      </c>
    </row>
    <row r="5" spans="1:69" ht="18.75" customHeight="1" thickTop="1" thickBot="1">
      <c r="A5" s="67"/>
      <c r="B5" s="47" t="s">
        <v>5</v>
      </c>
      <c r="C5" s="47"/>
      <c r="D5" s="47"/>
      <c r="E5" s="47"/>
      <c r="F5" s="47" t="s">
        <v>6</v>
      </c>
      <c r="G5" s="47"/>
      <c r="H5" s="47"/>
      <c r="I5" s="47"/>
      <c r="J5" s="43" t="s">
        <v>30</v>
      </c>
      <c r="K5" s="44"/>
      <c r="L5" s="44"/>
      <c r="M5" s="45"/>
      <c r="N5" s="48" t="s">
        <v>31</v>
      </c>
      <c r="O5" s="77" t="s">
        <v>12</v>
      </c>
      <c r="P5" s="47" t="s">
        <v>5</v>
      </c>
      <c r="Q5" s="47"/>
      <c r="R5" s="47"/>
      <c r="S5" s="47"/>
      <c r="T5" s="47" t="s">
        <v>6</v>
      </c>
      <c r="U5" s="47"/>
      <c r="V5" s="47"/>
      <c r="W5" s="47"/>
      <c r="X5" s="48" t="s">
        <v>7</v>
      </c>
      <c r="Y5" s="77" t="s">
        <v>12</v>
      </c>
      <c r="Z5" s="47" t="s">
        <v>5</v>
      </c>
      <c r="AA5" s="47"/>
      <c r="AB5" s="47"/>
      <c r="AC5" s="47"/>
      <c r="AD5" s="47" t="s">
        <v>6</v>
      </c>
      <c r="AE5" s="47"/>
      <c r="AF5" s="47"/>
      <c r="AG5" s="47"/>
      <c r="AH5" s="48" t="s">
        <v>7</v>
      </c>
      <c r="AI5" s="77" t="s">
        <v>12</v>
      </c>
      <c r="AJ5" s="47" t="s">
        <v>5</v>
      </c>
      <c r="AK5" s="47"/>
      <c r="AL5" s="47"/>
      <c r="AM5" s="47"/>
      <c r="AN5" s="47" t="s">
        <v>6</v>
      </c>
      <c r="AO5" s="47"/>
      <c r="AP5" s="47"/>
      <c r="AQ5" s="47"/>
      <c r="AR5" s="56" t="s">
        <v>7</v>
      </c>
      <c r="AS5" s="77" t="s">
        <v>12</v>
      </c>
      <c r="AT5" s="46" t="s">
        <v>5</v>
      </c>
      <c r="AU5" s="46"/>
      <c r="AV5" s="46"/>
      <c r="AW5" s="46"/>
      <c r="AX5" s="46" t="s">
        <v>6</v>
      </c>
      <c r="AY5" s="46"/>
      <c r="AZ5" s="46"/>
      <c r="BA5" s="46"/>
      <c r="BB5" s="56" t="s">
        <v>7</v>
      </c>
      <c r="BC5" s="77" t="s">
        <v>12</v>
      </c>
      <c r="BD5" s="69" t="s">
        <v>37</v>
      </c>
      <c r="BE5" s="69" t="s">
        <v>38</v>
      </c>
      <c r="BF5" s="58" t="s">
        <v>47</v>
      </c>
      <c r="BG5" s="18" t="s">
        <v>5</v>
      </c>
      <c r="BH5" s="10" t="s">
        <v>6</v>
      </c>
      <c r="BI5" s="50" t="s">
        <v>7</v>
      </c>
      <c r="BJ5" s="65" t="s">
        <v>12</v>
      </c>
      <c r="BK5" s="49" t="s">
        <v>18</v>
      </c>
      <c r="BL5" s="52"/>
    </row>
    <row r="6" spans="1:69" ht="22.5" customHeight="1" thickTop="1" thickBot="1">
      <c r="A6" s="68"/>
      <c r="B6" s="30" t="s">
        <v>1</v>
      </c>
      <c r="C6" s="30" t="s">
        <v>2</v>
      </c>
      <c r="D6" s="30" t="s">
        <v>3</v>
      </c>
      <c r="E6" s="30" t="s">
        <v>4</v>
      </c>
      <c r="F6" s="30" t="s">
        <v>1</v>
      </c>
      <c r="G6" s="30" t="s">
        <v>2</v>
      </c>
      <c r="H6" s="30" t="s">
        <v>3</v>
      </c>
      <c r="I6" s="30" t="s">
        <v>4</v>
      </c>
      <c r="J6" s="30" t="s">
        <v>26</v>
      </c>
      <c r="K6" s="30" t="s">
        <v>27</v>
      </c>
      <c r="L6" s="30" t="s">
        <v>28</v>
      </c>
      <c r="M6" s="30" t="s">
        <v>29</v>
      </c>
      <c r="N6" s="48"/>
      <c r="O6" s="77"/>
      <c r="P6" s="30" t="s">
        <v>1</v>
      </c>
      <c r="Q6" s="30" t="s">
        <v>2</v>
      </c>
      <c r="R6" s="30" t="s">
        <v>3</v>
      </c>
      <c r="S6" s="30" t="s">
        <v>4</v>
      </c>
      <c r="T6" s="30" t="s">
        <v>1</v>
      </c>
      <c r="U6" s="30" t="s">
        <v>2</v>
      </c>
      <c r="V6" s="30" t="s">
        <v>3</v>
      </c>
      <c r="W6" s="30" t="s">
        <v>4</v>
      </c>
      <c r="X6" s="48"/>
      <c r="Y6" s="77"/>
      <c r="Z6" s="12" t="s">
        <v>1</v>
      </c>
      <c r="AA6" s="12" t="s">
        <v>2</v>
      </c>
      <c r="AB6" s="12" t="s">
        <v>3</v>
      </c>
      <c r="AC6" s="12" t="s">
        <v>4</v>
      </c>
      <c r="AD6" s="12" t="s">
        <v>1</v>
      </c>
      <c r="AE6" s="12" t="s">
        <v>2</v>
      </c>
      <c r="AF6" s="12" t="s">
        <v>3</v>
      </c>
      <c r="AG6" s="12" t="s">
        <v>4</v>
      </c>
      <c r="AH6" s="48"/>
      <c r="AI6" s="77"/>
      <c r="AJ6" s="12" t="s">
        <v>1</v>
      </c>
      <c r="AK6" s="12" t="s">
        <v>2</v>
      </c>
      <c r="AL6" s="12" t="s">
        <v>3</v>
      </c>
      <c r="AM6" s="12" t="s">
        <v>4</v>
      </c>
      <c r="AN6" s="12" t="s">
        <v>1</v>
      </c>
      <c r="AO6" s="12" t="s">
        <v>2</v>
      </c>
      <c r="AP6" s="12" t="s">
        <v>3</v>
      </c>
      <c r="AQ6" s="12" t="s">
        <v>4</v>
      </c>
      <c r="AR6" s="57"/>
      <c r="AS6" s="77"/>
      <c r="AT6" s="12" t="s">
        <v>1</v>
      </c>
      <c r="AU6" s="12" t="s">
        <v>2</v>
      </c>
      <c r="AV6" s="12" t="s">
        <v>3</v>
      </c>
      <c r="AW6" s="12" t="s">
        <v>4</v>
      </c>
      <c r="AX6" s="12" t="s">
        <v>1</v>
      </c>
      <c r="AY6" s="12" t="s">
        <v>2</v>
      </c>
      <c r="AZ6" s="12" t="s">
        <v>3</v>
      </c>
      <c r="BA6" s="12" t="s">
        <v>4</v>
      </c>
      <c r="BB6" s="57"/>
      <c r="BC6" s="77"/>
      <c r="BD6" s="70"/>
      <c r="BE6" s="70"/>
      <c r="BF6" s="59"/>
      <c r="BG6" s="18" t="s">
        <v>4</v>
      </c>
      <c r="BH6" s="10" t="s">
        <v>4</v>
      </c>
      <c r="BI6" s="51"/>
      <c r="BJ6" s="65"/>
      <c r="BK6" s="49"/>
      <c r="BL6" s="52"/>
      <c r="BM6" s="29" t="s">
        <v>20</v>
      </c>
      <c r="BN6" s="29" t="s">
        <v>21</v>
      </c>
      <c r="BO6" s="29" t="s">
        <v>22</v>
      </c>
      <c r="BP6" s="29" t="s">
        <v>23</v>
      </c>
      <c r="BQ6" s="29" t="s">
        <v>24</v>
      </c>
    </row>
    <row r="7" spans="1:69" ht="15" customHeight="1" thickTop="1">
      <c r="A7" s="72" t="s">
        <v>33</v>
      </c>
      <c r="B7" s="1"/>
      <c r="C7" s="1"/>
      <c r="D7" s="1"/>
      <c r="E7" s="27">
        <v>7576</v>
      </c>
      <c r="F7" s="5"/>
      <c r="G7" s="5"/>
      <c r="H7" s="1"/>
      <c r="I7" s="27">
        <v>0</v>
      </c>
      <c r="J7" s="27">
        <v>359</v>
      </c>
      <c r="K7" s="36">
        <v>345</v>
      </c>
      <c r="L7" s="27">
        <v>366</v>
      </c>
      <c r="M7" s="27">
        <v>0</v>
      </c>
      <c r="N7" s="75">
        <f t="shared" ref="N7:N13" si="0">M7+L7+K7+J7</f>
        <v>1070</v>
      </c>
      <c r="O7" s="73">
        <f t="shared" ref="O7:O13" si="1">E7+(N7-I7)</f>
        <v>8646</v>
      </c>
      <c r="P7" s="1"/>
      <c r="Q7" s="1"/>
      <c r="R7" s="1"/>
      <c r="S7" s="27">
        <v>848</v>
      </c>
      <c r="T7" s="5"/>
      <c r="U7" s="5"/>
      <c r="V7" s="1"/>
      <c r="W7" s="27">
        <v>0</v>
      </c>
      <c r="X7" s="6">
        <v>221</v>
      </c>
      <c r="Y7" s="73">
        <f t="shared" ref="Y7:Y13" si="2">S7+(X7-W7)</f>
        <v>1069</v>
      </c>
      <c r="Z7" s="1">
        <v>2315.7800000000002</v>
      </c>
      <c r="AA7" s="1">
        <v>2341.94</v>
      </c>
      <c r="AB7" s="1">
        <f t="shared" ref="AB7:AB13" si="3">AA7-Z7</f>
        <v>26.159999999999854</v>
      </c>
      <c r="AC7" s="27">
        <f t="shared" ref="AC7:AC14" si="4">AB7*40</f>
        <v>1046.3999999999942</v>
      </c>
      <c r="AD7" s="5">
        <v>239.15</v>
      </c>
      <c r="AE7" s="5">
        <v>240.57</v>
      </c>
      <c r="AF7" s="5">
        <f t="shared" ref="AF7:AF13" si="5">AE7-AD7</f>
        <v>1.4199999999999875</v>
      </c>
      <c r="AG7" s="27">
        <f t="shared" ref="AG7:AG14" si="6">AF7*40</f>
        <v>56.7999999999995</v>
      </c>
      <c r="AH7" s="6">
        <v>455</v>
      </c>
      <c r="AI7" s="73">
        <f t="shared" ref="AI7" si="7">AC7+(AH7-AG7)</f>
        <v>1444.5999999999947</v>
      </c>
      <c r="AJ7" s="5">
        <v>735.37</v>
      </c>
      <c r="AK7" s="5">
        <v>742.6</v>
      </c>
      <c r="AL7" s="5">
        <f t="shared" ref="AL7:AL13" si="8">AK7-AJ7</f>
        <v>7.2300000000000182</v>
      </c>
      <c r="AM7" s="27">
        <f t="shared" ref="AM7:AM14" si="9">AL7*40</f>
        <v>289.20000000000073</v>
      </c>
      <c r="AN7" s="5">
        <v>314.88</v>
      </c>
      <c r="AO7" s="5">
        <v>315.12</v>
      </c>
      <c r="AP7" s="5">
        <f t="shared" ref="AP7:AP13" si="10">AO7-AN7</f>
        <v>0.24000000000000909</v>
      </c>
      <c r="AQ7" s="27">
        <f t="shared" ref="AQ7:AQ14" si="11">AP7*40</f>
        <v>9.6000000000003638</v>
      </c>
      <c r="AR7" s="6">
        <v>350</v>
      </c>
      <c r="AS7" s="73">
        <f t="shared" ref="AS7" si="12">AM7+(AR7-AQ7)</f>
        <v>629.60000000000036</v>
      </c>
      <c r="AT7" s="5">
        <v>6737.48</v>
      </c>
      <c r="AU7" s="5">
        <v>6756</v>
      </c>
      <c r="AV7" s="5">
        <f t="shared" ref="AV7:AV13" si="13">AU7-AT7</f>
        <v>18.520000000000437</v>
      </c>
      <c r="AW7" s="27">
        <f t="shared" ref="AW7:AW14" si="14">AV7*40</f>
        <v>740.80000000001746</v>
      </c>
      <c r="AX7" s="5">
        <v>248.86</v>
      </c>
      <c r="AY7" s="5">
        <v>249.16</v>
      </c>
      <c r="AZ7" s="5">
        <f t="shared" ref="AZ7:AZ13" si="15">AY7-AX7</f>
        <v>0.29999999999998295</v>
      </c>
      <c r="BA7" s="27">
        <f t="shared" ref="BA7:BA14" si="16">AZ7*40</f>
        <v>11.999999999999318</v>
      </c>
      <c r="BB7" s="6">
        <v>230</v>
      </c>
      <c r="BC7" s="73">
        <f t="shared" ref="BC7" si="17">AW7+(BB7-BA7)</f>
        <v>958.80000000001814</v>
      </c>
      <c r="BD7" s="32">
        <v>975</v>
      </c>
      <c r="BE7" s="33">
        <v>192</v>
      </c>
      <c r="BF7" s="41">
        <v>0</v>
      </c>
      <c r="BG7" s="19">
        <f t="shared" ref="BG7:BG13" si="18">AW7+AM7+AC7+S7+E7</f>
        <v>10500.400000000012</v>
      </c>
      <c r="BH7" s="3">
        <f t="shared" ref="BH7:BH13" si="19">BA7+AQ7+AG7+W7+I7</f>
        <v>78.399999999999181</v>
      </c>
      <c r="BI7" s="4">
        <f t="shared" ref="BI7:BI13" si="20">BB7+AR7+AH7+X7+M7+L7+K7+J7</f>
        <v>2326</v>
      </c>
      <c r="BJ7" s="20">
        <f t="shared" ref="BJ7:BJ13" si="21">((BG7+BD7+BE7)+(BI7-BH7))</f>
        <v>13915.000000000013</v>
      </c>
      <c r="BK7" s="26">
        <f>BI7/670</f>
        <v>3.4716417910447763</v>
      </c>
      <c r="BL7" s="26">
        <f t="shared" ref="BL7" si="22">(BI7*100)/BJ7</f>
        <v>16.715774344232827</v>
      </c>
      <c r="BM7" s="23">
        <f t="shared" ref="BM7:BM10" si="23">AH7/90</f>
        <v>5.0555555555555554</v>
      </c>
      <c r="BN7" s="23">
        <f t="shared" ref="BN7:BN10" si="24">AR7/80</f>
        <v>4.375</v>
      </c>
      <c r="BO7" s="23">
        <f t="shared" ref="BO7:BO10" si="25">BB7/50</f>
        <v>4.5999999999999996</v>
      </c>
      <c r="BP7" s="23" t="e">
        <f>#REF!/70</f>
        <v>#REF!</v>
      </c>
      <c r="BQ7" s="23" t="e">
        <f>#REF!/20</f>
        <v>#REF!</v>
      </c>
    </row>
    <row r="8" spans="1:69" ht="15" customHeight="1">
      <c r="A8" s="13" t="s">
        <v>34</v>
      </c>
      <c r="B8" s="2"/>
      <c r="C8" s="2"/>
      <c r="D8" s="2"/>
      <c r="E8" s="28">
        <v>7248</v>
      </c>
      <c r="F8" s="14"/>
      <c r="G8" s="14"/>
      <c r="H8" s="2"/>
      <c r="I8" s="28">
        <v>0</v>
      </c>
      <c r="J8" s="28">
        <v>349</v>
      </c>
      <c r="K8" s="37">
        <v>352</v>
      </c>
      <c r="L8" s="28">
        <v>358</v>
      </c>
      <c r="M8" s="28">
        <v>0</v>
      </c>
      <c r="N8" s="76">
        <f t="shared" si="0"/>
        <v>1059</v>
      </c>
      <c r="O8" s="74">
        <f t="shared" si="1"/>
        <v>8307</v>
      </c>
      <c r="P8" s="2"/>
      <c r="Q8" s="2"/>
      <c r="R8" s="2"/>
      <c r="S8" s="28">
        <v>852</v>
      </c>
      <c r="T8" s="14"/>
      <c r="U8" s="14"/>
      <c r="V8" s="2"/>
      <c r="W8" s="28">
        <v>0</v>
      </c>
      <c r="X8" s="15">
        <v>206</v>
      </c>
      <c r="Y8" s="74">
        <f t="shared" si="2"/>
        <v>1058</v>
      </c>
      <c r="Z8" s="2">
        <f t="shared" ref="Z8:Z14" si="26">AA7</f>
        <v>2341.94</v>
      </c>
      <c r="AA8" s="2">
        <v>2366.4699999999998</v>
      </c>
      <c r="AB8" s="2">
        <f t="shared" si="3"/>
        <v>24.529999999999745</v>
      </c>
      <c r="AC8" s="28">
        <f t="shared" si="4"/>
        <v>981.19999999998981</v>
      </c>
      <c r="AD8" s="14">
        <f t="shared" ref="AD8:AD14" si="27">AE7</f>
        <v>240.57</v>
      </c>
      <c r="AE8" s="14">
        <v>240.62</v>
      </c>
      <c r="AF8" s="14">
        <f t="shared" si="5"/>
        <v>5.0000000000011369E-2</v>
      </c>
      <c r="AG8" s="28">
        <f t="shared" si="6"/>
        <v>2.0000000000004547</v>
      </c>
      <c r="AH8" s="15">
        <v>406</v>
      </c>
      <c r="AI8" s="74">
        <f t="shared" ref="AI8" si="28">AC8+(AH8-AG8)</f>
        <v>1385.1999999999894</v>
      </c>
      <c r="AJ8" s="14">
        <f t="shared" ref="AJ8:AJ14" si="29">AK7</f>
        <v>742.6</v>
      </c>
      <c r="AK8" s="14">
        <v>748.33</v>
      </c>
      <c r="AL8" s="14">
        <f t="shared" si="8"/>
        <v>5.7300000000000182</v>
      </c>
      <c r="AM8" s="28">
        <f t="shared" si="9"/>
        <v>229.20000000000073</v>
      </c>
      <c r="AN8" s="14">
        <f t="shared" ref="AN8:AN14" si="30">AO7</f>
        <v>315.12</v>
      </c>
      <c r="AO8" s="14">
        <v>316.16000000000003</v>
      </c>
      <c r="AP8" s="14">
        <f t="shared" si="10"/>
        <v>1.0400000000000205</v>
      </c>
      <c r="AQ8" s="28">
        <f t="shared" si="11"/>
        <v>41.600000000000819</v>
      </c>
      <c r="AR8" s="15">
        <v>326</v>
      </c>
      <c r="AS8" s="74">
        <f t="shared" ref="AS8" si="31">AM8+(AR8-AQ8)</f>
        <v>513.59999999999991</v>
      </c>
      <c r="AT8" s="14">
        <f t="shared" ref="AT8:AT14" si="32">AU7</f>
        <v>6756</v>
      </c>
      <c r="AU8" s="14">
        <v>6774.57</v>
      </c>
      <c r="AV8" s="14">
        <f t="shared" si="13"/>
        <v>18.569999999999709</v>
      </c>
      <c r="AW8" s="28">
        <f t="shared" si="14"/>
        <v>742.79999999998836</v>
      </c>
      <c r="AX8" s="14">
        <f t="shared" ref="AX8:AX14" si="33">AY7</f>
        <v>249.16</v>
      </c>
      <c r="AY8" s="14">
        <v>249.8</v>
      </c>
      <c r="AZ8" s="14">
        <f t="shared" si="15"/>
        <v>0.64000000000001478</v>
      </c>
      <c r="BA8" s="28">
        <f t="shared" si="16"/>
        <v>25.600000000000591</v>
      </c>
      <c r="BB8" s="15">
        <v>210</v>
      </c>
      <c r="BC8" s="74">
        <f t="shared" ref="BC8" si="34">AW8+(BB8-BA8)</f>
        <v>927.19999999998777</v>
      </c>
      <c r="BD8" s="34">
        <v>1008</v>
      </c>
      <c r="BE8" s="35">
        <v>217</v>
      </c>
      <c r="BF8" s="42">
        <v>0</v>
      </c>
      <c r="BG8" s="21">
        <f t="shared" si="18"/>
        <v>10053.199999999979</v>
      </c>
      <c r="BH8" s="16">
        <f t="shared" si="19"/>
        <v>69.200000000001864</v>
      </c>
      <c r="BI8" s="17">
        <f t="shared" si="20"/>
        <v>2207</v>
      </c>
      <c r="BJ8" s="22">
        <f t="shared" si="21"/>
        <v>13415.999999999978</v>
      </c>
      <c r="BK8" s="26">
        <f t="shared" ref="BK8:BK27" si="35">BI8/670</f>
        <v>3.2940298507462686</v>
      </c>
      <c r="BL8" s="26">
        <f t="shared" ref="BL8" si="36">(BI8*100)/BJ8</f>
        <v>16.450506857483628</v>
      </c>
      <c r="BM8" s="23">
        <f t="shared" si="23"/>
        <v>4.5111111111111111</v>
      </c>
      <c r="BN8" s="23">
        <f t="shared" si="24"/>
        <v>4.0750000000000002</v>
      </c>
      <c r="BO8" s="23">
        <f t="shared" si="25"/>
        <v>4.2</v>
      </c>
      <c r="BP8" s="23" t="e">
        <f>#REF!/70</f>
        <v>#REF!</v>
      </c>
      <c r="BQ8" s="23" t="e">
        <f>#REF!/20</f>
        <v>#REF!</v>
      </c>
    </row>
    <row r="9" spans="1:69" ht="15" customHeight="1">
      <c r="A9" s="13" t="s">
        <v>35</v>
      </c>
      <c r="B9" s="2"/>
      <c r="C9" s="2"/>
      <c r="D9" s="2"/>
      <c r="E9" s="28">
        <v>4728</v>
      </c>
      <c r="F9" s="14"/>
      <c r="G9" s="14"/>
      <c r="H9" s="2"/>
      <c r="I9" s="28">
        <v>0</v>
      </c>
      <c r="J9" s="28">
        <v>0</v>
      </c>
      <c r="K9" s="37">
        <v>0</v>
      </c>
      <c r="L9" s="28">
        <v>430</v>
      </c>
      <c r="M9" s="28">
        <v>0</v>
      </c>
      <c r="N9" s="76">
        <f t="shared" si="0"/>
        <v>430</v>
      </c>
      <c r="O9" s="74">
        <f t="shared" si="1"/>
        <v>5158</v>
      </c>
      <c r="P9" s="2"/>
      <c r="Q9" s="2"/>
      <c r="R9" s="2"/>
      <c r="S9" s="28">
        <v>200</v>
      </c>
      <c r="T9" s="14"/>
      <c r="U9" s="14"/>
      <c r="V9" s="2"/>
      <c r="W9" s="28">
        <v>0</v>
      </c>
      <c r="X9" s="15">
        <v>108</v>
      </c>
      <c r="Y9" s="74">
        <f t="shared" si="2"/>
        <v>308</v>
      </c>
      <c r="Z9" s="2">
        <f t="shared" si="26"/>
        <v>2366.4699999999998</v>
      </c>
      <c r="AA9" s="2">
        <v>2383.39</v>
      </c>
      <c r="AB9" s="2">
        <f t="shared" si="3"/>
        <v>16.920000000000073</v>
      </c>
      <c r="AC9" s="28">
        <f t="shared" si="4"/>
        <v>676.80000000000291</v>
      </c>
      <c r="AD9" s="14">
        <f t="shared" si="27"/>
        <v>240.62</v>
      </c>
      <c r="AE9" s="14">
        <v>241.91</v>
      </c>
      <c r="AF9" s="14">
        <f t="shared" si="5"/>
        <v>1.289999999999992</v>
      </c>
      <c r="AG9" s="28">
        <f t="shared" si="6"/>
        <v>51.599999999999682</v>
      </c>
      <c r="AH9" s="15">
        <v>437</v>
      </c>
      <c r="AI9" s="74">
        <f t="shared" ref="AI9" si="37">AC9+(AH9-AG9)</f>
        <v>1062.2000000000032</v>
      </c>
      <c r="AJ9" s="14">
        <f t="shared" si="29"/>
        <v>748.33</v>
      </c>
      <c r="AK9" s="14">
        <v>751.86</v>
      </c>
      <c r="AL9" s="14">
        <f t="shared" si="8"/>
        <v>3.5299999999999727</v>
      </c>
      <c r="AM9" s="28">
        <f t="shared" si="9"/>
        <v>141.19999999999891</v>
      </c>
      <c r="AN9" s="14">
        <f t="shared" si="30"/>
        <v>316.16000000000003</v>
      </c>
      <c r="AO9" s="14">
        <v>322.19</v>
      </c>
      <c r="AP9" s="14">
        <f t="shared" si="10"/>
        <v>6.0299999999999727</v>
      </c>
      <c r="AQ9" s="28">
        <f t="shared" si="11"/>
        <v>241.19999999999891</v>
      </c>
      <c r="AR9" s="15">
        <v>350</v>
      </c>
      <c r="AS9" s="74">
        <f t="shared" ref="AS9" si="38">AM9+(AR9-AQ9)</f>
        <v>250</v>
      </c>
      <c r="AT9" s="14">
        <f t="shared" si="32"/>
        <v>6774.57</v>
      </c>
      <c r="AU9" s="14">
        <v>6792.84</v>
      </c>
      <c r="AV9" s="14">
        <f t="shared" si="13"/>
        <v>18.270000000000437</v>
      </c>
      <c r="AW9" s="28">
        <f t="shared" si="14"/>
        <v>730.80000000001746</v>
      </c>
      <c r="AX9" s="14">
        <f t="shared" si="33"/>
        <v>249.8</v>
      </c>
      <c r="AY9" s="14">
        <v>249.84</v>
      </c>
      <c r="AZ9" s="14">
        <f t="shared" si="15"/>
        <v>3.9999999999992042E-2</v>
      </c>
      <c r="BA9" s="28">
        <f t="shared" si="16"/>
        <v>1.5999999999996817</v>
      </c>
      <c r="BB9" s="15">
        <v>230</v>
      </c>
      <c r="BC9" s="74">
        <f t="shared" ref="BC9" si="39">AW9+(BB9-BA9)</f>
        <v>959.20000000001778</v>
      </c>
      <c r="BD9" s="34">
        <v>992</v>
      </c>
      <c r="BE9" s="35">
        <v>262</v>
      </c>
      <c r="BF9" s="42">
        <v>0</v>
      </c>
      <c r="BG9" s="21">
        <f t="shared" si="18"/>
        <v>6476.8000000000193</v>
      </c>
      <c r="BH9" s="16">
        <f t="shared" si="19"/>
        <v>294.39999999999827</v>
      </c>
      <c r="BI9" s="17">
        <f t="shared" si="20"/>
        <v>1555</v>
      </c>
      <c r="BJ9" s="22">
        <f t="shared" si="21"/>
        <v>8991.4000000000215</v>
      </c>
      <c r="BK9" s="26">
        <f t="shared" si="35"/>
        <v>2.3208955223880596</v>
      </c>
      <c r="BL9" s="26">
        <f t="shared" ref="BL9:BL10" si="40">(BI9*100)/BJ9</f>
        <v>17.294303445514561</v>
      </c>
      <c r="BM9" s="23">
        <f t="shared" si="23"/>
        <v>4.8555555555555552</v>
      </c>
      <c r="BN9" s="23">
        <f t="shared" si="24"/>
        <v>4.375</v>
      </c>
      <c r="BO9" s="23">
        <f t="shared" si="25"/>
        <v>4.5999999999999996</v>
      </c>
      <c r="BP9" s="23" t="e">
        <f>#REF!/70</f>
        <v>#REF!</v>
      </c>
      <c r="BQ9" s="23" t="e">
        <f>#REF!/20</f>
        <v>#REF!</v>
      </c>
    </row>
    <row r="10" spans="1:69" ht="15" customHeight="1">
      <c r="A10" s="13" t="s">
        <v>36</v>
      </c>
      <c r="B10" s="2"/>
      <c r="C10" s="2"/>
      <c r="D10" s="2"/>
      <c r="E10" s="28">
        <v>6712</v>
      </c>
      <c r="F10" s="14"/>
      <c r="G10" s="14"/>
      <c r="H10" s="2"/>
      <c r="I10" s="28">
        <v>0</v>
      </c>
      <c r="J10" s="28">
        <v>435</v>
      </c>
      <c r="K10" s="37">
        <v>438</v>
      </c>
      <c r="L10" s="28">
        <v>344</v>
      </c>
      <c r="M10" s="28">
        <v>0</v>
      </c>
      <c r="N10" s="76">
        <f t="shared" si="0"/>
        <v>1217</v>
      </c>
      <c r="O10" s="74">
        <f t="shared" si="1"/>
        <v>7929</v>
      </c>
      <c r="P10" s="2"/>
      <c r="Q10" s="2"/>
      <c r="R10" s="2"/>
      <c r="S10" s="28">
        <v>776</v>
      </c>
      <c r="T10" s="14"/>
      <c r="U10" s="14"/>
      <c r="V10" s="2"/>
      <c r="W10" s="28">
        <v>0</v>
      </c>
      <c r="X10" s="15">
        <v>227</v>
      </c>
      <c r="Y10" s="74">
        <f t="shared" si="2"/>
        <v>1003</v>
      </c>
      <c r="Z10" s="2">
        <f t="shared" si="26"/>
        <v>2383.39</v>
      </c>
      <c r="AA10" s="2">
        <v>2403.69</v>
      </c>
      <c r="AB10" s="2">
        <f t="shared" si="3"/>
        <v>20.300000000000182</v>
      </c>
      <c r="AC10" s="28">
        <f t="shared" si="4"/>
        <v>812.00000000000728</v>
      </c>
      <c r="AD10" s="14">
        <f t="shared" si="27"/>
        <v>241.91</v>
      </c>
      <c r="AE10" s="14">
        <v>243.54</v>
      </c>
      <c r="AF10" s="14">
        <f t="shared" si="5"/>
        <v>1.6299999999999955</v>
      </c>
      <c r="AG10" s="28">
        <f t="shared" si="6"/>
        <v>65.199999999999818</v>
      </c>
      <c r="AH10" s="15">
        <v>454</v>
      </c>
      <c r="AI10" s="74">
        <f t="shared" ref="AI10" si="41">AC10+(AH10-AG10)</f>
        <v>1200.8000000000075</v>
      </c>
      <c r="AJ10" s="14">
        <f t="shared" si="29"/>
        <v>751.86</v>
      </c>
      <c r="AK10" s="14">
        <v>760.58</v>
      </c>
      <c r="AL10" s="14">
        <f t="shared" si="8"/>
        <v>8.7200000000000273</v>
      </c>
      <c r="AM10" s="28">
        <f t="shared" si="9"/>
        <v>348.80000000000109</v>
      </c>
      <c r="AN10" s="14">
        <f t="shared" si="30"/>
        <v>322.19</v>
      </c>
      <c r="AO10" s="14">
        <v>322.55</v>
      </c>
      <c r="AP10" s="14">
        <f t="shared" si="10"/>
        <v>0.36000000000001364</v>
      </c>
      <c r="AQ10" s="28">
        <f t="shared" si="11"/>
        <v>14.400000000000546</v>
      </c>
      <c r="AR10" s="15">
        <v>348</v>
      </c>
      <c r="AS10" s="74">
        <f t="shared" ref="AS10" si="42">AM10+(AR10-AQ10)</f>
        <v>682.40000000000055</v>
      </c>
      <c r="AT10" s="14">
        <f t="shared" si="32"/>
        <v>6792.84</v>
      </c>
      <c r="AU10" s="14">
        <v>6814.58</v>
      </c>
      <c r="AV10" s="14">
        <f t="shared" si="13"/>
        <v>21.739999999999782</v>
      </c>
      <c r="AW10" s="28">
        <f t="shared" si="14"/>
        <v>869.59999999999127</v>
      </c>
      <c r="AX10" s="14">
        <f t="shared" si="33"/>
        <v>249.84</v>
      </c>
      <c r="AY10" s="14">
        <v>249.85</v>
      </c>
      <c r="AZ10" s="14">
        <f t="shared" si="15"/>
        <v>9.9999999999909051E-3</v>
      </c>
      <c r="BA10" s="28">
        <f t="shared" si="16"/>
        <v>0.3999999999996362</v>
      </c>
      <c r="BB10" s="15">
        <v>232</v>
      </c>
      <c r="BC10" s="74">
        <f t="shared" ref="BC10" si="43">AW10+(BB10-BA10)</f>
        <v>1101.1999999999916</v>
      </c>
      <c r="BD10" s="34">
        <v>935</v>
      </c>
      <c r="BE10" s="35">
        <v>234</v>
      </c>
      <c r="BF10" s="42">
        <v>0</v>
      </c>
      <c r="BG10" s="21">
        <f t="shared" si="18"/>
        <v>9518.4</v>
      </c>
      <c r="BH10" s="16">
        <f t="shared" si="19"/>
        <v>80</v>
      </c>
      <c r="BI10" s="17">
        <f t="shared" si="20"/>
        <v>2478</v>
      </c>
      <c r="BJ10" s="22">
        <f t="shared" si="21"/>
        <v>13085.4</v>
      </c>
      <c r="BK10" s="26">
        <f t="shared" si="35"/>
        <v>3.698507462686567</v>
      </c>
      <c r="BL10" s="26">
        <f t="shared" si="40"/>
        <v>18.937136044752169</v>
      </c>
      <c r="BM10" s="23">
        <f t="shared" si="23"/>
        <v>5.0444444444444443</v>
      </c>
      <c r="BN10" s="23">
        <f t="shared" si="24"/>
        <v>4.3499999999999996</v>
      </c>
      <c r="BO10" s="23">
        <f t="shared" si="25"/>
        <v>4.6399999999999997</v>
      </c>
      <c r="BP10" s="23" t="e">
        <f>#REF!/70</f>
        <v>#REF!</v>
      </c>
      <c r="BQ10" s="23" t="e">
        <f>#REF!/20</f>
        <v>#REF!</v>
      </c>
    </row>
    <row r="11" spans="1:69" ht="15" customHeight="1">
      <c r="A11" s="13" t="s">
        <v>39</v>
      </c>
      <c r="B11" s="2"/>
      <c r="C11" s="2"/>
      <c r="D11" s="2"/>
      <c r="E11" s="28">
        <v>7952</v>
      </c>
      <c r="F11" s="14"/>
      <c r="G11" s="14"/>
      <c r="H11" s="2"/>
      <c r="I11" s="28">
        <v>0</v>
      </c>
      <c r="J11" s="28">
        <v>335</v>
      </c>
      <c r="K11" s="37">
        <v>362</v>
      </c>
      <c r="L11" s="28">
        <v>407</v>
      </c>
      <c r="M11" s="28">
        <v>111</v>
      </c>
      <c r="N11" s="76">
        <f t="shared" si="0"/>
        <v>1215</v>
      </c>
      <c r="O11" s="74">
        <f t="shared" si="1"/>
        <v>9167</v>
      </c>
      <c r="P11" s="2"/>
      <c r="Q11" s="2"/>
      <c r="R11" s="2"/>
      <c r="S11" s="28">
        <v>872</v>
      </c>
      <c r="T11" s="14"/>
      <c r="U11" s="14"/>
      <c r="V11" s="2"/>
      <c r="W11" s="28">
        <v>0</v>
      </c>
      <c r="X11" s="15">
        <v>224</v>
      </c>
      <c r="Y11" s="74">
        <f t="shared" si="2"/>
        <v>1096</v>
      </c>
      <c r="Z11" s="2">
        <f t="shared" si="26"/>
        <v>2403.69</v>
      </c>
      <c r="AA11" s="2">
        <v>2431.16</v>
      </c>
      <c r="AB11" s="2">
        <f t="shared" si="3"/>
        <v>27.4699999999998</v>
      </c>
      <c r="AC11" s="28">
        <f t="shared" si="4"/>
        <v>1098.799999999992</v>
      </c>
      <c r="AD11" s="14">
        <f t="shared" si="27"/>
        <v>243.54</v>
      </c>
      <c r="AE11" s="14">
        <v>243.54</v>
      </c>
      <c r="AF11" s="14">
        <f t="shared" si="5"/>
        <v>0</v>
      </c>
      <c r="AG11" s="28">
        <f t="shared" si="6"/>
        <v>0</v>
      </c>
      <c r="AH11" s="15">
        <v>4</v>
      </c>
      <c r="AI11" s="74">
        <f t="shared" ref="AI11" si="44">AC11+(AH11-AG11)</f>
        <v>1102.799999999992</v>
      </c>
      <c r="AJ11" s="14">
        <f t="shared" si="29"/>
        <v>760.58</v>
      </c>
      <c r="AK11" s="14">
        <v>764.98</v>
      </c>
      <c r="AL11" s="14">
        <f t="shared" si="8"/>
        <v>4.3999999999999773</v>
      </c>
      <c r="AM11" s="28">
        <f t="shared" si="9"/>
        <v>175.99999999999909</v>
      </c>
      <c r="AN11" s="14">
        <f t="shared" si="30"/>
        <v>322.55</v>
      </c>
      <c r="AO11" s="14">
        <v>322.55</v>
      </c>
      <c r="AP11" s="14">
        <f t="shared" si="10"/>
        <v>0</v>
      </c>
      <c r="AQ11" s="28">
        <f t="shared" si="11"/>
        <v>0</v>
      </c>
      <c r="AR11" s="15">
        <v>3</v>
      </c>
      <c r="AS11" s="74">
        <f t="shared" ref="AS11" si="45">AM11+(AR11-AQ11)</f>
        <v>178.99999999999909</v>
      </c>
      <c r="AT11" s="14">
        <f t="shared" si="32"/>
        <v>6814.58</v>
      </c>
      <c r="AU11" s="14">
        <v>6838.05</v>
      </c>
      <c r="AV11" s="14">
        <f t="shared" si="13"/>
        <v>23.470000000000255</v>
      </c>
      <c r="AW11" s="28">
        <f t="shared" si="14"/>
        <v>938.80000000001019</v>
      </c>
      <c r="AX11" s="14">
        <f t="shared" si="33"/>
        <v>249.85</v>
      </c>
      <c r="AY11" s="14">
        <v>249.85</v>
      </c>
      <c r="AZ11" s="14">
        <f t="shared" si="15"/>
        <v>0</v>
      </c>
      <c r="BA11" s="28">
        <f t="shared" si="16"/>
        <v>0</v>
      </c>
      <c r="BB11" s="15">
        <v>230</v>
      </c>
      <c r="BC11" s="74">
        <f t="shared" ref="BC11" si="46">AW11+(BB11-BA11)</f>
        <v>1168.8000000000102</v>
      </c>
      <c r="BD11" s="34">
        <v>656</v>
      </c>
      <c r="BE11" s="35">
        <v>92</v>
      </c>
      <c r="BF11" s="42">
        <v>0</v>
      </c>
      <c r="BG11" s="21">
        <f t="shared" si="18"/>
        <v>11037.600000000002</v>
      </c>
      <c r="BH11" s="16">
        <f t="shared" si="19"/>
        <v>0</v>
      </c>
      <c r="BI11" s="17">
        <f t="shared" si="20"/>
        <v>1676</v>
      </c>
      <c r="BJ11" s="22">
        <f t="shared" si="21"/>
        <v>13461.600000000002</v>
      </c>
      <c r="BK11" s="26">
        <f t="shared" si="35"/>
        <v>2.5014925373134327</v>
      </c>
      <c r="BL11" s="26">
        <f t="shared" ref="BL11" si="47">(BI11*100)/BJ11</f>
        <v>12.450228798954059</v>
      </c>
      <c r="BM11" s="23">
        <f t="shared" ref="BM11:BM17" si="48">AH11/90</f>
        <v>4.4444444444444446E-2</v>
      </c>
      <c r="BN11" s="23">
        <f t="shared" ref="BN11:BN17" si="49">AR11/80</f>
        <v>3.7499999999999999E-2</v>
      </c>
      <c r="BO11" s="23">
        <f t="shared" ref="BO11:BO17" si="50">BB11/50</f>
        <v>4.5999999999999996</v>
      </c>
      <c r="BP11" s="23" t="e">
        <f>#REF!/70</f>
        <v>#REF!</v>
      </c>
      <c r="BQ11" s="23" t="e">
        <f>#REF!/20</f>
        <v>#REF!</v>
      </c>
    </row>
    <row r="12" spans="1:69" ht="15" customHeight="1">
      <c r="A12" s="13" t="s">
        <v>40</v>
      </c>
      <c r="B12" s="2"/>
      <c r="C12" s="2"/>
      <c r="D12" s="2"/>
      <c r="E12" s="28">
        <v>7336</v>
      </c>
      <c r="F12" s="14"/>
      <c r="G12" s="14"/>
      <c r="H12" s="2"/>
      <c r="I12" s="28">
        <v>0</v>
      </c>
      <c r="J12" s="28">
        <v>324</v>
      </c>
      <c r="K12" s="37">
        <v>339</v>
      </c>
      <c r="L12" s="28">
        <v>327</v>
      </c>
      <c r="M12" s="28">
        <v>414</v>
      </c>
      <c r="N12" s="76">
        <f t="shared" si="0"/>
        <v>1404</v>
      </c>
      <c r="O12" s="74">
        <f t="shared" si="1"/>
        <v>8740</v>
      </c>
      <c r="P12" s="2"/>
      <c r="Q12" s="2"/>
      <c r="R12" s="2"/>
      <c r="S12" s="28">
        <v>1100</v>
      </c>
      <c r="T12" s="14"/>
      <c r="U12" s="14"/>
      <c r="V12" s="2"/>
      <c r="W12" s="28">
        <v>0</v>
      </c>
      <c r="X12" s="15">
        <v>200</v>
      </c>
      <c r="Y12" s="74">
        <f t="shared" si="2"/>
        <v>1300</v>
      </c>
      <c r="Z12" s="2">
        <f t="shared" si="26"/>
        <v>2431.16</v>
      </c>
      <c r="AA12" s="2">
        <v>2456.58</v>
      </c>
      <c r="AB12" s="2">
        <f t="shared" si="3"/>
        <v>25.420000000000073</v>
      </c>
      <c r="AC12" s="28">
        <f t="shared" si="4"/>
        <v>1016.8000000000029</v>
      </c>
      <c r="AD12" s="14">
        <f t="shared" si="27"/>
        <v>243.54</v>
      </c>
      <c r="AE12" s="14">
        <v>243.56</v>
      </c>
      <c r="AF12" s="14">
        <f t="shared" si="5"/>
        <v>2.0000000000010232E-2</v>
      </c>
      <c r="AG12" s="28">
        <f t="shared" si="6"/>
        <v>0.80000000000040927</v>
      </c>
      <c r="AH12" s="15">
        <v>392</v>
      </c>
      <c r="AI12" s="74">
        <f t="shared" ref="AI12" si="51">AC12+(AH12-AG12)</f>
        <v>1408.0000000000025</v>
      </c>
      <c r="AJ12" s="14">
        <f t="shared" si="29"/>
        <v>764.98</v>
      </c>
      <c r="AK12" s="14">
        <v>776.98</v>
      </c>
      <c r="AL12" s="14">
        <f t="shared" si="8"/>
        <v>12</v>
      </c>
      <c r="AM12" s="28">
        <f t="shared" si="9"/>
        <v>480</v>
      </c>
      <c r="AN12" s="14">
        <f t="shared" si="30"/>
        <v>322.55</v>
      </c>
      <c r="AO12" s="14">
        <v>323.11</v>
      </c>
      <c r="AP12" s="14">
        <f t="shared" si="10"/>
        <v>0.56000000000000227</v>
      </c>
      <c r="AQ12" s="28">
        <f t="shared" si="11"/>
        <v>22.400000000000091</v>
      </c>
      <c r="AR12" s="15">
        <v>77</v>
      </c>
      <c r="AS12" s="74">
        <f t="shared" ref="AS12" si="52">AM12+(AR12-AQ12)</f>
        <v>534.59999999999991</v>
      </c>
      <c r="AT12" s="14">
        <f t="shared" si="32"/>
        <v>6838.05</v>
      </c>
      <c r="AU12" s="14">
        <v>6859.05</v>
      </c>
      <c r="AV12" s="14">
        <f t="shared" si="13"/>
        <v>21</v>
      </c>
      <c r="AW12" s="28">
        <f t="shared" si="14"/>
        <v>840</v>
      </c>
      <c r="AX12" s="14">
        <f t="shared" si="33"/>
        <v>249.85</v>
      </c>
      <c r="AY12" s="14">
        <v>249.85</v>
      </c>
      <c r="AZ12" s="14">
        <f t="shared" si="15"/>
        <v>0</v>
      </c>
      <c r="BA12" s="28">
        <f t="shared" si="16"/>
        <v>0</v>
      </c>
      <c r="BB12" s="15">
        <v>202</v>
      </c>
      <c r="BC12" s="74">
        <f t="shared" ref="BC12" si="53">AW12+(BB12-BA12)</f>
        <v>1042</v>
      </c>
      <c r="BD12" s="34">
        <v>1179</v>
      </c>
      <c r="BE12" s="35">
        <v>127</v>
      </c>
      <c r="BF12" s="42">
        <v>0</v>
      </c>
      <c r="BG12" s="21">
        <f t="shared" si="18"/>
        <v>10772.800000000003</v>
      </c>
      <c r="BH12" s="16">
        <f t="shared" si="19"/>
        <v>23.2000000000005</v>
      </c>
      <c r="BI12" s="17">
        <f t="shared" si="20"/>
        <v>2275</v>
      </c>
      <c r="BJ12" s="22">
        <f t="shared" si="21"/>
        <v>14330.600000000002</v>
      </c>
      <c r="BK12" s="26">
        <f t="shared" si="35"/>
        <v>3.3955223880597014</v>
      </c>
      <c r="BL12" s="26">
        <f t="shared" ref="BL12" si="54">(BI12*100)/BJ12</f>
        <v>15.875120371791828</v>
      </c>
      <c r="BM12" s="23">
        <f t="shared" si="48"/>
        <v>4.3555555555555552</v>
      </c>
      <c r="BN12" s="23">
        <f t="shared" si="49"/>
        <v>0.96250000000000002</v>
      </c>
      <c r="BO12" s="23">
        <f t="shared" si="50"/>
        <v>4.04</v>
      </c>
      <c r="BP12" s="23" t="e">
        <f>#REF!/70</f>
        <v>#REF!</v>
      </c>
      <c r="BQ12" s="23" t="e">
        <f>#REF!/20</f>
        <v>#REF!</v>
      </c>
    </row>
    <row r="13" spans="1:69" ht="15" customHeight="1">
      <c r="A13" s="13" t="s">
        <v>41</v>
      </c>
      <c r="B13" s="2"/>
      <c r="C13" s="2"/>
      <c r="D13" s="2"/>
      <c r="E13" s="28">
        <v>7848</v>
      </c>
      <c r="F13" s="14"/>
      <c r="G13" s="14"/>
      <c r="H13" s="2"/>
      <c r="I13" s="28">
        <v>0</v>
      </c>
      <c r="J13" s="28">
        <v>140</v>
      </c>
      <c r="K13" s="37">
        <v>142</v>
      </c>
      <c r="L13" s="28">
        <v>197</v>
      </c>
      <c r="M13" s="28">
        <v>183</v>
      </c>
      <c r="N13" s="76">
        <f t="shared" si="0"/>
        <v>662</v>
      </c>
      <c r="O13" s="74">
        <f t="shared" si="1"/>
        <v>8510</v>
      </c>
      <c r="P13" s="2"/>
      <c r="Q13" s="2"/>
      <c r="R13" s="2"/>
      <c r="S13" s="28">
        <v>1152</v>
      </c>
      <c r="T13" s="14"/>
      <c r="U13" s="14"/>
      <c r="V13" s="2"/>
      <c r="W13" s="28">
        <v>0</v>
      </c>
      <c r="X13" s="15">
        <v>120</v>
      </c>
      <c r="Y13" s="74">
        <f t="shared" si="2"/>
        <v>1272</v>
      </c>
      <c r="Z13" s="2">
        <f t="shared" si="26"/>
        <v>2456.58</v>
      </c>
      <c r="AA13" s="2">
        <v>2478.31</v>
      </c>
      <c r="AB13" s="2">
        <f t="shared" si="3"/>
        <v>21.730000000000018</v>
      </c>
      <c r="AC13" s="28">
        <f t="shared" si="4"/>
        <v>869.20000000000073</v>
      </c>
      <c r="AD13" s="14">
        <f t="shared" si="27"/>
        <v>243.56</v>
      </c>
      <c r="AE13" s="14">
        <v>244.51</v>
      </c>
      <c r="AF13" s="14">
        <f t="shared" si="5"/>
        <v>0.94999999999998863</v>
      </c>
      <c r="AG13" s="28">
        <f t="shared" si="6"/>
        <v>37.999999999999545</v>
      </c>
      <c r="AH13" s="15">
        <v>450</v>
      </c>
      <c r="AI13" s="74">
        <f t="shared" ref="AI13" si="55">AC13+(AH13-AG13)</f>
        <v>1281.2000000000012</v>
      </c>
      <c r="AJ13" s="14">
        <f t="shared" si="29"/>
        <v>776.98</v>
      </c>
      <c r="AK13" s="14">
        <v>783.97</v>
      </c>
      <c r="AL13" s="14">
        <f t="shared" si="8"/>
        <v>6.9900000000000091</v>
      </c>
      <c r="AM13" s="28">
        <f t="shared" si="9"/>
        <v>279.60000000000036</v>
      </c>
      <c r="AN13" s="14">
        <f t="shared" si="30"/>
        <v>323.11</v>
      </c>
      <c r="AO13" s="14">
        <v>323.56</v>
      </c>
      <c r="AP13" s="14">
        <f t="shared" si="10"/>
        <v>0.44999999999998863</v>
      </c>
      <c r="AQ13" s="28">
        <f t="shared" si="11"/>
        <v>17.999999999999545</v>
      </c>
      <c r="AR13" s="15">
        <v>346</v>
      </c>
      <c r="AS13" s="74">
        <f t="shared" ref="AS13" si="56">AM13+(AR13-AQ13)</f>
        <v>607.60000000000082</v>
      </c>
      <c r="AT13" s="14">
        <f t="shared" si="32"/>
        <v>6859.05</v>
      </c>
      <c r="AU13" s="14">
        <v>6877.75</v>
      </c>
      <c r="AV13" s="14">
        <f t="shared" si="13"/>
        <v>18.699999999999818</v>
      </c>
      <c r="AW13" s="28">
        <f t="shared" si="14"/>
        <v>747.99999999999272</v>
      </c>
      <c r="AX13" s="14">
        <f t="shared" si="33"/>
        <v>249.85</v>
      </c>
      <c r="AY13" s="14">
        <v>249.98</v>
      </c>
      <c r="AZ13" s="14">
        <f t="shared" si="15"/>
        <v>0.12999999999999545</v>
      </c>
      <c r="BA13" s="28">
        <f t="shared" si="16"/>
        <v>5.1999999999998181</v>
      </c>
      <c r="BB13" s="15">
        <v>233</v>
      </c>
      <c r="BC13" s="74">
        <f t="shared" ref="BC13" si="57">AW13+(BB13-BA13)</f>
        <v>975.79999999999291</v>
      </c>
      <c r="BD13" s="34">
        <v>1179</v>
      </c>
      <c r="BE13" s="35">
        <v>127</v>
      </c>
      <c r="BF13" s="42">
        <v>0</v>
      </c>
      <c r="BG13" s="21">
        <f t="shared" si="18"/>
        <v>10896.799999999994</v>
      </c>
      <c r="BH13" s="16">
        <f t="shared" si="19"/>
        <v>61.199999999998909</v>
      </c>
      <c r="BI13" s="17">
        <f t="shared" si="20"/>
        <v>1811</v>
      </c>
      <c r="BJ13" s="22">
        <f t="shared" si="21"/>
        <v>13952.599999999995</v>
      </c>
      <c r="BK13" s="26">
        <f t="shared" si="35"/>
        <v>2.7029850746268655</v>
      </c>
      <c r="BL13" s="26">
        <f t="shared" ref="BL13:BL15" si="58">(BI13*100)/BJ13</f>
        <v>12.979659705001223</v>
      </c>
      <c r="BM13" s="23">
        <f t="shared" si="48"/>
        <v>5</v>
      </c>
      <c r="BN13" s="23">
        <f t="shared" si="49"/>
        <v>4.3250000000000002</v>
      </c>
      <c r="BO13" s="23">
        <f t="shared" si="50"/>
        <v>4.66</v>
      </c>
      <c r="BP13" s="23" t="e">
        <f>#REF!/70</f>
        <v>#REF!</v>
      </c>
      <c r="BQ13" s="23" t="e">
        <f>#REF!/20</f>
        <v>#REF!</v>
      </c>
    </row>
    <row r="14" spans="1:69" ht="15" customHeight="1">
      <c r="A14" s="13" t="s">
        <v>42</v>
      </c>
      <c r="B14" s="2"/>
      <c r="C14" s="2"/>
      <c r="D14" s="2"/>
      <c r="E14" s="28">
        <v>6296</v>
      </c>
      <c r="F14" s="14"/>
      <c r="G14" s="14"/>
      <c r="H14" s="2"/>
      <c r="I14" s="28">
        <v>0</v>
      </c>
      <c r="J14" s="28">
        <v>75</v>
      </c>
      <c r="K14" s="37">
        <v>362</v>
      </c>
      <c r="L14" s="28">
        <v>372</v>
      </c>
      <c r="M14" s="28">
        <v>183</v>
      </c>
      <c r="N14" s="76">
        <f t="shared" ref="N14" si="59">M14+L14+K14+J14</f>
        <v>992</v>
      </c>
      <c r="O14" s="74">
        <f t="shared" ref="O14" si="60">E14+(N14-I14)</f>
        <v>7288</v>
      </c>
      <c r="P14" s="2"/>
      <c r="Q14" s="2"/>
      <c r="R14" s="2"/>
      <c r="S14" s="28">
        <v>980</v>
      </c>
      <c r="T14" s="14"/>
      <c r="U14" s="14"/>
      <c r="V14" s="2"/>
      <c r="W14" s="28">
        <v>0</v>
      </c>
      <c r="X14" s="15">
        <v>138</v>
      </c>
      <c r="Y14" s="74">
        <f t="shared" ref="Y14" si="61">S14+(X14-W14)</f>
        <v>1118</v>
      </c>
      <c r="Z14" s="2">
        <f t="shared" si="26"/>
        <v>2478.31</v>
      </c>
      <c r="AA14" s="2">
        <v>2504.37</v>
      </c>
      <c r="AB14" s="2">
        <f t="shared" ref="AB14" si="62">AA14-Z14</f>
        <v>26.059999999999945</v>
      </c>
      <c r="AC14" s="28">
        <f t="shared" si="4"/>
        <v>1042.3999999999978</v>
      </c>
      <c r="AD14" s="14">
        <f t="shared" si="27"/>
        <v>244.51</v>
      </c>
      <c r="AE14" s="14">
        <v>245.14</v>
      </c>
      <c r="AF14" s="14">
        <f t="shared" ref="AF14" si="63">AE14-AD14</f>
        <v>0.62999999999999545</v>
      </c>
      <c r="AG14" s="28">
        <f t="shared" si="6"/>
        <v>25.199999999999818</v>
      </c>
      <c r="AH14" s="15">
        <v>439</v>
      </c>
      <c r="AI14" s="74">
        <f t="shared" ref="AI14" si="64">AC14+(AH14-AG14)</f>
        <v>1456.199999999998</v>
      </c>
      <c r="AJ14" s="14">
        <f t="shared" si="29"/>
        <v>783.97</v>
      </c>
      <c r="AK14" s="14">
        <v>790.45</v>
      </c>
      <c r="AL14" s="14">
        <f t="shared" ref="AL14" si="65">AK14-AJ14</f>
        <v>6.4800000000000182</v>
      </c>
      <c r="AM14" s="28">
        <f t="shared" si="9"/>
        <v>259.20000000000073</v>
      </c>
      <c r="AN14" s="14">
        <f t="shared" si="30"/>
        <v>323.56</v>
      </c>
      <c r="AO14" s="14">
        <v>324.33999999999997</v>
      </c>
      <c r="AP14" s="14">
        <f t="shared" ref="AP14" si="66">AO14-AN14</f>
        <v>0.77999999999997272</v>
      </c>
      <c r="AQ14" s="28">
        <f t="shared" si="11"/>
        <v>31.199999999998909</v>
      </c>
      <c r="AR14" s="15">
        <v>342</v>
      </c>
      <c r="AS14" s="74">
        <f t="shared" ref="AS14" si="67">AM14+(AR14-AQ14)</f>
        <v>570.00000000000182</v>
      </c>
      <c r="AT14" s="14">
        <f t="shared" si="32"/>
        <v>6877.75</v>
      </c>
      <c r="AU14" s="14">
        <v>6897.04</v>
      </c>
      <c r="AV14" s="14">
        <f t="shared" ref="AV14" si="68">AU14-AT14</f>
        <v>19.289999999999964</v>
      </c>
      <c r="AW14" s="28">
        <f t="shared" si="14"/>
        <v>771.59999999999854</v>
      </c>
      <c r="AX14" s="14">
        <f t="shared" si="33"/>
        <v>249.98</v>
      </c>
      <c r="AY14" s="14">
        <v>250.19</v>
      </c>
      <c r="AZ14" s="14">
        <f t="shared" ref="AZ14" si="69">AY14-AX14</f>
        <v>0.21000000000000796</v>
      </c>
      <c r="BA14" s="28">
        <f t="shared" si="16"/>
        <v>8.4000000000003183</v>
      </c>
      <c r="BB14" s="15">
        <v>227</v>
      </c>
      <c r="BC14" s="74">
        <f t="shared" ref="BC14" si="70">AW14+(BB14-BA14)</f>
        <v>990.19999999999823</v>
      </c>
      <c r="BD14" s="34">
        <v>962</v>
      </c>
      <c r="BE14" s="35">
        <v>140</v>
      </c>
      <c r="BF14" s="42">
        <v>0</v>
      </c>
      <c r="BG14" s="21">
        <f t="shared" ref="BG14" si="71">AW14+AM14+AC14+S14+E14</f>
        <v>9349.1999999999971</v>
      </c>
      <c r="BH14" s="16">
        <f t="shared" ref="BH14" si="72">BA14+AQ14+AG14+W14+I14</f>
        <v>64.799999999999045</v>
      </c>
      <c r="BI14" s="17">
        <f t="shared" ref="BI14" si="73">BB14+AR14+AH14+X14+M14+L14+K14+J14</f>
        <v>2138</v>
      </c>
      <c r="BJ14" s="22">
        <f t="shared" ref="BJ14" si="74">((BG14+BD14+BE14)+(BI14-BH14))</f>
        <v>12524.399999999998</v>
      </c>
      <c r="BK14" s="26">
        <f t="shared" si="35"/>
        <v>3.1910447761194032</v>
      </c>
      <c r="BL14" s="26">
        <f t="shared" si="58"/>
        <v>17.07067803647281</v>
      </c>
      <c r="BM14" s="23">
        <f t="shared" si="48"/>
        <v>4.8777777777777782</v>
      </c>
      <c r="BN14" s="23">
        <f t="shared" si="49"/>
        <v>4.2750000000000004</v>
      </c>
      <c r="BO14" s="23">
        <f t="shared" si="50"/>
        <v>4.54</v>
      </c>
      <c r="BP14" s="23" t="e">
        <f>#REF!/70</f>
        <v>#REF!</v>
      </c>
      <c r="BQ14" s="23" t="e">
        <f>#REF!/20</f>
        <v>#REF!</v>
      </c>
    </row>
    <row r="15" spans="1:69" ht="15" customHeight="1">
      <c r="A15" s="13" t="s">
        <v>43</v>
      </c>
      <c r="B15" s="2"/>
      <c r="C15" s="2"/>
      <c r="D15" s="2"/>
      <c r="E15" s="28">
        <v>3416</v>
      </c>
      <c r="F15" s="14"/>
      <c r="G15" s="14"/>
      <c r="H15" s="2"/>
      <c r="I15" s="28">
        <v>0</v>
      </c>
      <c r="J15" s="28">
        <v>342</v>
      </c>
      <c r="K15" s="37">
        <v>354</v>
      </c>
      <c r="L15" s="28">
        <v>364</v>
      </c>
      <c r="M15" s="28">
        <v>443</v>
      </c>
      <c r="N15" s="76">
        <f t="shared" ref="N15:N16" si="75">M15+L15+K15+J15</f>
        <v>1503</v>
      </c>
      <c r="O15" s="74">
        <f t="shared" ref="O15:O16" si="76">E15+(N15-I15)</f>
        <v>4919</v>
      </c>
      <c r="P15" s="2"/>
      <c r="Q15" s="2"/>
      <c r="R15" s="2"/>
      <c r="S15" s="28">
        <v>340</v>
      </c>
      <c r="T15" s="14"/>
      <c r="U15" s="14"/>
      <c r="V15" s="2"/>
      <c r="W15" s="28">
        <v>0</v>
      </c>
      <c r="X15" s="15">
        <v>0</v>
      </c>
      <c r="Y15" s="74">
        <f t="shared" ref="Y15:Y16" si="77">S15+(X15-W15)</f>
        <v>340</v>
      </c>
      <c r="Z15" s="2">
        <f t="shared" ref="Z15:Z16" si="78">AA14</f>
        <v>2504.37</v>
      </c>
      <c r="AA15" s="2">
        <v>2517.96</v>
      </c>
      <c r="AB15" s="2">
        <f t="shared" ref="AB15:AB16" si="79">AA15-Z15</f>
        <v>13.590000000000146</v>
      </c>
      <c r="AC15" s="28">
        <f t="shared" ref="AC15:AC16" si="80">AB15*40</f>
        <v>543.60000000000582</v>
      </c>
      <c r="AD15" s="14">
        <f t="shared" ref="AD15:AD16" si="81">AE14</f>
        <v>245.14</v>
      </c>
      <c r="AE15" s="14">
        <v>246.98</v>
      </c>
      <c r="AF15" s="14">
        <f t="shared" ref="AF15:AF16" si="82">AE15-AD15</f>
        <v>1.8400000000000034</v>
      </c>
      <c r="AG15" s="28">
        <f t="shared" ref="AG15:AG16" si="83">AF15*40</f>
        <v>73.600000000000136</v>
      </c>
      <c r="AH15" s="15">
        <v>411</v>
      </c>
      <c r="AI15" s="74">
        <f t="shared" ref="AI15:AI16" si="84">AC15+(AH15-AG15)</f>
        <v>881.00000000000568</v>
      </c>
      <c r="AJ15" s="14">
        <f t="shared" ref="AJ15:AJ16" si="85">AK14</f>
        <v>790.45</v>
      </c>
      <c r="AK15" s="14">
        <v>793.41</v>
      </c>
      <c r="AL15" s="14">
        <f t="shared" ref="AL15:AL16" si="86">AK15-AJ15</f>
        <v>2.9599999999999227</v>
      </c>
      <c r="AM15" s="28">
        <f t="shared" ref="AM15:AM16" si="87">AL15*40</f>
        <v>118.39999999999691</v>
      </c>
      <c r="AN15" s="14">
        <f t="shared" ref="AN15:AN16" si="88">AO14</f>
        <v>324.33999999999997</v>
      </c>
      <c r="AO15" s="14">
        <v>328.67</v>
      </c>
      <c r="AP15" s="14">
        <f t="shared" ref="AP15:AP16" si="89">AO15-AN15</f>
        <v>4.3300000000000409</v>
      </c>
      <c r="AQ15" s="28">
        <f t="shared" ref="AQ15:AQ16" si="90">AP15*40</f>
        <v>173.20000000000164</v>
      </c>
      <c r="AR15" s="15">
        <v>327</v>
      </c>
      <c r="AS15" s="74">
        <f t="shared" ref="AS15:AS16" si="91">AM15+(AR15-AQ15)</f>
        <v>272.19999999999527</v>
      </c>
      <c r="AT15" s="14">
        <f t="shared" ref="AT15:AT16" si="92">AU14</f>
        <v>6897.04</v>
      </c>
      <c r="AU15" s="14">
        <v>6906.27</v>
      </c>
      <c r="AV15" s="14">
        <f t="shared" ref="AV15:AV16" si="93">AU15-AT15</f>
        <v>9.2300000000004729</v>
      </c>
      <c r="AW15" s="28">
        <f t="shared" ref="AW15:AW16" si="94">AV15*40</f>
        <v>369.20000000001892</v>
      </c>
      <c r="AX15" s="14">
        <f t="shared" ref="AX15:AX16" si="95">AY14</f>
        <v>250.19</v>
      </c>
      <c r="AY15" s="14">
        <v>250.47</v>
      </c>
      <c r="AZ15" s="14">
        <f t="shared" ref="AZ15:AZ16" si="96">AY15-AX15</f>
        <v>0.28000000000000114</v>
      </c>
      <c r="BA15" s="28">
        <f t="shared" ref="BA15:BA16" si="97">AZ15*40</f>
        <v>11.200000000000045</v>
      </c>
      <c r="BB15" s="15">
        <v>214</v>
      </c>
      <c r="BC15" s="74">
        <f t="shared" ref="BC15:BC16" si="98">AW15+(BB15-BA15)</f>
        <v>572.00000000001887</v>
      </c>
      <c r="BD15" s="34">
        <v>610</v>
      </c>
      <c r="BE15" s="35">
        <v>89</v>
      </c>
      <c r="BF15" s="42">
        <v>0</v>
      </c>
      <c r="BG15" s="21">
        <f t="shared" ref="BG15:BG16" si="99">AW15+AM15+AC15+S15+E15</f>
        <v>4787.2000000000216</v>
      </c>
      <c r="BH15" s="16">
        <f t="shared" ref="BH15:BH16" si="100">BA15+AQ15+AG15+W15+I15</f>
        <v>258.00000000000182</v>
      </c>
      <c r="BI15" s="17">
        <f t="shared" ref="BI15:BI16" si="101">BB15+AR15+AH15+X15+M15+L15+K15+J15</f>
        <v>2455</v>
      </c>
      <c r="BJ15" s="22">
        <f t="shared" ref="BJ15:BJ16" si="102">((BG15+BD15+BE15)+(BI15-BH15))</f>
        <v>7683.2000000000198</v>
      </c>
      <c r="BK15" s="26">
        <f t="shared" si="35"/>
        <v>3.6641791044776117</v>
      </c>
      <c r="BL15" s="26">
        <f t="shared" si="58"/>
        <v>31.952832153269387</v>
      </c>
      <c r="BM15" s="23">
        <f t="shared" si="48"/>
        <v>4.5666666666666664</v>
      </c>
      <c r="BN15" s="23">
        <f t="shared" si="49"/>
        <v>4.0875000000000004</v>
      </c>
      <c r="BO15" s="23">
        <f t="shared" si="50"/>
        <v>4.28</v>
      </c>
      <c r="BP15" s="23" t="e">
        <f>#REF!/70</f>
        <v>#REF!</v>
      </c>
      <c r="BQ15" s="23" t="e">
        <f>#REF!/20</f>
        <v>#REF!</v>
      </c>
    </row>
    <row r="16" spans="1:69" ht="15" customHeight="1">
      <c r="A16" s="13" t="s">
        <v>44</v>
      </c>
      <c r="B16" s="2"/>
      <c r="C16" s="2"/>
      <c r="D16" s="2"/>
      <c r="E16" s="28">
        <v>3768</v>
      </c>
      <c r="F16" s="14"/>
      <c r="G16" s="14"/>
      <c r="H16" s="2"/>
      <c r="I16" s="28">
        <v>0</v>
      </c>
      <c r="J16" s="28">
        <v>258</v>
      </c>
      <c r="K16" s="37">
        <v>296</v>
      </c>
      <c r="L16" s="28">
        <v>307</v>
      </c>
      <c r="M16" s="28">
        <v>393</v>
      </c>
      <c r="N16" s="76">
        <f t="shared" si="75"/>
        <v>1254</v>
      </c>
      <c r="O16" s="74">
        <f t="shared" si="76"/>
        <v>5022</v>
      </c>
      <c r="P16" s="2"/>
      <c r="Q16" s="2"/>
      <c r="R16" s="2"/>
      <c r="S16" s="28">
        <v>304</v>
      </c>
      <c r="T16" s="14"/>
      <c r="U16" s="14"/>
      <c r="V16" s="2"/>
      <c r="W16" s="28">
        <v>0</v>
      </c>
      <c r="X16" s="15">
        <v>0</v>
      </c>
      <c r="Y16" s="74">
        <f t="shared" si="77"/>
        <v>304</v>
      </c>
      <c r="Z16" s="2">
        <f t="shared" si="78"/>
        <v>2517.96</v>
      </c>
      <c r="AA16" s="2">
        <v>2529.62</v>
      </c>
      <c r="AB16" s="2">
        <f t="shared" si="79"/>
        <v>11.659999999999854</v>
      </c>
      <c r="AC16" s="28">
        <f t="shared" si="80"/>
        <v>466.39999999999418</v>
      </c>
      <c r="AD16" s="14">
        <f t="shared" si="81"/>
        <v>246.98</v>
      </c>
      <c r="AE16" s="14">
        <v>249.31</v>
      </c>
      <c r="AF16" s="14">
        <f t="shared" si="82"/>
        <v>2.3300000000000125</v>
      </c>
      <c r="AG16" s="28">
        <f t="shared" si="83"/>
        <v>93.2000000000005</v>
      </c>
      <c r="AH16" s="15">
        <v>374</v>
      </c>
      <c r="AI16" s="74">
        <f t="shared" si="84"/>
        <v>747.19999999999368</v>
      </c>
      <c r="AJ16" s="14">
        <f t="shared" si="85"/>
        <v>793.41</v>
      </c>
      <c r="AK16" s="14">
        <v>796.69</v>
      </c>
      <c r="AL16" s="14">
        <f t="shared" si="86"/>
        <v>3.2800000000000864</v>
      </c>
      <c r="AM16" s="28">
        <f t="shared" si="87"/>
        <v>131.20000000000346</v>
      </c>
      <c r="AN16" s="14">
        <f t="shared" si="88"/>
        <v>328.67</v>
      </c>
      <c r="AO16" s="14">
        <v>333.91</v>
      </c>
      <c r="AP16" s="14">
        <f t="shared" si="89"/>
        <v>5.2400000000000091</v>
      </c>
      <c r="AQ16" s="28">
        <f t="shared" si="90"/>
        <v>209.60000000000036</v>
      </c>
      <c r="AR16" s="15">
        <v>307</v>
      </c>
      <c r="AS16" s="74">
        <f t="shared" si="91"/>
        <v>228.60000000000309</v>
      </c>
      <c r="AT16" s="14">
        <f t="shared" si="92"/>
        <v>6906.27</v>
      </c>
      <c r="AU16" s="14">
        <v>6917.19</v>
      </c>
      <c r="AV16" s="14">
        <f t="shared" si="93"/>
        <v>10.919999999999163</v>
      </c>
      <c r="AW16" s="28">
        <f t="shared" si="94"/>
        <v>436.79999999996653</v>
      </c>
      <c r="AX16" s="14">
        <f t="shared" si="95"/>
        <v>250.47</v>
      </c>
      <c r="AY16" s="14">
        <v>250.62</v>
      </c>
      <c r="AZ16" s="14">
        <f t="shared" si="96"/>
        <v>0.15000000000000568</v>
      </c>
      <c r="BA16" s="28">
        <f t="shared" si="97"/>
        <v>6.0000000000002274</v>
      </c>
      <c r="BB16" s="15">
        <v>165</v>
      </c>
      <c r="BC16" s="74">
        <f t="shared" si="98"/>
        <v>595.7999999999663</v>
      </c>
      <c r="BD16" s="34">
        <v>608</v>
      </c>
      <c r="BE16" s="35">
        <v>92</v>
      </c>
      <c r="BF16" s="42">
        <v>0</v>
      </c>
      <c r="BG16" s="21">
        <f t="shared" si="99"/>
        <v>5106.3999999999642</v>
      </c>
      <c r="BH16" s="16">
        <f t="shared" si="100"/>
        <v>308.80000000000109</v>
      </c>
      <c r="BI16" s="17">
        <f t="shared" si="101"/>
        <v>2100</v>
      </c>
      <c r="BJ16" s="22">
        <f t="shared" si="102"/>
        <v>7597.5999999999631</v>
      </c>
      <c r="BK16" s="26">
        <f t="shared" si="35"/>
        <v>3.1343283582089554</v>
      </c>
      <c r="BL16" s="26">
        <f t="shared" ref="BL16:BL17" si="103">(BI16*100)/BJ16</f>
        <v>27.640307465515559</v>
      </c>
      <c r="BM16" s="23">
        <f t="shared" si="48"/>
        <v>4.1555555555555559</v>
      </c>
      <c r="BN16" s="23">
        <f t="shared" si="49"/>
        <v>3.8374999999999999</v>
      </c>
      <c r="BO16" s="23">
        <f t="shared" si="50"/>
        <v>3.3</v>
      </c>
      <c r="BP16" s="23" t="e">
        <f>#REF!/70</f>
        <v>#REF!</v>
      </c>
      <c r="BQ16" s="23" t="e">
        <f>#REF!/20</f>
        <v>#REF!</v>
      </c>
    </row>
    <row r="17" spans="1:69" ht="15" customHeight="1">
      <c r="A17" s="13" t="s">
        <v>45</v>
      </c>
      <c r="B17" s="2"/>
      <c r="C17" s="2"/>
      <c r="D17" s="2"/>
      <c r="E17" s="28">
        <v>6912</v>
      </c>
      <c r="F17" s="14"/>
      <c r="G17" s="14"/>
      <c r="H17" s="2"/>
      <c r="I17" s="28">
        <v>0</v>
      </c>
      <c r="J17" s="28">
        <v>191</v>
      </c>
      <c r="K17" s="37">
        <v>356</v>
      </c>
      <c r="L17" s="28">
        <v>358</v>
      </c>
      <c r="M17" s="28">
        <v>433</v>
      </c>
      <c r="N17" s="76">
        <f t="shared" ref="N17" si="104">M17+L17+K17+J17</f>
        <v>1338</v>
      </c>
      <c r="O17" s="74">
        <f t="shared" ref="O17" si="105">E17+(N17-I17)</f>
        <v>8250</v>
      </c>
      <c r="P17" s="2"/>
      <c r="Q17" s="2"/>
      <c r="R17" s="2"/>
      <c r="S17" s="28">
        <v>1096</v>
      </c>
      <c r="T17" s="14"/>
      <c r="U17" s="14"/>
      <c r="V17" s="2"/>
      <c r="W17" s="28">
        <v>0</v>
      </c>
      <c r="X17" s="15">
        <v>0</v>
      </c>
      <c r="Y17" s="74">
        <f t="shared" ref="Y17" si="106">S17+(X17-W17)</f>
        <v>1096</v>
      </c>
      <c r="Z17" s="2">
        <f t="shared" ref="Z17" si="107">AA16</f>
        <v>2529.62</v>
      </c>
      <c r="AA17" s="2">
        <v>2556.7600000000002</v>
      </c>
      <c r="AB17" s="2">
        <f t="shared" ref="AB17" si="108">AA17-Z17</f>
        <v>27.140000000000327</v>
      </c>
      <c r="AC17" s="28">
        <f t="shared" ref="AC17" si="109">AB17*40</f>
        <v>1085.6000000000131</v>
      </c>
      <c r="AD17" s="14">
        <f t="shared" ref="AD17" si="110">AE16</f>
        <v>249.31</v>
      </c>
      <c r="AE17" s="14">
        <v>249.91</v>
      </c>
      <c r="AF17" s="14">
        <f t="shared" ref="AF17" si="111">AE17-AD17</f>
        <v>0.59999999999999432</v>
      </c>
      <c r="AG17" s="28">
        <f t="shared" ref="AG17" si="112">AF17*40</f>
        <v>23.999999999999773</v>
      </c>
      <c r="AH17" s="15">
        <v>410</v>
      </c>
      <c r="AI17" s="74">
        <f t="shared" ref="AI17" si="113">AC17+(AH17-AG17)</f>
        <v>1471.6000000000133</v>
      </c>
      <c r="AJ17" s="14">
        <f t="shared" ref="AJ17" si="114">AK16</f>
        <v>796.69</v>
      </c>
      <c r="AK17" s="14">
        <v>808.26</v>
      </c>
      <c r="AL17" s="14">
        <f t="shared" ref="AL17" si="115">AK17-AJ17</f>
        <v>11.569999999999936</v>
      </c>
      <c r="AM17" s="28">
        <f t="shared" ref="AM17" si="116">AL17*40</f>
        <v>462.79999999999745</v>
      </c>
      <c r="AN17" s="14">
        <f t="shared" ref="AN17:AN18" si="117">AO16</f>
        <v>333.91</v>
      </c>
      <c r="AO17" s="14">
        <v>334.39</v>
      </c>
      <c r="AP17" s="14">
        <f t="shared" ref="AP17" si="118">AO17-AN17</f>
        <v>0.47999999999996135</v>
      </c>
      <c r="AQ17" s="28">
        <f t="shared" ref="AQ17" si="119">AP17*40</f>
        <v>19.199999999998454</v>
      </c>
      <c r="AR17" s="15">
        <v>319</v>
      </c>
      <c r="AS17" s="74">
        <f t="shared" ref="AS17" si="120">AM17+(AR17-AQ17)</f>
        <v>762.599999999999</v>
      </c>
      <c r="AT17" s="14">
        <f t="shared" ref="AT17" si="121">AU16</f>
        <v>6917.19</v>
      </c>
      <c r="AU17" s="14">
        <v>6937.41</v>
      </c>
      <c r="AV17" s="14">
        <f t="shared" ref="AV17" si="122">AU17-AT17</f>
        <v>20.220000000000255</v>
      </c>
      <c r="AW17" s="28">
        <f t="shared" ref="AW17" si="123">AV17*40</f>
        <v>808.80000000001019</v>
      </c>
      <c r="AX17" s="14">
        <f t="shared" ref="AX17" si="124">AY16</f>
        <v>250.62</v>
      </c>
      <c r="AY17" s="14">
        <v>250.68</v>
      </c>
      <c r="AZ17" s="14">
        <f t="shared" ref="AZ17" si="125">AY17-AX17</f>
        <v>6.0000000000002274E-2</v>
      </c>
      <c r="BA17" s="28">
        <f t="shared" ref="BA17" si="126">AZ17*40</f>
        <v>2.4000000000000909</v>
      </c>
      <c r="BB17" s="15">
        <v>214</v>
      </c>
      <c r="BC17" s="74">
        <f t="shared" ref="BC17" si="127">AW17+(BB17-BA17)</f>
        <v>1020.4000000000101</v>
      </c>
      <c r="BD17" s="34">
        <v>608</v>
      </c>
      <c r="BE17" s="35">
        <v>92</v>
      </c>
      <c r="BF17" s="42">
        <v>0</v>
      </c>
      <c r="BG17" s="21">
        <f t="shared" ref="BG17" si="128">AW17+AM17+AC17+S17+E17</f>
        <v>10365.200000000021</v>
      </c>
      <c r="BH17" s="16">
        <f t="shared" ref="BH17" si="129">BA17+AQ17+AG17+W17+I17</f>
        <v>45.599999999998317</v>
      </c>
      <c r="BI17" s="17">
        <f t="shared" ref="BI17" si="130">BB17+AR17+AH17+X17+M17+L17+K17+J17</f>
        <v>2281</v>
      </c>
      <c r="BJ17" s="22">
        <f t="shared" ref="BJ17" si="131">((BG17+BD17+BE17)+(BI17-BH17))</f>
        <v>13300.600000000022</v>
      </c>
      <c r="BK17" s="26">
        <f t="shared" si="35"/>
        <v>3.4044776119402984</v>
      </c>
      <c r="BL17" s="26">
        <f t="shared" si="103"/>
        <v>17.149602273581614</v>
      </c>
      <c r="BM17" s="23">
        <f t="shared" si="48"/>
        <v>4.5555555555555554</v>
      </c>
      <c r="BN17" s="23">
        <f t="shared" si="49"/>
        <v>3.9874999999999998</v>
      </c>
      <c r="BO17" s="23">
        <f t="shared" si="50"/>
        <v>4.28</v>
      </c>
      <c r="BP17" s="23" t="e">
        <f>#REF!/70</f>
        <v>#REF!</v>
      </c>
      <c r="BQ17" s="23" t="e">
        <f>#REF!/20</f>
        <v>#REF!</v>
      </c>
    </row>
    <row r="18" spans="1:69" ht="15" customHeight="1">
      <c r="A18" s="13" t="s">
        <v>46</v>
      </c>
      <c r="B18" s="2"/>
      <c r="C18" s="2"/>
      <c r="D18" s="2"/>
      <c r="E18" s="28">
        <v>7696</v>
      </c>
      <c r="F18" s="14"/>
      <c r="G18" s="14"/>
      <c r="H18" s="2"/>
      <c r="I18" s="28">
        <v>0</v>
      </c>
      <c r="J18" s="28">
        <v>153</v>
      </c>
      <c r="K18" s="37">
        <v>302</v>
      </c>
      <c r="L18" s="28">
        <v>295</v>
      </c>
      <c r="M18" s="28">
        <v>351</v>
      </c>
      <c r="N18" s="76">
        <f t="shared" ref="N18" si="132">M18+L18+K18+J18</f>
        <v>1101</v>
      </c>
      <c r="O18" s="74">
        <f t="shared" ref="O18" si="133">E18+(N18-I18)</f>
        <v>8797</v>
      </c>
      <c r="P18" s="2"/>
      <c r="Q18" s="2"/>
      <c r="R18" s="2"/>
      <c r="S18" s="28">
        <v>1108</v>
      </c>
      <c r="T18" s="14"/>
      <c r="U18" s="14"/>
      <c r="V18" s="2"/>
      <c r="W18" s="28">
        <v>0</v>
      </c>
      <c r="X18" s="15">
        <v>0</v>
      </c>
      <c r="Y18" s="74">
        <f t="shared" ref="Y18" si="134">S18+(X18-W18)</f>
        <v>1108</v>
      </c>
      <c r="Z18" s="2">
        <f t="shared" ref="Z18" si="135">AA17</f>
        <v>2556.7600000000002</v>
      </c>
      <c r="AA18" s="2">
        <v>2577.4299999999998</v>
      </c>
      <c r="AB18" s="2">
        <f t="shared" ref="AB18" si="136">AA18-Z18</f>
        <v>20.669999999999618</v>
      </c>
      <c r="AC18" s="28">
        <f t="shared" ref="AC18" si="137">AB18*40</f>
        <v>826.79999999998472</v>
      </c>
      <c r="AD18" s="14">
        <f t="shared" ref="AD18" si="138">AE17</f>
        <v>249.91</v>
      </c>
      <c r="AE18" s="14">
        <v>250.14</v>
      </c>
      <c r="AF18" s="14">
        <f t="shared" ref="AF18" si="139">AE18-AD18</f>
        <v>0.22999999999998977</v>
      </c>
      <c r="AG18" s="28">
        <f t="shared" ref="AG18" si="140">AF18*40</f>
        <v>9.1999999999995907</v>
      </c>
      <c r="AH18" s="15">
        <v>434</v>
      </c>
      <c r="AI18" s="74">
        <f t="shared" ref="AI18" si="141">AC18+(AH18-AG18)</f>
        <v>1251.5999999999851</v>
      </c>
      <c r="AJ18" s="14">
        <f t="shared" ref="AJ18" si="142">AK17</f>
        <v>808.26</v>
      </c>
      <c r="AK18" s="14">
        <v>817.65</v>
      </c>
      <c r="AL18" s="14">
        <f t="shared" ref="AL18" si="143">AK18-AJ18</f>
        <v>9.3899999999999864</v>
      </c>
      <c r="AM18" s="28">
        <f t="shared" ref="AM18" si="144">AL18*40</f>
        <v>375.59999999999945</v>
      </c>
      <c r="AN18" s="14">
        <f t="shared" si="117"/>
        <v>334.39</v>
      </c>
      <c r="AO18" s="14">
        <v>334.8</v>
      </c>
      <c r="AP18" s="14">
        <f t="shared" ref="AP18" si="145">AO18-AN18</f>
        <v>0.41000000000002501</v>
      </c>
      <c r="AQ18" s="28">
        <f t="shared" ref="AQ18" si="146">AP18*40</f>
        <v>16.400000000001</v>
      </c>
      <c r="AR18" s="15">
        <v>335</v>
      </c>
      <c r="AS18" s="74">
        <f t="shared" ref="AS18" si="147">AM18+(AR18-AQ18)</f>
        <v>694.19999999999845</v>
      </c>
      <c r="AT18" s="14">
        <f t="shared" ref="AT18" si="148">AU17</f>
        <v>6937.41</v>
      </c>
      <c r="AU18" s="14">
        <v>6957.58</v>
      </c>
      <c r="AV18" s="14">
        <f t="shared" ref="AV18" si="149">AU18-AT18</f>
        <v>20.170000000000073</v>
      </c>
      <c r="AW18" s="28">
        <f t="shared" ref="AW18" si="150">AV18*40</f>
        <v>806.80000000000291</v>
      </c>
      <c r="AX18" s="14">
        <f t="shared" ref="AX18" si="151">AY17</f>
        <v>250.68</v>
      </c>
      <c r="AY18" s="14">
        <v>250.81</v>
      </c>
      <c r="AZ18" s="14">
        <f t="shared" ref="AZ18" si="152">AY18-AX18</f>
        <v>0.12999999999999545</v>
      </c>
      <c r="BA18" s="28">
        <f t="shared" ref="BA18" si="153">AZ18*40</f>
        <v>5.1999999999998181</v>
      </c>
      <c r="BB18" s="15">
        <v>226</v>
      </c>
      <c r="BC18" s="74">
        <f t="shared" ref="BC18" si="154">AW18+(BB18-BA18)</f>
        <v>1027.6000000000031</v>
      </c>
      <c r="BD18" s="34">
        <v>1029</v>
      </c>
      <c r="BE18" s="35">
        <v>108</v>
      </c>
      <c r="BF18" s="42">
        <v>0</v>
      </c>
      <c r="BG18" s="21">
        <f t="shared" ref="BG18" si="155">AW18+AM18+AC18+S18+E18</f>
        <v>10813.199999999986</v>
      </c>
      <c r="BH18" s="16">
        <f t="shared" ref="BH18" si="156">BA18+AQ18+AG18+W18+I18</f>
        <v>30.800000000000409</v>
      </c>
      <c r="BI18" s="17">
        <f t="shared" ref="BI18" si="157">BB18+AR18+AH18+X18+M18+L18+K18+J18</f>
        <v>2096</v>
      </c>
      <c r="BJ18" s="22">
        <f t="shared" ref="BJ18" si="158">((BG18+BD18+BE18)+(BI18-BH18))</f>
        <v>14015.399999999987</v>
      </c>
      <c r="BK18" s="26">
        <f t="shared" si="35"/>
        <v>3.1283582089552238</v>
      </c>
      <c r="BL18" s="26">
        <f t="shared" ref="BL18" si="159">(BI18*100)/BJ18</f>
        <v>14.95497809552351</v>
      </c>
      <c r="BM18" s="23">
        <f t="shared" ref="BM18" si="160">AH18/90</f>
        <v>4.822222222222222</v>
      </c>
      <c r="BN18" s="23">
        <f t="shared" ref="BN18" si="161">AR18/80</f>
        <v>4.1875</v>
      </c>
      <c r="BO18" s="23">
        <f t="shared" ref="BO18" si="162">BB18/50</f>
        <v>4.5199999999999996</v>
      </c>
      <c r="BP18" s="23" t="e">
        <f>#REF!/70</f>
        <v>#REF!</v>
      </c>
      <c r="BQ18" s="23" t="e">
        <f>#REF!/20</f>
        <v>#REF!</v>
      </c>
    </row>
    <row r="19" spans="1:69" ht="15" customHeight="1">
      <c r="A19" s="13" t="s">
        <v>48</v>
      </c>
      <c r="B19" s="2"/>
      <c r="C19" s="2"/>
      <c r="D19" s="2"/>
      <c r="E19" s="28">
        <v>6400</v>
      </c>
      <c r="F19" s="14"/>
      <c r="G19" s="14"/>
      <c r="H19" s="2"/>
      <c r="I19" s="28">
        <v>0</v>
      </c>
      <c r="J19" s="28">
        <v>224</v>
      </c>
      <c r="K19" s="37">
        <v>325</v>
      </c>
      <c r="L19" s="28">
        <v>334</v>
      </c>
      <c r="M19" s="28">
        <v>360</v>
      </c>
      <c r="N19" s="76">
        <f t="shared" ref="N19" si="163">M19+L19+K19+J19</f>
        <v>1243</v>
      </c>
      <c r="O19" s="74">
        <f t="shared" ref="O19" si="164">E19+(N19-I19)</f>
        <v>7643</v>
      </c>
      <c r="P19" s="2"/>
      <c r="Q19" s="2"/>
      <c r="R19" s="2"/>
      <c r="S19" s="28">
        <v>676</v>
      </c>
      <c r="T19" s="14"/>
      <c r="U19" s="14"/>
      <c r="V19" s="2"/>
      <c r="W19" s="28">
        <v>0</v>
      </c>
      <c r="X19" s="15">
        <v>0</v>
      </c>
      <c r="Y19" s="74">
        <f t="shared" ref="Y19" si="165">S19+(X19-W19)</f>
        <v>676</v>
      </c>
      <c r="Z19" s="2">
        <f t="shared" ref="Z19" si="166">AA18</f>
        <v>2577.4299999999998</v>
      </c>
      <c r="AA19" s="2">
        <v>2600.3200000000002</v>
      </c>
      <c r="AB19" s="2">
        <f t="shared" ref="AB19" si="167">AA19-Z19</f>
        <v>22.890000000000327</v>
      </c>
      <c r="AC19" s="28">
        <f t="shared" ref="AC19" si="168">AB19*40</f>
        <v>915.6000000000131</v>
      </c>
      <c r="AD19" s="14">
        <f t="shared" ref="AD19" si="169">AE18</f>
        <v>250.14</v>
      </c>
      <c r="AE19" s="14">
        <v>250.54</v>
      </c>
      <c r="AF19" s="14">
        <f t="shared" ref="AF19" si="170">AE19-AD19</f>
        <v>0.40000000000000568</v>
      </c>
      <c r="AG19" s="28">
        <f t="shared" ref="AG19" si="171">AF19*40</f>
        <v>16.000000000000227</v>
      </c>
      <c r="AH19" s="15">
        <v>319</v>
      </c>
      <c r="AI19" s="74">
        <f t="shared" ref="AI19" si="172">AC19+(AH19-AG19)</f>
        <v>1218.6000000000129</v>
      </c>
      <c r="AJ19" s="14">
        <f t="shared" ref="AJ19" si="173">AK18</f>
        <v>817.65</v>
      </c>
      <c r="AK19" s="14">
        <v>826.92</v>
      </c>
      <c r="AL19" s="14">
        <f t="shared" ref="AL19" si="174">AK19-AJ19</f>
        <v>9.2699999999999818</v>
      </c>
      <c r="AM19" s="28">
        <f t="shared" ref="AM19" si="175">AL19*40</f>
        <v>370.79999999999927</v>
      </c>
      <c r="AN19" s="14">
        <f t="shared" ref="AN19" si="176">AO18</f>
        <v>334.8</v>
      </c>
      <c r="AO19" s="14">
        <v>335.26</v>
      </c>
      <c r="AP19" s="14">
        <f t="shared" ref="AP19" si="177">AO19-AN19</f>
        <v>0.45999999999997954</v>
      </c>
      <c r="AQ19" s="28">
        <f t="shared" ref="AQ19" si="178">AP19*40</f>
        <v>18.399999999999181</v>
      </c>
      <c r="AR19" s="15">
        <v>246</v>
      </c>
      <c r="AS19" s="74">
        <f t="shared" ref="AS19" si="179">AM19+(AR19-AQ19)</f>
        <v>598.40000000000009</v>
      </c>
      <c r="AT19" s="14">
        <f t="shared" ref="AT19" si="180">AU18</f>
        <v>6957.58</v>
      </c>
      <c r="AU19" s="14">
        <v>6976.46</v>
      </c>
      <c r="AV19" s="14">
        <f t="shared" ref="AV19" si="181">AU19-AT19</f>
        <v>18.880000000000109</v>
      </c>
      <c r="AW19" s="28">
        <f t="shared" ref="AW19" si="182">AV19*40</f>
        <v>755.20000000000437</v>
      </c>
      <c r="AX19" s="14">
        <f t="shared" ref="AX19" si="183">AY18</f>
        <v>250.81</v>
      </c>
      <c r="AY19" s="14">
        <v>250.86</v>
      </c>
      <c r="AZ19" s="14">
        <f t="shared" ref="AZ19" si="184">AY19-AX19</f>
        <v>5.0000000000011369E-2</v>
      </c>
      <c r="BA19" s="28">
        <f t="shared" ref="BA19" si="185">AZ19*40</f>
        <v>2.0000000000004547</v>
      </c>
      <c r="BB19" s="15">
        <v>164</v>
      </c>
      <c r="BC19" s="74">
        <f t="shared" ref="BC19" si="186">AW19+(BB19-BA19)</f>
        <v>917.20000000000391</v>
      </c>
      <c r="BD19" s="34">
        <v>860</v>
      </c>
      <c r="BE19" s="35">
        <v>160</v>
      </c>
      <c r="BF19" s="42">
        <v>2580</v>
      </c>
      <c r="BG19" s="21">
        <f t="shared" ref="BG19" si="187">AW19+AM19+AC19+S19+E19</f>
        <v>9117.6000000000167</v>
      </c>
      <c r="BH19" s="16">
        <f t="shared" ref="BH19" si="188">BA19+AQ19+AG19+W19+I19</f>
        <v>36.399999999999864</v>
      </c>
      <c r="BI19" s="17">
        <f t="shared" ref="BI19" si="189">BB19+AR19+AH19+X19+M19+L19+K19+J19</f>
        <v>1972</v>
      </c>
      <c r="BJ19" s="22">
        <f t="shared" ref="BJ19:BJ25" si="190">((BG19+BD19+BE19+BF19)+(BI19-BH19))</f>
        <v>14653.200000000017</v>
      </c>
      <c r="BK19" s="26">
        <f t="shared" si="35"/>
        <v>2.9432835820895522</v>
      </c>
      <c r="BL19" s="26">
        <f t="shared" ref="BL19:BL20" si="191">(BI19*100)/BJ19</f>
        <v>13.457811263068802</v>
      </c>
      <c r="BM19" s="23">
        <f t="shared" ref="BM19:BM20" si="192">AH19/90</f>
        <v>3.5444444444444443</v>
      </c>
      <c r="BN19" s="23">
        <f t="shared" ref="BN19:BN20" si="193">AR19/80</f>
        <v>3.0750000000000002</v>
      </c>
      <c r="BO19" s="23">
        <f t="shared" ref="BO19:BO20" si="194">BB19/50</f>
        <v>3.28</v>
      </c>
      <c r="BP19" s="23" t="e">
        <f>#REF!/70</f>
        <v>#REF!</v>
      </c>
      <c r="BQ19" s="23" t="e">
        <f>#REF!/20</f>
        <v>#REF!</v>
      </c>
    </row>
    <row r="20" spans="1:69" ht="15" customHeight="1">
      <c r="A20" s="13" t="s">
        <v>49</v>
      </c>
      <c r="B20" s="2"/>
      <c r="C20" s="2"/>
      <c r="D20" s="2"/>
      <c r="E20" s="28">
        <v>8088</v>
      </c>
      <c r="F20" s="14"/>
      <c r="G20" s="14"/>
      <c r="H20" s="2"/>
      <c r="I20" s="28">
        <v>0</v>
      </c>
      <c r="J20" s="28">
        <v>240</v>
      </c>
      <c r="K20" s="37">
        <v>351</v>
      </c>
      <c r="L20" s="28">
        <v>348</v>
      </c>
      <c r="M20" s="28">
        <v>433</v>
      </c>
      <c r="N20" s="76">
        <f t="shared" ref="N20" si="195">M20+L20+K20+J20</f>
        <v>1372</v>
      </c>
      <c r="O20" s="74">
        <f t="shared" ref="O20" si="196">E20+(N20-I20)</f>
        <v>9460</v>
      </c>
      <c r="P20" s="2"/>
      <c r="Q20" s="2"/>
      <c r="R20" s="2"/>
      <c r="S20" s="28">
        <v>1252</v>
      </c>
      <c r="T20" s="14"/>
      <c r="U20" s="14"/>
      <c r="V20" s="2"/>
      <c r="W20" s="28">
        <v>0</v>
      </c>
      <c r="X20" s="15">
        <v>0</v>
      </c>
      <c r="Y20" s="74">
        <f t="shared" ref="Y20" si="197">S20+(X20-W20)</f>
        <v>1252</v>
      </c>
      <c r="Z20" s="2">
        <f t="shared" ref="Z20" si="198">AA19</f>
        <v>2600.3200000000002</v>
      </c>
      <c r="AA20" s="2">
        <v>2624.36</v>
      </c>
      <c r="AB20" s="2">
        <f t="shared" ref="AB20" si="199">AA20-Z20</f>
        <v>24.039999999999964</v>
      </c>
      <c r="AC20" s="28">
        <f t="shared" ref="AC20" si="200">AB20*40</f>
        <v>961.59999999999854</v>
      </c>
      <c r="AD20" s="14">
        <f t="shared" ref="AD20" si="201">AE19</f>
        <v>250.54</v>
      </c>
      <c r="AE20" s="14">
        <v>250.6</v>
      </c>
      <c r="AF20" s="14">
        <f t="shared" ref="AF20" si="202">AE20-AD20</f>
        <v>6.0000000000002274E-2</v>
      </c>
      <c r="AG20" s="28">
        <f t="shared" ref="AG20" si="203">AF20*40</f>
        <v>2.4000000000000909</v>
      </c>
      <c r="AH20" s="15">
        <v>406</v>
      </c>
      <c r="AI20" s="74">
        <f t="shared" ref="AI20" si="204">AC20+(AH20-AG20)</f>
        <v>1365.1999999999985</v>
      </c>
      <c r="AJ20" s="14">
        <f t="shared" ref="AJ20" si="205">AK19</f>
        <v>826.92</v>
      </c>
      <c r="AK20" s="14">
        <v>838.96</v>
      </c>
      <c r="AL20" s="14">
        <f t="shared" ref="AL20" si="206">AK20-AJ20</f>
        <v>12.040000000000077</v>
      </c>
      <c r="AM20" s="28">
        <f t="shared" ref="AM20" si="207">AL20*40</f>
        <v>481.60000000000309</v>
      </c>
      <c r="AN20" s="14">
        <f t="shared" ref="AN20" si="208">AO19</f>
        <v>335.26</v>
      </c>
      <c r="AO20" s="14">
        <v>335.5</v>
      </c>
      <c r="AP20" s="14">
        <f t="shared" ref="AP20" si="209">AO20-AN20</f>
        <v>0.24000000000000909</v>
      </c>
      <c r="AQ20" s="28">
        <f t="shared" ref="AQ20" si="210">AP20*40</f>
        <v>9.6000000000003638</v>
      </c>
      <c r="AR20" s="15">
        <v>316</v>
      </c>
      <c r="AS20" s="74">
        <f t="shared" ref="AS20" si="211">AM20+(AR20-AQ20)</f>
        <v>788.00000000000273</v>
      </c>
      <c r="AT20" s="14">
        <f t="shared" ref="AT20" si="212">AU19</f>
        <v>6976.46</v>
      </c>
      <c r="AU20" s="14">
        <v>6994.94</v>
      </c>
      <c r="AV20" s="14">
        <f t="shared" ref="AV20" si="213">AU20-AT20</f>
        <v>18.479999999999563</v>
      </c>
      <c r="AW20" s="28">
        <f t="shared" ref="AW20" si="214">AV20*40</f>
        <v>739.19999999998254</v>
      </c>
      <c r="AX20" s="14">
        <f t="shared" ref="AX20" si="215">AY19</f>
        <v>250.86</v>
      </c>
      <c r="AY20" s="14">
        <v>251.12</v>
      </c>
      <c r="AZ20" s="14">
        <f t="shared" ref="AZ20" si="216">AY20-AX20</f>
        <v>0.25999999999999091</v>
      </c>
      <c r="BA20" s="28">
        <f t="shared" ref="BA20" si="217">AZ20*40</f>
        <v>10.399999999999636</v>
      </c>
      <c r="BB20" s="15">
        <v>212</v>
      </c>
      <c r="BC20" s="74">
        <f t="shared" ref="BC20" si="218">AW20+(BB20-BA20)</f>
        <v>940.7999999999829</v>
      </c>
      <c r="BD20" s="34">
        <v>979</v>
      </c>
      <c r="BE20" s="35">
        <v>232</v>
      </c>
      <c r="BF20" s="42">
        <v>0</v>
      </c>
      <c r="BG20" s="21">
        <f t="shared" ref="BG20" si="219">AW20+AM20+AC20+S20+E20</f>
        <v>11522.399999999983</v>
      </c>
      <c r="BH20" s="16">
        <f t="shared" ref="BH20" si="220">BA20+AQ20+AG20+W20+I20</f>
        <v>22.400000000000091</v>
      </c>
      <c r="BI20" s="17">
        <f t="shared" ref="BI20" si="221">BB20+AR20+AH20+X20+M20+L20+K20+J20</f>
        <v>2306</v>
      </c>
      <c r="BJ20" s="22">
        <f t="shared" si="190"/>
        <v>15016.999999999984</v>
      </c>
      <c r="BK20" s="26">
        <f t="shared" si="35"/>
        <v>3.4417910447761195</v>
      </c>
      <c r="BL20" s="26">
        <f t="shared" si="191"/>
        <v>15.355929946061147</v>
      </c>
      <c r="BM20" s="23">
        <f t="shared" si="192"/>
        <v>4.5111111111111111</v>
      </c>
      <c r="BN20" s="23">
        <f t="shared" si="193"/>
        <v>3.95</v>
      </c>
      <c r="BO20" s="23">
        <f t="shared" si="194"/>
        <v>4.24</v>
      </c>
      <c r="BP20" s="23" t="e">
        <f>#REF!/70</f>
        <v>#REF!</v>
      </c>
      <c r="BQ20" s="23" t="e">
        <f>#REF!/20</f>
        <v>#REF!</v>
      </c>
    </row>
    <row r="21" spans="1:69" ht="15" customHeight="1">
      <c r="A21" s="13" t="s">
        <v>50</v>
      </c>
      <c r="B21" s="2"/>
      <c r="C21" s="2"/>
      <c r="D21" s="2"/>
      <c r="E21" s="28">
        <v>7992</v>
      </c>
      <c r="F21" s="14"/>
      <c r="G21" s="14"/>
      <c r="H21" s="2"/>
      <c r="I21" s="28">
        <v>0</v>
      </c>
      <c r="J21" s="28">
        <v>168</v>
      </c>
      <c r="K21" s="37">
        <v>320</v>
      </c>
      <c r="L21" s="28">
        <v>313</v>
      </c>
      <c r="M21" s="28">
        <v>402</v>
      </c>
      <c r="N21" s="76">
        <f t="shared" ref="N21:N23" si="222">M21+L21+K21+J21</f>
        <v>1203</v>
      </c>
      <c r="O21" s="74">
        <f t="shared" ref="O21:O23" si="223">E21+(N21-I21)</f>
        <v>9195</v>
      </c>
      <c r="P21" s="2"/>
      <c r="Q21" s="2"/>
      <c r="R21" s="2"/>
      <c r="S21" s="28">
        <v>880</v>
      </c>
      <c r="T21" s="14"/>
      <c r="U21" s="14"/>
      <c r="V21" s="2"/>
      <c r="W21" s="28">
        <v>0</v>
      </c>
      <c r="X21" s="15">
        <v>180</v>
      </c>
      <c r="Y21" s="74">
        <f t="shared" ref="Y21:Y23" si="224">S21+(X21-W21)</f>
        <v>1060</v>
      </c>
      <c r="Z21" s="2">
        <f t="shared" ref="Z21:Z23" si="225">AA20</f>
        <v>2624.36</v>
      </c>
      <c r="AA21" s="2">
        <v>2653.86</v>
      </c>
      <c r="AB21" s="2">
        <f t="shared" ref="AB21:AB23" si="226">AA21-Z21</f>
        <v>29.5</v>
      </c>
      <c r="AC21" s="28">
        <f t="shared" ref="AC21:AC23" si="227">AB21*40</f>
        <v>1180</v>
      </c>
      <c r="AD21" s="14">
        <f t="shared" ref="AD21:AD23" si="228">AE20</f>
        <v>250.6</v>
      </c>
      <c r="AE21" s="14">
        <v>250.6</v>
      </c>
      <c r="AF21" s="14">
        <f t="shared" ref="AF21:AF23" si="229">AE21-AD21</f>
        <v>0</v>
      </c>
      <c r="AG21" s="28">
        <f t="shared" ref="AG21:AG23" si="230">AF21*40</f>
        <v>0</v>
      </c>
      <c r="AH21" s="15">
        <v>373</v>
      </c>
      <c r="AI21" s="74">
        <f t="shared" ref="AI21:AI23" si="231">AC21+(AH21-AG21)</f>
        <v>1553</v>
      </c>
      <c r="AJ21" s="14">
        <f t="shared" ref="AJ21:AJ23" si="232">AK20</f>
        <v>838.96</v>
      </c>
      <c r="AK21" s="14">
        <v>850.96</v>
      </c>
      <c r="AL21" s="14">
        <f t="shared" ref="AL21:AL23" si="233">AK21-AJ21</f>
        <v>12</v>
      </c>
      <c r="AM21" s="28">
        <f t="shared" ref="AM21:AM23" si="234">AL21*40</f>
        <v>480</v>
      </c>
      <c r="AN21" s="14">
        <f t="shared" ref="AN21:AN23" si="235">AO20</f>
        <v>335.5</v>
      </c>
      <c r="AO21" s="14">
        <v>335.57</v>
      </c>
      <c r="AP21" s="14">
        <f t="shared" ref="AP21:AP23" si="236">AO21-AN21</f>
        <v>6.9999999999993179E-2</v>
      </c>
      <c r="AQ21" s="28">
        <f t="shared" ref="AQ21:AQ23" si="237">AP21*40</f>
        <v>2.7999999999997272</v>
      </c>
      <c r="AR21" s="15">
        <v>297</v>
      </c>
      <c r="AS21" s="74">
        <f t="shared" ref="AS21:AS23" si="238">AM21+(AR21-AQ21)</f>
        <v>774.20000000000027</v>
      </c>
      <c r="AT21" s="14">
        <f t="shared" ref="AT21:AT23" si="239">AU20</f>
        <v>6994.94</v>
      </c>
      <c r="AU21" s="14">
        <v>7013.42</v>
      </c>
      <c r="AV21" s="14">
        <f t="shared" ref="AV21:AV23" si="240">AU21-AT21</f>
        <v>18.480000000000473</v>
      </c>
      <c r="AW21" s="28">
        <f t="shared" ref="AW21:AW23" si="241">AV21*40</f>
        <v>739.20000000001892</v>
      </c>
      <c r="AX21" s="14">
        <f t="shared" ref="AX21:AX23" si="242">AY20</f>
        <v>251.12</v>
      </c>
      <c r="AY21" s="14">
        <v>251.32</v>
      </c>
      <c r="AZ21" s="14">
        <f t="shared" ref="AZ21:AZ23" si="243">AY21-AX21</f>
        <v>0.19999999999998863</v>
      </c>
      <c r="BA21" s="28">
        <f t="shared" ref="BA21:BA23" si="244">AZ21*40</f>
        <v>7.9999999999995453</v>
      </c>
      <c r="BB21" s="15">
        <v>195</v>
      </c>
      <c r="BC21" s="74">
        <f t="shared" ref="BC21:BC23" si="245">AW21+(BB21-BA21)</f>
        <v>926.20000000001937</v>
      </c>
      <c r="BD21" s="34">
        <v>980</v>
      </c>
      <c r="BE21" s="35">
        <v>234</v>
      </c>
      <c r="BF21" s="42">
        <v>2675</v>
      </c>
      <c r="BG21" s="21">
        <f t="shared" ref="BG21:BG23" si="246">AW21+AM21+AC21+S21+E21</f>
        <v>11271.200000000019</v>
      </c>
      <c r="BH21" s="16">
        <f t="shared" ref="BH21:BH23" si="247">BA21+AQ21+AG21+W21+I21</f>
        <v>10.799999999999272</v>
      </c>
      <c r="BI21" s="17">
        <f t="shared" ref="BI21:BI23" si="248">BB21+AR21+AH21+X21+M21+L21+K21+J21</f>
        <v>2248</v>
      </c>
      <c r="BJ21" s="22">
        <f t="shared" si="190"/>
        <v>17397.40000000002</v>
      </c>
      <c r="BK21" s="26">
        <f t="shared" si="35"/>
        <v>3.3552238805970149</v>
      </c>
      <c r="BL21" s="26">
        <f t="shared" ref="BL21" si="249">(BI21*100)/BJ21</f>
        <v>12.921471024405932</v>
      </c>
      <c r="BM21" s="23">
        <f t="shared" ref="BM21" si="250">AH21/90</f>
        <v>4.1444444444444448</v>
      </c>
      <c r="BN21" s="23">
        <f t="shared" ref="BN21" si="251">AR21/80</f>
        <v>3.7124999999999999</v>
      </c>
      <c r="BO21" s="23">
        <f t="shared" ref="BO21" si="252">BB21/50</f>
        <v>3.9</v>
      </c>
      <c r="BP21" s="23" t="e">
        <f>#REF!/70</f>
        <v>#REF!</v>
      </c>
      <c r="BQ21" s="23" t="e">
        <f>#REF!/20</f>
        <v>#REF!</v>
      </c>
    </row>
    <row r="22" spans="1:69" ht="15" customHeight="1">
      <c r="A22" s="13" t="s">
        <v>51</v>
      </c>
      <c r="B22" s="2"/>
      <c r="C22" s="2"/>
      <c r="D22" s="2"/>
      <c r="E22" s="28">
        <v>7816</v>
      </c>
      <c r="F22" s="14"/>
      <c r="G22" s="14"/>
      <c r="H22" s="2"/>
      <c r="I22" s="28">
        <v>0</v>
      </c>
      <c r="J22" s="28">
        <v>264</v>
      </c>
      <c r="K22" s="37">
        <v>216</v>
      </c>
      <c r="L22" s="28">
        <v>212</v>
      </c>
      <c r="M22" s="28">
        <v>370</v>
      </c>
      <c r="N22" s="76">
        <f t="shared" si="222"/>
        <v>1062</v>
      </c>
      <c r="O22" s="74">
        <f t="shared" si="223"/>
        <v>8878</v>
      </c>
      <c r="P22" s="2"/>
      <c r="Q22" s="2"/>
      <c r="R22" s="2"/>
      <c r="S22" s="28">
        <v>868</v>
      </c>
      <c r="T22" s="14"/>
      <c r="U22" s="14"/>
      <c r="V22" s="2"/>
      <c r="W22" s="28">
        <v>0</v>
      </c>
      <c r="X22" s="15">
        <v>180</v>
      </c>
      <c r="Y22" s="74">
        <f t="shared" si="224"/>
        <v>1048</v>
      </c>
      <c r="Z22" s="2">
        <f t="shared" si="225"/>
        <v>2653.86</v>
      </c>
      <c r="AA22" s="2">
        <v>2678.38</v>
      </c>
      <c r="AB22" s="2">
        <f t="shared" si="226"/>
        <v>24.519999999999982</v>
      </c>
      <c r="AC22" s="28">
        <f t="shared" si="227"/>
        <v>980.79999999999927</v>
      </c>
      <c r="AD22" s="14">
        <f t="shared" si="228"/>
        <v>250.6</v>
      </c>
      <c r="AE22" s="14">
        <v>251</v>
      </c>
      <c r="AF22" s="14">
        <f t="shared" si="229"/>
        <v>0.40000000000000568</v>
      </c>
      <c r="AG22" s="28">
        <f t="shared" si="230"/>
        <v>16.000000000000227</v>
      </c>
      <c r="AH22" s="15">
        <v>344</v>
      </c>
      <c r="AI22" s="74">
        <f t="shared" si="231"/>
        <v>1308.799999999999</v>
      </c>
      <c r="AJ22" s="14">
        <f t="shared" si="232"/>
        <v>850.96</v>
      </c>
      <c r="AK22" s="14">
        <v>861.38</v>
      </c>
      <c r="AL22" s="14">
        <f t="shared" si="233"/>
        <v>10.419999999999959</v>
      </c>
      <c r="AM22" s="28">
        <f t="shared" si="234"/>
        <v>416.79999999999836</v>
      </c>
      <c r="AN22" s="14">
        <f t="shared" si="235"/>
        <v>335.57</v>
      </c>
      <c r="AO22" s="14">
        <v>335.66</v>
      </c>
      <c r="AP22" s="14">
        <f t="shared" si="236"/>
        <v>9.0000000000031832E-2</v>
      </c>
      <c r="AQ22" s="28">
        <f t="shared" si="237"/>
        <v>3.6000000000012733</v>
      </c>
      <c r="AR22" s="15">
        <v>280</v>
      </c>
      <c r="AS22" s="74">
        <f t="shared" si="238"/>
        <v>693.19999999999709</v>
      </c>
      <c r="AT22" s="14">
        <f t="shared" si="239"/>
        <v>7013.42</v>
      </c>
      <c r="AU22" s="14">
        <v>7035.85</v>
      </c>
      <c r="AV22" s="14">
        <f t="shared" si="240"/>
        <v>22.430000000000291</v>
      </c>
      <c r="AW22" s="28">
        <f t="shared" si="241"/>
        <v>897.20000000001164</v>
      </c>
      <c r="AX22" s="14">
        <f t="shared" si="242"/>
        <v>251.32</v>
      </c>
      <c r="AY22" s="14">
        <v>251.34</v>
      </c>
      <c r="AZ22" s="14">
        <f t="shared" si="243"/>
        <v>2.0000000000010232E-2</v>
      </c>
      <c r="BA22" s="28">
        <f t="shared" si="244"/>
        <v>0.80000000000040927</v>
      </c>
      <c r="BB22" s="15">
        <v>181</v>
      </c>
      <c r="BC22" s="74">
        <f t="shared" si="245"/>
        <v>1077.4000000000112</v>
      </c>
      <c r="BD22" s="34">
        <v>1159</v>
      </c>
      <c r="BE22" s="35">
        <v>223</v>
      </c>
      <c r="BF22" s="42">
        <v>3258</v>
      </c>
      <c r="BG22" s="21">
        <f t="shared" si="246"/>
        <v>10978.80000000001</v>
      </c>
      <c r="BH22" s="16">
        <f t="shared" si="247"/>
        <v>20.40000000000191</v>
      </c>
      <c r="BI22" s="17">
        <f t="shared" si="248"/>
        <v>2047</v>
      </c>
      <c r="BJ22" s="22">
        <f t="shared" si="190"/>
        <v>17645.400000000009</v>
      </c>
      <c r="BK22" s="26">
        <f t="shared" si="35"/>
        <v>3.0552238805970151</v>
      </c>
      <c r="BL22" s="26">
        <f t="shared" ref="BL22" si="253">(BI22*100)/BJ22</f>
        <v>11.600757137837618</v>
      </c>
      <c r="BM22" s="23">
        <f t="shared" ref="BM22" si="254">AH22/90</f>
        <v>3.8222222222222224</v>
      </c>
      <c r="BN22" s="23">
        <f t="shared" ref="BN22" si="255">AR22/80</f>
        <v>3.5</v>
      </c>
      <c r="BO22" s="23">
        <f t="shared" ref="BO22" si="256">BB22/50</f>
        <v>3.62</v>
      </c>
      <c r="BP22" s="23" t="e">
        <f>#REF!/70</f>
        <v>#REF!</v>
      </c>
      <c r="BQ22" s="23" t="e">
        <f>#REF!/20</f>
        <v>#REF!</v>
      </c>
    </row>
    <row r="23" spans="1:69" ht="15" customHeight="1">
      <c r="A23" s="13" t="s">
        <v>52</v>
      </c>
      <c r="B23" s="2"/>
      <c r="C23" s="2"/>
      <c r="D23" s="2"/>
      <c r="E23" s="28">
        <v>4184</v>
      </c>
      <c r="F23" s="14"/>
      <c r="G23" s="14"/>
      <c r="H23" s="2"/>
      <c r="I23" s="28">
        <v>0</v>
      </c>
      <c r="J23" s="28">
        <v>314</v>
      </c>
      <c r="K23" s="37">
        <v>351</v>
      </c>
      <c r="L23" s="28">
        <v>348</v>
      </c>
      <c r="M23" s="28">
        <v>466</v>
      </c>
      <c r="N23" s="76">
        <f t="shared" si="222"/>
        <v>1479</v>
      </c>
      <c r="O23" s="74">
        <f t="shared" si="223"/>
        <v>5663</v>
      </c>
      <c r="P23" s="2"/>
      <c r="Q23" s="2"/>
      <c r="R23" s="2"/>
      <c r="S23" s="28">
        <v>192</v>
      </c>
      <c r="T23" s="14"/>
      <c r="U23" s="14"/>
      <c r="V23" s="2"/>
      <c r="W23" s="28">
        <v>0</v>
      </c>
      <c r="X23" s="15">
        <v>98</v>
      </c>
      <c r="Y23" s="74">
        <f t="shared" si="224"/>
        <v>290</v>
      </c>
      <c r="Z23" s="2">
        <f t="shared" si="225"/>
        <v>2678.38</v>
      </c>
      <c r="AA23" s="2">
        <v>2696.5</v>
      </c>
      <c r="AB23" s="2">
        <f t="shared" si="226"/>
        <v>18.119999999999891</v>
      </c>
      <c r="AC23" s="28">
        <f t="shared" si="227"/>
        <v>724.79999999999563</v>
      </c>
      <c r="AD23" s="14">
        <f t="shared" si="228"/>
        <v>251</v>
      </c>
      <c r="AE23" s="14">
        <v>251.23</v>
      </c>
      <c r="AF23" s="14">
        <f t="shared" si="229"/>
        <v>0.22999999999998977</v>
      </c>
      <c r="AG23" s="28">
        <f t="shared" si="230"/>
        <v>9.1999999999995907</v>
      </c>
      <c r="AH23" s="15">
        <v>435</v>
      </c>
      <c r="AI23" s="74">
        <f t="shared" si="231"/>
        <v>1150.599999999996</v>
      </c>
      <c r="AJ23" s="14">
        <f t="shared" si="232"/>
        <v>861.38</v>
      </c>
      <c r="AK23" s="14">
        <v>865.47</v>
      </c>
      <c r="AL23" s="14">
        <f t="shared" si="233"/>
        <v>4.0900000000000318</v>
      </c>
      <c r="AM23" s="28">
        <f t="shared" si="234"/>
        <v>163.60000000000127</v>
      </c>
      <c r="AN23" s="14">
        <f t="shared" si="235"/>
        <v>335.66</v>
      </c>
      <c r="AO23" s="14">
        <v>339.66</v>
      </c>
      <c r="AP23" s="14">
        <f t="shared" si="236"/>
        <v>4</v>
      </c>
      <c r="AQ23" s="28">
        <f t="shared" si="237"/>
        <v>160</v>
      </c>
      <c r="AR23" s="15">
        <v>342</v>
      </c>
      <c r="AS23" s="74">
        <f t="shared" si="238"/>
        <v>345.60000000000127</v>
      </c>
      <c r="AT23" s="14">
        <f t="shared" si="239"/>
        <v>7035.85</v>
      </c>
      <c r="AU23" s="14">
        <v>7055.47</v>
      </c>
      <c r="AV23" s="14">
        <f t="shared" si="240"/>
        <v>19.619999999999891</v>
      </c>
      <c r="AW23" s="28">
        <f t="shared" si="241"/>
        <v>784.79999999999563</v>
      </c>
      <c r="AX23" s="14">
        <f t="shared" si="242"/>
        <v>251.34</v>
      </c>
      <c r="AY23" s="14">
        <v>251.34</v>
      </c>
      <c r="AZ23" s="14">
        <f t="shared" si="243"/>
        <v>0</v>
      </c>
      <c r="BA23" s="28">
        <f t="shared" si="244"/>
        <v>0</v>
      </c>
      <c r="BB23" s="15">
        <v>229</v>
      </c>
      <c r="BC23" s="74">
        <f t="shared" si="245"/>
        <v>1013.7999999999956</v>
      </c>
      <c r="BD23" s="34">
        <v>872</v>
      </c>
      <c r="BE23" s="35">
        <v>154</v>
      </c>
      <c r="BF23" s="42">
        <v>0</v>
      </c>
      <c r="BG23" s="21">
        <f t="shared" si="246"/>
        <v>6049.1999999999925</v>
      </c>
      <c r="BH23" s="16">
        <f t="shared" si="247"/>
        <v>169.19999999999959</v>
      </c>
      <c r="BI23" s="17">
        <f t="shared" si="248"/>
        <v>2583</v>
      </c>
      <c r="BJ23" s="22">
        <f t="shared" si="190"/>
        <v>9488.9999999999927</v>
      </c>
      <c r="BK23" s="26">
        <f t="shared" si="35"/>
        <v>3.8552238805970149</v>
      </c>
      <c r="BL23" s="26">
        <f t="shared" ref="BL23:BL24" si="257">(BI23*100)/BJ23</f>
        <v>27.220992728422406</v>
      </c>
      <c r="BM23" s="23">
        <f t="shared" ref="BM23:BM24" si="258">AH23/90</f>
        <v>4.833333333333333</v>
      </c>
      <c r="BN23" s="23">
        <f t="shared" ref="BN23:BN24" si="259">AR23/80</f>
        <v>4.2750000000000004</v>
      </c>
      <c r="BO23" s="23">
        <f t="shared" ref="BO23:BO24" si="260">BB23/50</f>
        <v>4.58</v>
      </c>
      <c r="BP23" s="23" t="e">
        <f>#REF!/70</f>
        <v>#REF!</v>
      </c>
      <c r="BQ23" s="23" t="e">
        <f>#REF!/20</f>
        <v>#REF!</v>
      </c>
    </row>
    <row r="24" spans="1:69" ht="15" customHeight="1">
      <c r="A24" s="13" t="s">
        <v>53</v>
      </c>
      <c r="B24" s="2"/>
      <c r="C24" s="2"/>
      <c r="D24" s="2"/>
      <c r="E24" s="28">
        <v>7440</v>
      </c>
      <c r="F24" s="14"/>
      <c r="G24" s="14"/>
      <c r="H24" s="2"/>
      <c r="I24" s="28">
        <v>0</v>
      </c>
      <c r="J24" s="28">
        <v>355</v>
      </c>
      <c r="K24" s="37">
        <v>356</v>
      </c>
      <c r="L24" s="28">
        <v>359</v>
      </c>
      <c r="M24" s="28">
        <v>453</v>
      </c>
      <c r="N24" s="76">
        <f t="shared" ref="N24:N25" si="261">M24+L24+K24+J24</f>
        <v>1523</v>
      </c>
      <c r="O24" s="74">
        <f t="shared" ref="O24:O25" si="262">E24+(N24-I24)</f>
        <v>8963</v>
      </c>
      <c r="P24" s="2"/>
      <c r="Q24" s="2"/>
      <c r="R24" s="2"/>
      <c r="S24" s="28">
        <v>888</v>
      </c>
      <c r="T24" s="14"/>
      <c r="U24" s="14"/>
      <c r="V24" s="2"/>
      <c r="W24" s="28">
        <v>0</v>
      </c>
      <c r="X24" s="15">
        <v>215</v>
      </c>
      <c r="Y24" s="74">
        <f t="shared" ref="Y24:Y25" si="263">S24+(X24-W24)</f>
        <v>1103</v>
      </c>
      <c r="Z24" s="2">
        <f t="shared" ref="Z24:Z25" si="264">AA23</f>
        <v>2696.5</v>
      </c>
      <c r="AA24" s="2">
        <v>2721.76</v>
      </c>
      <c r="AB24" s="2">
        <f t="shared" ref="AB24:AB25" si="265">AA24-Z24</f>
        <v>25.260000000000218</v>
      </c>
      <c r="AC24" s="28">
        <f t="shared" ref="AC24:AC25" si="266">AB24*40</f>
        <v>1010.4000000000087</v>
      </c>
      <c r="AD24" s="14">
        <f t="shared" ref="AD24:AD25" si="267">AE23</f>
        <v>251.23</v>
      </c>
      <c r="AE24" s="14">
        <v>251.55</v>
      </c>
      <c r="AF24" s="14">
        <f t="shared" ref="AF24:AF25" si="268">AE24-AD24</f>
        <v>0.3200000000000216</v>
      </c>
      <c r="AG24" s="28">
        <f t="shared" ref="AG24:AG25" si="269">AF24*40</f>
        <v>12.800000000000864</v>
      </c>
      <c r="AH24" s="15">
        <v>427</v>
      </c>
      <c r="AI24" s="74">
        <f t="shared" ref="AI24:AI25" si="270">AC24+(AH24-AG24)</f>
        <v>1424.6000000000079</v>
      </c>
      <c r="AJ24" s="14">
        <f t="shared" ref="AJ24:AJ25" si="271">AK23</f>
        <v>865.47</v>
      </c>
      <c r="AK24" s="14">
        <v>876.21</v>
      </c>
      <c r="AL24" s="14">
        <f t="shared" ref="AL24:AL25" si="272">AK24-AJ24</f>
        <v>10.740000000000009</v>
      </c>
      <c r="AM24" s="28">
        <f t="shared" ref="AM24:AM25" si="273">AL24*40</f>
        <v>429.60000000000036</v>
      </c>
      <c r="AN24" s="14">
        <f t="shared" ref="AN24:AN25" si="274">AO23</f>
        <v>339.66</v>
      </c>
      <c r="AO24" s="14">
        <v>340.14</v>
      </c>
      <c r="AP24" s="14">
        <f t="shared" ref="AP24:AP25" si="275">AO24-AN24</f>
        <v>0.47999999999996135</v>
      </c>
      <c r="AQ24" s="28">
        <f t="shared" ref="AQ24:AQ25" si="276">AP24*40</f>
        <v>19.199999999998454</v>
      </c>
      <c r="AR24" s="15">
        <v>335</v>
      </c>
      <c r="AS24" s="74">
        <f t="shared" ref="AS24:AS25" si="277">AM24+(AR24-AQ24)</f>
        <v>745.40000000000191</v>
      </c>
      <c r="AT24" s="14">
        <f t="shared" ref="AT24:AT25" si="278">AU23</f>
        <v>7055.47</v>
      </c>
      <c r="AU24" s="14">
        <v>7073.35</v>
      </c>
      <c r="AV24" s="14">
        <f t="shared" ref="AV24:AV25" si="279">AU24-AT24</f>
        <v>17.880000000000109</v>
      </c>
      <c r="AW24" s="28">
        <f t="shared" ref="AW24:AW25" si="280">AV24*40</f>
        <v>715.20000000000437</v>
      </c>
      <c r="AX24" s="14">
        <f t="shared" ref="AX24:AX25" si="281">AY23</f>
        <v>251.34</v>
      </c>
      <c r="AY24" s="14">
        <v>251.84</v>
      </c>
      <c r="AZ24" s="14">
        <f t="shared" ref="AZ24:AZ25" si="282">AY24-AX24</f>
        <v>0.5</v>
      </c>
      <c r="BA24" s="28">
        <f t="shared" ref="BA24:BA25" si="283">AZ24*40</f>
        <v>20</v>
      </c>
      <c r="BB24" s="15">
        <v>224</v>
      </c>
      <c r="BC24" s="74">
        <f t="shared" ref="BC24:BC25" si="284">AW24+(BB24-BA24)</f>
        <v>919.20000000000437</v>
      </c>
      <c r="BD24" s="34">
        <v>1200</v>
      </c>
      <c r="BE24" s="35">
        <v>180</v>
      </c>
      <c r="BF24" s="42">
        <v>0</v>
      </c>
      <c r="BG24" s="21">
        <f t="shared" ref="BG24:BG25" si="285">AW24+AM24+AC24+S24+E24</f>
        <v>10483.200000000013</v>
      </c>
      <c r="BH24" s="16">
        <f t="shared" ref="BH24:BH25" si="286">BA24+AQ24+AG24+W24+I24</f>
        <v>51.999999999999318</v>
      </c>
      <c r="BI24" s="17">
        <f t="shared" ref="BI24:BI25" si="287">BB24+AR24+AH24+X24+M24+L24+K24+J24</f>
        <v>2724</v>
      </c>
      <c r="BJ24" s="22">
        <f t="shared" si="190"/>
        <v>14535.200000000015</v>
      </c>
      <c r="BK24" s="26">
        <f t="shared" si="35"/>
        <v>4.0656716417910443</v>
      </c>
      <c r="BL24" s="26">
        <f t="shared" si="257"/>
        <v>18.740712202102461</v>
      </c>
      <c r="BM24" s="23">
        <f t="shared" si="258"/>
        <v>4.7444444444444445</v>
      </c>
      <c r="BN24" s="23">
        <f t="shared" si="259"/>
        <v>4.1875</v>
      </c>
      <c r="BO24" s="23">
        <f t="shared" si="260"/>
        <v>4.4800000000000004</v>
      </c>
      <c r="BP24" s="23" t="e">
        <f>#REF!/70</f>
        <v>#REF!</v>
      </c>
      <c r="BQ24" s="23" t="e">
        <f>#REF!/20</f>
        <v>#REF!</v>
      </c>
    </row>
    <row r="25" spans="1:69" ht="15" customHeight="1">
      <c r="A25" s="13" t="s">
        <v>54</v>
      </c>
      <c r="B25" s="2"/>
      <c r="C25" s="2"/>
      <c r="D25" s="2"/>
      <c r="E25" s="28">
        <v>7464</v>
      </c>
      <c r="F25" s="14"/>
      <c r="G25" s="14"/>
      <c r="H25" s="2"/>
      <c r="I25" s="28">
        <v>0</v>
      </c>
      <c r="J25" s="28">
        <v>285</v>
      </c>
      <c r="K25" s="37">
        <v>366</v>
      </c>
      <c r="L25" s="28">
        <v>364</v>
      </c>
      <c r="M25" s="28">
        <v>473</v>
      </c>
      <c r="N25" s="76">
        <f t="shared" si="261"/>
        <v>1488</v>
      </c>
      <c r="O25" s="74">
        <f t="shared" si="262"/>
        <v>8952</v>
      </c>
      <c r="P25" s="2"/>
      <c r="Q25" s="2"/>
      <c r="R25" s="2"/>
      <c r="S25" s="28">
        <v>1080</v>
      </c>
      <c r="T25" s="14"/>
      <c r="U25" s="14"/>
      <c r="V25" s="2"/>
      <c r="W25" s="28">
        <v>0</v>
      </c>
      <c r="X25" s="15">
        <v>229</v>
      </c>
      <c r="Y25" s="74">
        <f t="shared" si="263"/>
        <v>1309</v>
      </c>
      <c r="Z25" s="2">
        <f t="shared" si="264"/>
        <v>2721.76</v>
      </c>
      <c r="AA25" s="2">
        <v>2748.65</v>
      </c>
      <c r="AB25" s="2">
        <f t="shared" si="265"/>
        <v>26.889999999999873</v>
      </c>
      <c r="AC25" s="28">
        <f t="shared" si="266"/>
        <v>1075.5999999999949</v>
      </c>
      <c r="AD25" s="14">
        <f t="shared" si="267"/>
        <v>251.55</v>
      </c>
      <c r="AE25" s="14">
        <v>252.23</v>
      </c>
      <c r="AF25" s="14">
        <f t="shared" si="268"/>
        <v>0.6799999999999784</v>
      </c>
      <c r="AG25" s="28">
        <f t="shared" si="269"/>
        <v>27.199999999999136</v>
      </c>
      <c r="AH25" s="15">
        <v>440</v>
      </c>
      <c r="AI25" s="74">
        <f t="shared" si="270"/>
        <v>1488.3999999999958</v>
      </c>
      <c r="AJ25" s="14">
        <f t="shared" si="271"/>
        <v>876.21</v>
      </c>
      <c r="AK25" s="14">
        <v>888.99</v>
      </c>
      <c r="AL25" s="14">
        <f t="shared" si="272"/>
        <v>12.779999999999973</v>
      </c>
      <c r="AM25" s="28">
        <f t="shared" si="273"/>
        <v>511.19999999999891</v>
      </c>
      <c r="AN25" s="14">
        <f t="shared" si="274"/>
        <v>340.14</v>
      </c>
      <c r="AO25" s="14">
        <v>340.52</v>
      </c>
      <c r="AP25" s="14">
        <f t="shared" si="275"/>
        <v>0.37999999999999545</v>
      </c>
      <c r="AQ25" s="28">
        <f t="shared" si="276"/>
        <v>15.199999999999818</v>
      </c>
      <c r="AR25" s="15">
        <v>331</v>
      </c>
      <c r="AS25" s="74">
        <f t="shared" si="277"/>
        <v>826.99999999999909</v>
      </c>
      <c r="AT25" s="14">
        <f t="shared" si="278"/>
        <v>7073.35</v>
      </c>
      <c r="AU25" s="14">
        <v>7092.94</v>
      </c>
      <c r="AV25" s="14">
        <f t="shared" si="279"/>
        <v>19.589999999999236</v>
      </c>
      <c r="AW25" s="28">
        <f t="shared" si="280"/>
        <v>783.59999999996944</v>
      </c>
      <c r="AX25" s="14">
        <f t="shared" si="281"/>
        <v>251.84</v>
      </c>
      <c r="AY25" s="14">
        <v>251.86</v>
      </c>
      <c r="AZ25" s="14">
        <f t="shared" si="282"/>
        <v>2.0000000000010232E-2</v>
      </c>
      <c r="BA25" s="28">
        <f t="shared" si="283"/>
        <v>0.80000000000040927</v>
      </c>
      <c r="BB25" s="15">
        <v>232</v>
      </c>
      <c r="BC25" s="74">
        <f t="shared" si="284"/>
        <v>1014.799999999969</v>
      </c>
      <c r="BD25" s="34">
        <v>1103</v>
      </c>
      <c r="BE25" s="35">
        <v>338</v>
      </c>
      <c r="BF25" s="42">
        <v>0</v>
      </c>
      <c r="BG25" s="21">
        <f t="shared" si="285"/>
        <v>10914.399999999963</v>
      </c>
      <c r="BH25" s="16">
        <f t="shared" si="286"/>
        <v>43.199999999999363</v>
      </c>
      <c r="BI25" s="17">
        <f t="shared" si="287"/>
        <v>2720</v>
      </c>
      <c r="BJ25" s="22">
        <f t="shared" si="190"/>
        <v>15032.199999999964</v>
      </c>
      <c r="BK25" s="26">
        <f t="shared" si="35"/>
        <v>4.0597014925373136</v>
      </c>
      <c r="BL25" s="26">
        <f t="shared" ref="BL25" si="288">(BI25*100)/BJ25</f>
        <v>18.094490493740146</v>
      </c>
      <c r="BM25" s="23">
        <f t="shared" ref="BM25" si="289">AH25/90</f>
        <v>4.8888888888888893</v>
      </c>
      <c r="BN25" s="23">
        <f t="shared" ref="BN25" si="290">AR25/80</f>
        <v>4.1375000000000002</v>
      </c>
      <c r="BO25" s="23">
        <f t="shared" ref="BO25" si="291">BB25/50</f>
        <v>4.6399999999999997</v>
      </c>
      <c r="BP25" s="23" t="e">
        <f>#REF!/70</f>
        <v>#REF!</v>
      </c>
      <c r="BQ25" s="23" t="e">
        <f>#REF!/20</f>
        <v>#REF!</v>
      </c>
    </row>
    <row r="26" spans="1:69" ht="15" customHeight="1">
      <c r="A26" s="13" t="s">
        <v>55</v>
      </c>
      <c r="B26" s="2"/>
      <c r="C26" s="2"/>
      <c r="D26" s="2"/>
      <c r="E26" s="28">
        <v>6464</v>
      </c>
      <c r="F26" s="14"/>
      <c r="G26" s="14"/>
      <c r="H26" s="2"/>
      <c r="I26" s="28">
        <v>0</v>
      </c>
      <c r="J26" s="28">
        <v>248</v>
      </c>
      <c r="K26" s="37">
        <v>255</v>
      </c>
      <c r="L26" s="28">
        <v>388</v>
      </c>
      <c r="M26" s="28">
        <v>472</v>
      </c>
      <c r="N26" s="76">
        <f t="shared" ref="N26" si="292">M26+L26+K26+J26</f>
        <v>1363</v>
      </c>
      <c r="O26" s="74">
        <f t="shared" ref="O26" si="293">E26+(N26-I26)</f>
        <v>7827</v>
      </c>
      <c r="P26" s="2"/>
      <c r="Q26" s="2"/>
      <c r="R26" s="2"/>
      <c r="S26" s="28">
        <v>504</v>
      </c>
      <c r="T26" s="14"/>
      <c r="U26" s="14"/>
      <c r="V26" s="2"/>
      <c r="W26" s="28">
        <v>0</v>
      </c>
      <c r="X26" s="15">
        <v>228</v>
      </c>
      <c r="Y26" s="74">
        <f t="shared" ref="Y26" si="294">S26+(X26-W26)</f>
        <v>732</v>
      </c>
      <c r="Z26" s="2">
        <f t="shared" ref="Z26" si="295">AA25</f>
        <v>2748.65</v>
      </c>
      <c r="AA26" s="2">
        <v>2778.5</v>
      </c>
      <c r="AB26" s="2">
        <f t="shared" ref="AB26" si="296">AA26-Z26</f>
        <v>29.849999999999909</v>
      </c>
      <c r="AC26" s="28">
        <f t="shared" ref="AC26" si="297">AB26*40</f>
        <v>1193.9999999999964</v>
      </c>
      <c r="AD26" s="14">
        <f t="shared" ref="AD26" si="298">AE25</f>
        <v>252.23</v>
      </c>
      <c r="AE26" s="14">
        <v>252.4</v>
      </c>
      <c r="AF26" s="14">
        <f t="shared" ref="AF26" si="299">AE26-AD26</f>
        <v>0.17000000000001592</v>
      </c>
      <c r="AG26" s="28">
        <f t="shared" ref="AG26" si="300">AF26*40</f>
        <v>6.8000000000006366</v>
      </c>
      <c r="AH26" s="15">
        <v>438</v>
      </c>
      <c r="AI26" s="74">
        <f t="shared" ref="AI26" si="301">AC26+(AH26-AG26)</f>
        <v>1625.1999999999957</v>
      </c>
      <c r="AJ26" s="14">
        <f t="shared" ref="AJ26" si="302">AK25</f>
        <v>888.99</v>
      </c>
      <c r="AK26" s="14">
        <v>894.69</v>
      </c>
      <c r="AL26" s="14">
        <f t="shared" ref="AL26" si="303">AK26-AJ26</f>
        <v>5.7000000000000455</v>
      </c>
      <c r="AM26" s="28">
        <f t="shared" ref="AM26" si="304">AL26*40</f>
        <v>228.00000000000182</v>
      </c>
      <c r="AN26" s="14">
        <f t="shared" ref="AN26" si="305">AO25</f>
        <v>340.52</v>
      </c>
      <c r="AO26" s="14">
        <v>342.36</v>
      </c>
      <c r="AP26" s="14">
        <f t="shared" ref="AP26" si="306">AO26-AN26</f>
        <v>1.8400000000000318</v>
      </c>
      <c r="AQ26" s="28">
        <f t="shared" ref="AQ26" si="307">AP26*40</f>
        <v>73.600000000001273</v>
      </c>
      <c r="AR26" s="15">
        <v>340</v>
      </c>
      <c r="AS26" s="74">
        <f t="shared" ref="AS26" si="308">AM26+(AR26-AQ26)</f>
        <v>494.40000000000055</v>
      </c>
      <c r="AT26" s="14">
        <f t="shared" ref="AT26" si="309">AU25</f>
        <v>7092.94</v>
      </c>
      <c r="AU26" s="14">
        <v>7108.02</v>
      </c>
      <c r="AV26" s="14">
        <f t="shared" ref="AV26" si="310">AU26-AT26</f>
        <v>15.080000000000837</v>
      </c>
      <c r="AW26" s="28">
        <f t="shared" ref="AW26" si="311">AV26*40</f>
        <v>603.20000000003347</v>
      </c>
      <c r="AX26" s="14">
        <f t="shared" ref="AX26" si="312">AY25</f>
        <v>251.86</v>
      </c>
      <c r="AY26" s="14">
        <v>252.15</v>
      </c>
      <c r="AZ26" s="14">
        <f t="shared" ref="AZ26" si="313">AY26-AX26</f>
        <v>0.28999999999999204</v>
      </c>
      <c r="BA26" s="28">
        <f t="shared" ref="BA26" si="314">AZ26*40</f>
        <v>11.599999999999682</v>
      </c>
      <c r="BB26" s="15">
        <v>232</v>
      </c>
      <c r="BC26" s="74">
        <f t="shared" ref="BC26" si="315">AW26+(BB26-BA26)</f>
        <v>823.60000000003379</v>
      </c>
      <c r="BD26" s="34">
        <v>959</v>
      </c>
      <c r="BE26" s="35">
        <v>632</v>
      </c>
      <c r="BF26" s="42">
        <v>3477</v>
      </c>
      <c r="BG26" s="21">
        <f t="shared" ref="BG26" si="316">AW26+AM26+AC26+S26+E26</f>
        <v>8993.2000000000317</v>
      </c>
      <c r="BH26" s="16">
        <f t="shared" ref="BH26" si="317">BA26+AQ26+AG26+W26+I26</f>
        <v>92.000000000001592</v>
      </c>
      <c r="BI26" s="17">
        <f t="shared" ref="BI26" si="318">BB26+AR26+AH26+X26+M26+L26+K26+J26</f>
        <v>2601</v>
      </c>
      <c r="BJ26" s="22">
        <f t="shared" ref="BJ26" si="319">((BG26+BD26+BE26+BF26)+(BI26-BH26))</f>
        <v>16570.20000000003</v>
      </c>
      <c r="BK26" s="26">
        <f t="shared" si="35"/>
        <v>3.8820895522388059</v>
      </c>
      <c r="BL26" s="26">
        <f t="shared" ref="BL26:BL27" si="320">(BI26*100)/BJ26</f>
        <v>15.69685338740628</v>
      </c>
      <c r="BM26" s="23">
        <f t="shared" ref="BM26:BM27" si="321">AH26/90</f>
        <v>4.8666666666666663</v>
      </c>
      <c r="BN26" s="23">
        <f t="shared" ref="BN26:BN27" si="322">AR26/80</f>
        <v>4.25</v>
      </c>
      <c r="BO26" s="23">
        <f t="shared" ref="BO26:BO27" si="323">BB26/50</f>
        <v>4.6399999999999997</v>
      </c>
      <c r="BP26" s="23" t="e">
        <f>#REF!/70</f>
        <v>#REF!</v>
      </c>
      <c r="BQ26" s="23" t="e">
        <f>#REF!/20</f>
        <v>#REF!</v>
      </c>
    </row>
    <row r="27" spans="1:69" ht="15" customHeight="1">
      <c r="A27" s="13" t="s">
        <v>56</v>
      </c>
      <c r="B27" s="2"/>
      <c r="C27" s="2"/>
      <c r="D27" s="2"/>
      <c r="E27" s="28">
        <v>7856</v>
      </c>
      <c r="F27" s="14"/>
      <c r="G27" s="14"/>
      <c r="H27" s="2"/>
      <c r="I27" s="28">
        <v>0</v>
      </c>
      <c r="J27" s="28">
        <v>248</v>
      </c>
      <c r="K27" s="37">
        <v>255</v>
      </c>
      <c r="L27" s="28">
        <v>388</v>
      </c>
      <c r="M27" s="28">
        <v>472</v>
      </c>
      <c r="N27" s="76">
        <f t="shared" ref="N27" si="324">M27+L27+K27+J27</f>
        <v>1363</v>
      </c>
      <c r="O27" s="74">
        <f t="shared" ref="O27" si="325">E27+(N27-I27)</f>
        <v>9219</v>
      </c>
      <c r="P27" s="2"/>
      <c r="Q27" s="2"/>
      <c r="R27" s="2"/>
      <c r="S27" s="28">
        <v>968</v>
      </c>
      <c r="T27" s="14"/>
      <c r="U27" s="14"/>
      <c r="V27" s="2"/>
      <c r="W27" s="28">
        <v>0</v>
      </c>
      <c r="X27" s="15">
        <v>200</v>
      </c>
      <c r="Y27" s="74">
        <f t="shared" ref="Y27" si="326">S27+(X27-W27)</f>
        <v>1168</v>
      </c>
      <c r="Z27" s="2">
        <f t="shared" ref="Z27" si="327">AA26</f>
        <v>2778.5</v>
      </c>
      <c r="AA27" s="2">
        <v>2805.59</v>
      </c>
      <c r="AB27" s="2">
        <f t="shared" ref="AB27" si="328">AA27-Z27</f>
        <v>27.090000000000146</v>
      </c>
      <c r="AC27" s="28">
        <f t="shared" ref="AC27" si="329">AB27*40</f>
        <v>1083.6000000000058</v>
      </c>
      <c r="AD27" s="14">
        <f t="shared" ref="AD27" si="330">AE26</f>
        <v>252.4</v>
      </c>
      <c r="AE27" s="14">
        <v>252.42</v>
      </c>
      <c r="AF27" s="14">
        <f t="shared" ref="AF27" si="331">AE27-AD27</f>
        <v>1.999999999998181E-2</v>
      </c>
      <c r="AG27" s="28">
        <f t="shared" ref="AG27" si="332">AF27*40</f>
        <v>0.7999999999992724</v>
      </c>
      <c r="AH27" s="15">
        <v>395</v>
      </c>
      <c r="AI27" s="74">
        <f t="shared" ref="AI27" si="333">AC27+(AH27-AG27)</f>
        <v>1477.8000000000065</v>
      </c>
      <c r="AJ27" s="14">
        <f t="shared" ref="AJ27" si="334">AK26</f>
        <v>894.69</v>
      </c>
      <c r="AK27" s="14">
        <v>902.64</v>
      </c>
      <c r="AL27" s="14">
        <f t="shared" ref="AL27" si="335">AK27-AJ27</f>
        <v>7.9499999999999318</v>
      </c>
      <c r="AM27" s="28">
        <f t="shared" ref="AM27" si="336">AL27*40</f>
        <v>317.99999999999727</v>
      </c>
      <c r="AN27" s="14">
        <f t="shared" ref="AN27" si="337">AO26</f>
        <v>342.36</v>
      </c>
      <c r="AO27" s="14">
        <v>342.97</v>
      </c>
      <c r="AP27" s="14">
        <f t="shared" ref="AP27" si="338">AO27-AN27</f>
        <v>0.61000000000001364</v>
      </c>
      <c r="AQ27" s="28">
        <f t="shared" ref="AQ27" si="339">AP27*40</f>
        <v>24.400000000000546</v>
      </c>
      <c r="AR27" s="15">
        <v>320</v>
      </c>
      <c r="AS27" s="74">
        <f t="shared" ref="AS27" si="340">AM27+(AR27-AQ27)</f>
        <v>613.59999999999673</v>
      </c>
      <c r="AT27" s="14">
        <f t="shared" ref="AT27" si="341">AU26</f>
        <v>7108.02</v>
      </c>
      <c r="AU27" s="14">
        <v>7127.27</v>
      </c>
      <c r="AV27" s="14">
        <f t="shared" ref="AV27" si="342">AU27-AT27</f>
        <v>19.25</v>
      </c>
      <c r="AW27" s="28">
        <f t="shared" ref="AW27" si="343">AV27*40</f>
        <v>770</v>
      </c>
      <c r="AX27" s="14">
        <f t="shared" ref="AX27" si="344">AY26</f>
        <v>252.15</v>
      </c>
      <c r="AY27" s="14">
        <v>252.25</v>
      </c>
      <c r="AZ27" s="14">
        <f t="shared" ref="AZ27" si="345">AY27-AX27</f>
        <v>9.9999999999994316E-2</v>
      </c>
      <c r="BA27" s="28">
        <f t="shared" ref="BA27" si="346">AZ27*40</f>
        <v>3.9999999999997726</v>
      </c>
      <c r="BB27" s="15">
        <v>209</v>
      </c>
      <c r="BC27" s="74">
        <f t="shared" ref="BC27" si="347">AW27+(BB27-BA27)</f>
        <v>975.00000000000023</v>
      </c>
      <c r="BD27" s="34">
        <v>1072</v>
      </c>
      <c r="BE27" s="35">
        <v>449</v>
      </c>
      <c r="BF27" s="42">
        <v>0</v>
      </c>
      <c r="BG27" s="21">
        <f t="shared" ref="BG27" si="348">AW27+AM27+AC27+S27+E27</f>
        <v>10995.600000000002</v>
      </c>
      <c r="BH27" s="16">
        <f t="shared" ref="BH27" si="349">BA27+AQ27+AG27+W27+I27</f>
        <v>29.199999999999591</v>
      </c>
      <c r="BI27" s="17">
        <f t="shared" ref="BI27" si="350">BB27+AR27+AH27+X27+M27+L27+K27+J27</f>
        <v>2487</v>
      </c>
      <c r="BJ27" s="22">
        <f t="shared" ref="BJ27" si="351">((BG27+BD27+BE27+BF27)+(BI27-BH27))</f>
        <v>14974.400000000001</v>
      </c>
      <c r="BK27" s="26">
        <f t="shared" si="35"/>
        <v>3.7119402985074625</v>
      </c>
      <c r="BL27" s="26">
        <f t="shared" si="320"/>
        <v>16.608344908644085</v>
      </c>
      <c r="BM27" s="23">
        <f t="shared" si="321"/>
        <v>4.3888888888888893</v>
      </c>
      <c r="BN27" s="23">
        <f t="shared" si="322"/>
        <v>4</v>
      </c>
      <c r="BO27" s="23">
        <f t="shared" si="323"/>
        <v>4.18</v>
      </c>
      <c r="BP27" s="23" t="e">
        <f>#REF!/70</f>
        <v>#REF!</v>
      </c>
      <c r="BQ27" s="23" t="e">
        <f>#REF!/20</f>
        <v>#REF!</v>
      </c>
    </row>
    <row r="28" spans="1:69" ht="15" customHeight="1">
      <c r="A28" s="13" t="s">
        <v>57</v>
      </c>
      <c r="B28" s="2"/>
      <c r="C28" s="2"/>
      <c r="D28" s="2"/>
      <c r="E28" s="28">
        <v>8352</v>
      </c>
      <c r="F28" s="14"/>
      <c r="G28" s="14"/>
      <c r="H28" s="2"/>
      <c r="I28" s="28">
        <v>0</v>
      </c>
      <c r="J28" s="28">
        <v>319</v>
      </c>
      <c r="K28" s="37">
        <v>326</v>
      </c>
      <c r="L28" s="28">
        <v>342</v>
      </c>
      <c r="M28" s="28">
        <v>421</v>
      </c>
      <c r="N28" s="76">
        <f t="shared" ref="N28" si="352">M28+L28+K28+J28</f>
        <v>1408</v>
      </c>
      <c r="O28" s="74">
        <f t="shared" ref="O28" si="353">E28+(N28-I28)</f>
        <v>9760</v>
      </c>
      <c r="P28" s="2"/>
      <c r="Q28" s="2"/>
      <c r="R28" s="2"/>
      <c r="S28" s="28">
        <v>1068</v>
      </c>
      <c r="T28" s="14"/>
      <c r="U28" s="14"/>
      <c r="V28" s="2"/>
      <c r="W28" s="28">
        <v>0</v>
      </c>
      <c r="X28" s="15">
        <v>203</v>
      </c>
      <c r="Y28" s="74">
        <f t="shared" ref="Y28" si="354">S28+(X28-W28)</f>
        <v>1271</v>
      </c>
      <c r="Z28" s="2">
        <f t="shared" ref="Z28:Z34" si="355">AA27</f>
        <v>2805.59</v>
      </c>
      <c r="AA28" s="2">
        <v>2832.61</v>
      </c>
      <c r="AB28" s="2">
        <f t="shared" ref="AB28" si="356">AA28-Z28</f>
        <v>27.019999999999982</v>
      </c>
      <c r="AC28" s="28">
        <f t="shared" ref="AC28" si="357">AB28*40</f>
        <v>1080.7999999999993</v>
      </c>
      <c r="AD28" s="14">
        <f t="shared" ref="AD28:AD34" si="358">AE27</f>
        <v>252.42</v>
      </c>
      <c r="AE28" s="14">
        <v>253.32</v>
      </c>
      <c r="AF28" s="14">
        <f t="shared" ref="AF28" si="359">AE28-AD28</f>
        <v>0.90000000000000568</v>
      </c>
      <c r="AG28" s="28">
        <f t="shared" ref="AG28" si="360">AF28*40</f>
        <v>36.000000000000227</v>
      </c>
      <c r="AH28" s="15">
        <v>371</v>
      </c>
      <c r="AI28" s="74">
        <f t="shared" ref="AI28" si="361">AC28+(AH28-AG28)</f>
        <v>1415.799999999999</v>
      </c>
      <c r="AJ28" s="14">
        <f t="shared" ref="AJ28:AJ34" si="362">AK27</f>
        <v>902.64</v>
      </c>
      <c r="AK28" s="14">
        <v>910.61</v>
      </c>
      <c r="AL28" s="14">
        <f t="shared" ref="AL28" si="363">AK28-AJ28</f>
        <v>7.9700000000000273</v>
      </c>
      <c r="AM28" s="28">
        <f t="shared" ref="AM28" si="364">AL28*40</f>
        <v>318.80000000000109</v>
      </c>
      <c r="AN28" s="14">
        <f t="shared" ref="AN28:AN34" si="365">AO27</f>
        <v>342.97</v>
      </c>
      <c r="AO28" s="14">
        <v>343.31</v>
      </c>
      <c r="AP28" s="14">
        <f t="shared" ref="AP28" si="366">AO28-AN28</f>
        <v>0.33999999999997499</v>
      </c>
      <c r="AQ28" s="28">
        <f t="shared" ref="AQ28" si="367">AP28*40</f>
        <v>13.599999999999</v>
      </c>
      <c r="AR28" s="15">
        <v>308</v>
      </c>
      <c r="AS28" s="74">
        <f t="shared" ref="AS28" si="368">AM28+(AR28-AQ28)</f>
        <v>613.20000000000209</v>
      </c>
      <c r="AT28" s="14">
        <f t="shared" ref="AT28:AT34" si="369">AU27</f>
        <v>7127.27</v>
      </c>
      <c r="AU28" s="14">
        <v>7149.72</v>
      </c>
      <c r="AV28" s="14">
        <f t="shared" ref="AV28" si="370">AU28-AT28</f>
        <v>22.449999999999818</v>
      </c>
      <c r="AW28" s="28">
        <f t="shared" ref="AW28" si="371">AV28*40</f>
        <v>897.99999999999272</v>
      </c>
      <c r="AX28" s="14">
        <f t="shared" ref="AX28:AX34" si="372">AY27</f>
        <v>252.25</v>
      </c>
      <c r="AY28" s="14">
        <v>252.29</v>
      </c>
      <c r="AZ28" s="14">
        <f t="shared" ref="AZ28" si="373">AY28-AX28</f>
        <v>3.9999999999992042E-2</v>
      </c>
      <c r="BA28" s="28">
        <f t="shared" ref="BA28" si="374">AZ28*40</f>
        <v>1.5999999999996817</v>
      </c>
      <c r="BB28" s="15">
        <v>204</v>
      </c>
      <c r="BC28" s="74">
        <f t="shared" ref="BC28" si="375">AW28+(BB28-BA28)</f>
        <v>1100.399999999993</v>
      </c>
      <c r="BD28" s="34">
        <v>1026</v>
      </c>
      <c r="BE28" s="35">
        <v>200</v>
      </c>
      <c r="BF28" s="42">
        <v>844</v>
      </c>
      <c r="BG28" s="21">
        <f t="shared" ref="BG28:BG33" si="376">AW28+AM28+AC28+S28+E28</f>
        <v>11717.599999999993</v>
      </c>
      <c r="BH28" s="16">
        <f t="shared" ref="BH28:BH33" si="377">BA28+AQ28+AG28+W28+I28</f>
        <v>51.199999999998909</v>
      </c>
      <c r="BI28" s="17">
        <f t="shared" ref="BI28:BI33" si="378">BB28+AR28+AH28+X28+M28+L28+K28+J28</f>
        <v>2494</v>
      </c>
      <c r="BJ28" s="22">
        <f t="shared" ref="BJ28:BJ33" si="379">((BG28+BD28+BE28+BF28)+(BI28-BH28))</f>
        <v>16230.399999999994</v>
      </c>
      <c r="BK28" s="26">
        <f>BI28/670</f>
        <v>3.7223880597014927</v>
      </c>
      <c r="BL28" s="26">
        <f>(BI28*100)/BJ28</f>
        <v>15.366226340694011</v>
      </c>
      <c r="BM28" s="23">
        <f>AH28/90</f>
        <v>4.1222222222222218</v>
      </c>
      <c r="BN28" s="23">
        <f>AR28/80</f>
        <v>3.85</v>
      </c>
      <c r="BO28" s="23">
        <f>BB28/50</f>
        <v>4.08</v>
      </c>
      <c r="BP28" s="23" t="e">
        <f>#REF!/70</f>
        <v>#REF!</v>
      </c>
      <c r="BQ28" s="23" t="e">
        <f>#REF!/20</f>
        <v>#REF!</v>
      </c>
    </row>
    <row r="29" spans="1:69" ht="15" customHeight="1">
      <c r="A29" s="13" t="s">
        <v>58</v>
      </c>
      <c r="B29" s="2"/>
      <c r="C29" s="2"/>
      <c r="D29" s="2"/>
      <c r="E29" s="28">
        <v>7832</v>
      </c>
      <c r="F29" s="14"/>
      <c r="G29" s="14"/>
      <c r="H29" s="2"/>
      <c r="I29" s="28">
        <v>0</v>
      </c>
      <c r="J29" s="28">
        <v>221</v>
      </c>
      <c r="K29" s="37">
        <v>230</v>
      </c>
      <c r="L29" s="28">
        <v>352</v>
      </c>
      <c r="M29" s="28">
        <v>437</v>
      </c>
      <c r="N29" s="76">
        <f t="shared" ref="N29:N32" si="380">M29+L29+K29+J29</f>
        <v>1240</v>
      </c>
      <c r="O29" s="74">
        <f t="shared" ref="O29:O32" si="381">E29+(N29-I29)</f>
        <v>9072</v>
      </c>
      <c r="P29" s="2"/>
      <c r="Q29" s="2"/>
      <c r="R29" s="2"/>
      <c r="S29" s="28">
        <v>1316</v>
      </c>
      <c r="T29" s="14"/>
      <c r="U29" s="14"/>
      <c r="V29" s="2"/>
      <c r="W29" s="28">
        <v>0</v>
      </c>
      <c r="X29" s="15">
        <v>216</v>
      </c>
      <c r="Y29" s="74">
        <f t="shared" ref="Y29:Y32" si="382">S29+(X29-W29)</f>
        <v>1532</v>
      </c>
      <c r="Z29" s="2">
        <f t="shared" si="355"/>
        <v>2832.61</v>
      </c>
      <c r="AA29" s="2">
        <v>2858.3</v>
      </c>
      <c r="AB29" s="2">
        <f t="shared" ref="AB29:AB32" si="383">AA29-Z29</f>
        <v>25.690000000000055</v>
      </c>
      <c r="AC29" s="28">
        <f t="shared" ref="AC29:AC32" si="384">AB29*40</f>
        <v>1027.6000000000022</v>
      </c>
      <c r="AD29" s="14">
        <f t="shared" si="358"/>
        <v>253.32</v>
      </c>
      <c r="AE29" s="14">
        <v>253.78</v>
      </c>
      <c r="AF29" s="14">
        <f t="shared" ref="AF29:AF32" si="385">AE29-AD29</f>
        <v>0.46000000000000796</v>
      </c>
      <c r="AG29" s="28">
        <f t="shared" ref="AG29:AG32" si="386">AF29*40</f>
        <v>18.400000000000318</v>
      </c>
      <c r="AH29" s="15">
        <v>356</v>
      </c>
      <c r="AI29" s="74">
        <f t="shared" ref="AI29:AI32" si="387">AC29+(AH29-AG29)</f>
        <v>1365.2000000000019</v>
      </c>
      <c r="AJ29" s="14">
        <f t="shared" si="362"/>
        <v>910.61</v>
      </c>
      <c r="AK29" s="14">
        <v>922.92</v>
      </c>
      <c r="AL29" s="14">
        <f t="shared" ref="AL29:AL32" si="388">AK29-AJ29</f>
        <v>12.309999999999945</v>
      </c>
      <c r="AM29" s="28">
        <f t="shared" ref="AM29:AM32" si="389">AL29*40</f>
        <v>492.39999999999782</v>
      </c>
      <c r="AN29" s="14">
        <f t="shared" si="365"/>
        <v>343.31</v>
      </c>
      <c r="AO29" s="14">
        <v>343.99</v>
      </c>
      <c r="AP29" s="14">
        <f t="shared" ref="AP29:AP32" si="390">AO29-AN29</f>
        <v>0.68000000000000682</v>
      </c>
      <c r="AQ29" s="28">
        <f t="shared" ref="AQ29:AQ32" si="391">AP29*40</f>
        <v>27.200000000000273</v>
      </c>
      <c r="AR29" s="15">
        <v>278</v>
      </c>
      <c r="AS29" s="74">
        <f t="shared" ref="AS29:AS32" si="392">AM29+(AR29-AQ29)</f>
        <v>743.19999999999754</v>
      </c>
      <c r="AT29" s="14">
        <f t="shared" si="369"/>
        <v>7149.72</v>
      </c>
      <c r="AU29" s="14">
        <v>7174.34</v>
      </c>
      <c r="AV29" s="14">
        <f t="shared" ref="AV29:AV32" si="393">AU29-AT29</f>
        <v>24.619999999999891</v>
      </c>
      <c r="AW29" s="28">
        <f t="shared" ref="AW29:AW32" si="394">AV29*40</f>
        <v>984.79999999999563</v>
      </c>
      <c r="AX29" s="14">
        <f t="shared" si="372"/>
        <v>252.29</v>
      </c>
      <c r="AY29" s="14">
        <v>252.44</v>
      </c>
      <c r="AZ29" s="14">
        <f t="shared" ref="AZ29:AZ32" si="395">AY29-AX29</f>
        <v>0.15000000000000568</v>
      </c>
      <c r="BA29" s="28">
        <f t="shared" ref="BA29:BA32" si="396">AZ29*40</f>
        <v>6.0000000000002274</v>
      </c>
      <c r="BB29" s="15">
        <v>210</v>
      </c>
      <c r="BC29" s="74">
        <f t="shared" ref="BC29:BC32" si="397">AW29+(BB29-BA29)</f>
        <v>1188.7999999999954</v>
      </c>
      <c r="BD29" s="34">
        <v>1081</v>
      </c>
      <c r="BE29" s="35">
        <v>187</v>
      </c>
      <c r="BF29" s="42">
        <v>184</v>
      </c>
      <c r="BG29" s="21">
        <f t="shared" si="376"/>
        <v>11652.799999999996</v>
      </c>
      <c r="BH29" s="16">
        <f t="shared" si="377"/>
        <v>51.600000000000819</v>
      </c>
      <c r="BI29" s="17">
        <f t="shared" si="378"/>
        <v>2300</v>
      </c>
      <c r="BJ29" s="22">
        <f t="shared" si="379"/>
        <v>15353.199999999995</v>
      </c>
      <c r="BK29" s="26">
        <f t="shared" ref="BK29:BK37" si="398">BI29/670</f>
        <v>3.4328358208955225</v>
      </c>
      <c r="BL29" s="26">
        <f>(BI29*100)/BJ29</f>
        <v>14.98059036552641</v>
      </c>
      <c r="BM29" s="23">
        <f>AH29/90</f>
        <v>3.9555555555555557</v>
      </c>
      <c r="BN29" s="23">
        <f>AR29/80</f>
        <v>3.4750000000000001</v>
      </c>
      <c r="BO29" s="23">
        <f>BB29/50</f>
        <v>4.2</v>
      </c>
      <c r="BP29" s="23" t="e">
        <f>#REF!/70</f>
        <v>#REF!</v>
      </c>
      <c r="BQ29" s="23" t="e">
        <f>#REF!/20</f>
        <v>#REF!</v>
      </c>
    </row>
    <row r="30" spans="1:69" ht="15" customHeight="1">
      <c r="A30" s="13" t="s">
        <v>59</v>
      </c>
      <c r="B30" s="2"/>
      <c r="C30" s="2"/>
      <c r="D30" s="2"/>
      <c r="E30" s="28">
        <v>4768</v>
      </c>
      <c r="F30" s="14"/>
      <c r="G30" s="14"/>
      <c r="H30" s="2"/>
      <c r="I30" s="28">
        <v>0</v>
      </c>
      <c r="J30" s="28">
        <v>239</v>
      </c>
      <c r="K30" s="37">
        <v>226</v>
      </c>
      <c r="L30" s="28">
        <v>157</v>
      </c>
      <c r="M30" s="28">
        <v>404</v>
      </c>
      <c r="N30" s="76">
        <f t="shared" si="380"/>
        <v>1026</v>
      </c>
      <c r="O30" s="74">
        <f t="shared" si="381"/>
        <v>5794</v>
      </c>
      <c r="P30" s="2"/>
      <c r="Q30" s="2"/>
      <c r="R30" s="2"/>
      <c r="S30" s="28">
        <v>140</v>
      </c>
      <c r="T30" s="14"/>
      <c r="U30" s="14"/>
      <c r="V30" s="2"/>
      <c r="W30" s="28">
        <v>0</v>
      </c>
      <c r="X30" s="15">
        <v>103</v>
      </c>
      <c r="Y30" s="74">
        <f t="shared" si="382"/>
        <v>243</v>
      </c>
      <c r="Z30" s="2">
        <f t="shared" si="355"/>
        <v>2858.3</v>
      </c>
      <c r="AA30" s="2">
        <v>2876.46</v>
      </c>
      <c r="AB30" s="2">
        <f t="shared" si="383"/>
        <v>18.159999999999854</v>
      </c>
      <c r="AC30" s="28">
        <f t="shared" si="384"/>
        <v>726.39999999999418</v>
      </c>
      <c r="AD30" s="14">
        <f t="shared" si="358"/>
        <v>253.78</v>
      </c>
      <c r="AE30" s="14">
        <v>254.69</v>
      </c>
      <c r="AF30" s="14">
        <f t="shared" si="385"/>
        <v>0.90999999999999659</v>
      </c>
      <c r="AG30" s="28">
        <f t="shared" si="386"/>
        <v>36.399999999999864</v>
      </c>
      <c r="AH30" s="15">
        <v>351</v>
      </c>
      <c r="AI30" s="74">
        <f t="shared" si="387"/>
        <v>1040.9999999999943</v>
      </c>
      <c r="AJ30" s="14">
        <f t="shared" si="362"/>
        <v>922.92</v>
      </c>
      <c r="AK30" s="14">
        <v>926.24</v>
      </c>
      <c r="AL30" s="14">
        <f t="shared" si="388"/>
        <v>3.32000000000005</v>
      </c>
      <c r="AM30" s="28">
        <f t="shared" si="389"/>
        <v>132.800000000002</v>
      </c>
      <c r="AN30" s="14">
        <f t="shared" si="365"/>
        <v>343.99</v>
      </c>
      <c r="AO30" s="14">
        <v>348.17</v>
      </c>
      <c r="AP30" s="14">
        <f t="shared" si="390"/>
        <v>4.1800000000000068</v>
      </c>
      <c r="AQ30" s="28">
        <f t="shared" si="391"/>
        <v>167.20000000000027</v>
      </c>
      <c r="AR30" s="15">
        <v>295</v>
      </c>
      <c r="AS30" s="74">
        <f t="shared" si="392"/>
        <v>260.60000000000173</v>
      </c>
      <c r="AT30" s="14">
        <f t="shared" si="369"/>
        <v>7174.34</v>
      </c>
      <c r="AU30" s="14">
        <v>7191.21</v>
      </c>
      <c r="AV30" s="14">
        <f t="shared" si="393"/>
        <v>16.869999999999891</v>
      </c>
      <c r="AW30" s="28">
        <f t="shared" si="394"/>
        <v>674.79999999999563</v>
      </c>
      <c r="AX30" s="14">
        <f t="shared" si="372"/>
        <v>252.44</v>
      </c>
      <c r="AY30" s="14">
        <v>252.51</v>
      </c>
      <c r="AZ30" s="14">
        <f t="shared" si="395"/>
        <v>6.9999999999993179E-2</v>
      </c>
      <c r="BA30" s="28">
        <f t="shared" si="396"/>
        <v>2.7999999999997272</v>
      </c>
      <c r="BB30" s="15">
        <v>195</v>
      </c>
      <c r="BC30" s="74">
        <f t="shared" si="397"/>
        <v>866.99999999999591</v>
      </c>
      <c r="BD30" s="34">
        <v>937</v>
      </c>
      <c r="BE30" s="35">
        <v>140</v>
      </c>
      <c r="BF30" s="42">
        <v>0</v>
      </c>
      <c r="BG30" s="21">
        <f t="shared" si="376"/>
        <v>6441.9999999999918</v>
      </c>
      <c r="BH30" s="16">
        <f t="shared" si="377"/>
        <v>206.39999999999986</v>
      </c>
      <c r="BI30" s="17">
        <f t="shared" si="378"/>
        <v>1970</v>
      </c>
      <c r="BJ30" s="22">
        <f t="shared" si="379"/>
        <v>9282.5999999999913</v>
      </c>
      <c r="BK30" s="26">
        <f t="shared" si="398"/>
        <v>2.9402985074626864</v>
      </c>
      <c r="BL30" s="26">
        <f t="shared" ref="BL30:BL31" si="399">(BI30*100)/BJ30</f>
        <v>21.222502316161439</v>
      </c>
      <c r="BM30" s="23">
        <f t="shared" ref="BM30:BM31" si="400">AH30/90</f>
        <v>3.9</v>
      </c>
      <c r="BN30" s="23">
        <f t="shared" ref="BN30:BN31" si="401">AR30/80</f>
        <v>3.6875</v>
      </c>
      <c r="BO30" s="23">
        <f t="shared" ref="BO30:BO31" si="402">BB30/50</f>
        <v>3.9</v>
      </c>
      <c r="BP30" s="23" t="e">
        <f>#REF!/70</f>
        <v>#REF!</v>
      </c>
      <c r="BQ30" s="23" t="e">
        <f>#REF!/20</f>
        <v>#REF!</v>
      </c>
    </row>
    <row r="31" spans="1:69" ht="15" customHeight="1">
      <c r="A31" s="13" t="s">
        <v>60</v>
      </c>
      <c r="B31" s="2"/>
      <c r="C31" s="2"/>
      <c r="D31" s="2"/>
      <c r="E31" s="28">
        <v>6568</v>
      </c>
      <c r="F31" s="14"/>
      <c r="G31" s="14"/>
      <c r="H31" s="2"/>
      <c r="I31" s="28">
        <v>0</v>
      </c>
      <c r="J31" s="28">
        <v>330</v>
      </c>
      <c r="K31" s="37">
        <v>335</v>
      </c>
      <c r="L31" s="28">
        <v>337</v>
      </c>
      <c r="M31" s="28">
        <v>441</v>
      </c>
      <c r="N31" s="76">
        <f t="shared" si="380"/>
        <v>1443</v>
      </c>
      <c r="O31" s="74">
        <f t="shared" si="381"/>
        <v>8011</v>
      </c>
      <c r="P31" s="2"/>
      <c r="Q31" s="2"/>
      <c r="R31" s="2"/>
      <c r="S31" s="28">
        <v>644</v>
      </c>
      <c r="T31" s="14"/>
      <c r="U31" s="14"/>
      <c r="V31" s="2"/>
      <c r="W31" s="28">
        <v>0</v>
      </c>
      <c r="X31" s="15">
        <v>214</v>
      </c>
      <c r="Y31" s="74">
        <f t="shared" si="382"/>
        <v>858</v>
      </c>
      <c r="Z31" s="2">
        <f t="shared" si="355"/>
        <v>2876.46</v>
      </c>
      <c r="AA31" s="2">
        <v>2913.35</v>
      </c>
      <c r="AB31" s="2">
        <f t="shared" si="383"/>
        <v>36.889999999999873</v>
      </c>
      <c r="AC31" s="28">
        <f t="shared" si="384"/>
        <v>1475.5999999999949</v>
      </c>
      <c r="AD31" s="14">
        <f t="shared" si="358"/>
        <v>254.69</v>
      </c>
      <c r="AE31" s="14">
        <v>255.02</v>
      </c>
      <c r="AF31" s="14">
        <f t="shared" si="385"/>
        <v>0.33000000000001251</v>
      </c>
      <c r="AG31" s="28">
        <f t="shared" si="386"/>
        <v>13.2000000000005</v>
      </c>
      <c r="AH31" s="15">
        <v>404</v>
      </c>
      <c r="AI31" s="74">
        <f t="shared" si="387"/>
        <v>1866.3999999999944</v>
      </c>
      <c r="AJ31" s="14">
        <f t="shared" si="362"/>
        <v>926.24</v>
      </c>
      <c r="AK31" s="14">
        <v>931.98</v>
      </c>
      <c r="AL31" s="14">
        <f t="shared" si="388"/>
        <v>5.7400000000000091</v>
      </c>
      <c r="AM31" s="28">
        <f t="shared" si="389"/>
        <v>229.60000000000036</v>
      </c>
      <c r="AN31" s="14">
        <f t="shared" si="365"/>
        <v>348.17</v>
      </c>
      <c r="AO31" s="14">
        <v>349.24</v>
      </c>
      <c r="AP31" s="14">
        <f t="shared" si="390"/>
        <v>1.0699999999999932</v>
      </c>
      <c r="AQ31" s="28">
        <f t="shared" si="391"/>
        <v>42.799999999999727</v>
      </c>
      <c r="AR31" s="15">
        <v>328</v>
      </c>
      <c r="AS31" s="74">
        <f t="shared" si="392"/>
        <v>514.80000000000064</v>
      </c>
      <c r="AT31" s="14">
        <f t="shared" si="369"/>
        <v>7191.21</v>
      </c>
      <c r="AU31" s="14">
        <v>7212.54</v>
      </c>
      <c r="AV31" s="14">
        <f t="shared" si="393"/>
        <v>21.329999999999927</v>
      </c>
      <c r="AW31" s="28">
        <f t="shared" si="394"/>
        <v>853.19999999999709</v>
      </c>
      <c r="AX31" s="14">
        <f t="shared" si="372"/>
        <v>252.51</v>
      </c>
      <c r="AY31" s="14">
        <v>252.51</v>
      </c>
      <c r="AZ31" s="14">
        <f t="shared" si="395"/>
        <v>0</v>
      </c>
      <c r="BA31" s="28">
        <f t="shared" si="396"/>
        <v>0</v>
      </c>
      <c r="BB31" s="15">
        <v>218</v>
      </c>
      <c r="BC31" s="74">
        <f t="shared" si="397"/>
        <v>1071.1999999999971</v>
      </c>
      <c r="BD31" s="34">
        <v>1112</v>
      </c>
      <c r="BE31" s="35">
        <v>220</v>
      </c>
      <c r="BF31" s="42">
        <v>28</v>
      </c>
      <c r="BG31" s="21">
        <f t="shared" si="376"/>
        <v>9770.3999999999924</v>
      </c>
      <c r="BH31" s="16">
        <f t="shared" si="377"/>
        <v>56.000000000000227</v>
      </c>
      <c r="BI31" s="17">
        <f t="shared" si="378"/>
        <v>2607</v>
      </c>
      <c r="BJ31" s="22">
        <f t="shared" si="379"/>
        <v>13681.399999999992</v>
      </c>
      <c r="BK31" s="26">
        <f t="shared" si="398"/>
        <v>3.8910447761194029</v>
      </c>
      <c r="BL31" s="26">
        <f t="shared" si="399"/>
        <v>19.055067463856048</v>
      </c>
      <c r="BM31" s="23">
        <f t="shared" si="400"/>
        <v>4.4888888888888889</v>
      </c>
      <c r="BN31" s="23">
        <f t="shared" si="401"/>
        <v>4.0999999999999996</v>
      </c>
      <c r="BO31" s="23">
        <f t="shared" si="402"/>
        <v>4.3600000000000003</v>
      </c>
      <c r="BP31" s="23" t="e">
        <f>#REF!/70</f>
        <v>#REF!</v>
      </c>
      <c r="BQ31" s="23" t="e">
        <f>#REF!/20</f>
        <v>#REF!</v>
      </c>
    </row>
    <row r="32" spans="1:69" ht="15" customHeight="1">
      <c r="A32" s="13" t="s">
        <v>61</v>
      </c>
      <c r="B32" s="2"/>
      <c r="C32" s="2"/>
      <c r="D32" s="2"/>
      <c r="E32" s="28">
        <v>4352</v>
      </c>
      <c r="F32" s="14"/>
      <c r="G32" s="14"/>
      <c r="H32" s="2"/>
      <c r="I32" s="28">
        <v>0</v>
      </c>
      <c r="J32" s="28">
        <v>364</v>
      </c>
      <c r="K32" s="37">
        <v>362</v>
      </c>
      <c r="L32" s="28">
        <v>359</v>
      </c>
      <c r="M32" s="28">
        <v>448</v>
      </c>
      <c r="N32" s="76">
        <f t="shared" si="380"/>
        <v>1533</v>
      </c>
      <c r="O32" s="74">
        <f t="shared" si="381"/>
        <v>5885</v>
      </c>
      <c r="P32" s="2"/>
      <c r="Q32" s="2"/>
      <c r="R32" s="2"/>
      <c r="S32" s="28">
        <v>188</v>
      </c>
      <c r="T32" s="14"/>
      <c r="U32" s="14"/>
      <c r="V32" s="2"/>
      <c r="W32" s="28">
        <v>0</v>
      </c>
      <c r="X32" s="15">
        <v>117</v>
      </c>
      <c r="Y32" s="74">
        <f t="shared" si="382"/>
        <v>305</v>
      </c>
      <c r="Z32" s="2">
        <f t="shared" si="355"/>
        <v>2913.35</v>
      </c>
      <c r="AA32" s="2">
        <v>2932.92</v>
      </c>
      <c r="AB32" s="2">
        <f t="shared" si="383"/>
        <v>19.570000000000164</v>
      </c>
      <c r="AC32" s="28">
        <f t="shared" si="384"/>
        <v>782.80000000000655</v>
      </c>
      <c r="AD32" s="14">
        <f t="shared" si="358"/>
        <v>255.02</v>
      </c>
      <c r="AE32" s="14">
        <v>255.82</v>
      </c>
      <c r="AF32" s="14">
        <f t="shared" si="385"/>
        <v>0.79999999999998295</v>
      </c>
      <c r="AG32" s="28">
        <f t="shared" si="386"/>
        <v>31.999999999999318</v>
      </c>
      <c r="AH32" s="15">
        <v>412</v>
      </c>
      <c r="AI32" s="74">
        <f t="shared" si="387"/>
        <v>1162.8000000000072</v>
      </c>
      <c r="AJ32" s="14">
        <f t="shared" si="362"/>
        <v>931.98</v>
      </c>
      <c r="AK32" s="14">
        <v>935.62</v>
      </c>
      <c r="AL32" s="14">
        <f t="shared" si="388"/>
        <v>3.6399999999999864</v>
      </c>
      <c r="AM32" s="28">
        <f t="shared" si="389"/>
        <v>145.59999999999945</v>
      </c>
      <c r="AN32" s="14">
        <f t="shared" si="365"/>
        <v>349.24</v>
      </c>
      <c r="AO32" s="14">
        <v>354.13</v>
      </c>
      <c r="AP32" s="14">
        <f t="shared" si="390"/>
        <v>4.8899999999999864</v>
      </c>
      <c r="AQ32" s="28">
        <f t="shared" si="391"/>
        <v>195.59999999999945</v>
      </c>
      <c r="AR32" s="15">
        <v>332</v>
      </c>
      <c r="AS32" s="74">
        <f t="shared" si="392"/>
        <v>282</v>
      </c>
      <c r="AT32" s="14">
        <f t="shared" si="369"/>
        <v>7212.54</v>
      </c>
      <c r="AU32" s="14">
        <v>7227.41</v>
      </c>
      <c r="AV32" s="14">
        <f t="shared" si="393"/>
        <v>14.869999999999891</v>
      </c>
      <c r="AW32" s="28">
        <f t="shared" si="394"/>
        <v>594.79999999999563</v>
      </c>
      <c r="AX32" s="14">
        <f t="shared" si="372"/>
        <v>252.51</v>
      </c>
      <c r="AY32" s="14">
        <v>252.87</v>
      </c>
      <c r="AZ32" s="14">
        <f t="shared" si="395"/>
        <v>0.36000000000001364</v>
      </c>
      <c r="BA32" s="28">
        <f t="shared" si="396"/>
        <v>14.400000000000546</v>
      </c>
      <c r="BB32" s="15">
        <v>220</v>
      </c>
      <c r="BC32" s="74">
        <f t="shared" si="397"/>
        <v>800.39999999999509</v>
      </c>
      <c r="BD32" s="34">
        <v>976</v>
      </c>
      <c r="BE32" s="35">
        <v>142</v>
      </c>
      <c r="BF32" s="42">
        <v>0</v>
      </c>
      <c r="BG32" s="21">
        <f t="shared" si="376"/>
        <v>6063.2000000000016</v>
      </c>
      <c r="BH32" s="16">
        <f t="shared" si="377"/>
        <v>241.99999999999932</v>
      </c>
      <c r="BI32" s="17">
        <f t="shared" si="378"/>
        <v>2614</v>
      </c>
      <c r="BJ32" s="22">
        <f t="shared" si="379"/>
        <v>9553.2000000000025</v>
      </c>
      <c r="BK32" s="26">
        <f t="shared" si="398"/>
        <v>3.901492537313433</v>
      </c>
      <c r="BL32" s="26">
        <f t="shared" ref="BL32" si="403">(BI32*100)/BJ32</f>
        <v>27.36255914248628</v>
      </c>
      <c r="BM32" s="23">
        <f t="shared" ref="BM32" si="404">AH32/90</f>
        <v>4.5777777777777775</v>
      </c>
      <c r="BN32" s="23">
        <f t="shared" ref="BN32" si="405">AR32/80</f>
        <v>4.1500000000000004</v>
      </c>
      <c r="BO32" s="23">
        <f t="shared" ref="BO32" si="406">BB32/50</f>
        <v>4.4000000000000004</v>
      </c>
      <c r="BP32" s="23" t="e">
        <f>#REF!/70</f>
        <v>#REF!</v>
      </c>
      <c r="BQ32" s="23" t="e">
        <f>#REF!/20</f>
        <v>#REF!</v>
      </c>
    </row>
    <row r="33" spans="1:69" ht="15" customHeight="1">
      <c r="A33" s="13" t="s">
        <v>62</v>
      </c>
      <c r="B33" s="2"/>
      <c r="C33" s="2"/>
      <c r="D33" s="2"/>
      <c r="E33" s="28">
        <v>6312</v>
      </c>
      <c r="F33" s="14"/>
      <c r="G33" s="14"/>
      <c r="H33" s="2"/>
      <c r="I33" s="28">
        <v>0</v>
      </c>
      <c r="J33" s="28">
        <v>198</v>
      </c>
      <c r="K33" s="37">
        <v>370</v>
      </c>
      <c r="L33" s="28">
        <v>375</v>
      </c>
      <c r="M33" s="28">
        <v>490</v>
      </c>
      <c r="N33" s="76">
        <f t="shared" ref="N33" si="407">M33+L33+K33+J33</f>
        <v>1433</v>
      </c>
      <c r="O33" s="74">
        <f t="shared" ref="O33" si="408">E33+(N33-I33)</f>
        <v>7745</v>
      </c>
      <c r="P33" s="2"/>
      <c r="Q33" s="2"/>
      <c r="R33" s="2"/>
      <c r="S33" s="28">
        <v>592</v>
      </c>
      <c r="T33" s="14"/>
      <c r="U33" s="14"/>
      <c r="V33" s="2"/>
      <c r="W33" s="28">
        <v>0</v>
      </c>
      <c r="X33" s="15">
        <v>235</v>
      </c>
      <c r="Y33" s="74">
        <f t="shared" ref="Y33" si="409">S33+(X33-W33)</f>
        <v>827</v>
      </c>
      <c r="Z33" s="2">
        <f t="shared" si="355"/>
        <v>2932.92</v>
      </c>
      <c r="AA33" s="2">
        <v>2948.88</v>
      </c>
      <c r="AB33" s="2">
        <f t="shared" ref="AB33" si="410">AA33-Z33</f>
        <v>15.960000000000036</v>
      </c>
      <c r="AC33" s="28">
        <f t="shared" ref="AC33" si="411">AB33*40</f>
        <v>638.40000000000146</v>
      </c>
      <c r="AD33" s="14">
        <f t="shared" si="358"/>
        <v>255.82</v>
      </c>
      <c r="AE33" s="14">
        <v>256.89</v>
      </c>
      <c r="AF33" s="14">
        <f t="shared" ref="AF33" si="412">AE33-AD33</f>
        <v>1.0699999999999932</v>
      </c>
      <c r="AG33" s="28">
        <f t="shared" ref="AG33" si="413">AF33*40</f>
        <v>42.799999999999727</v>
      </c>
      <c r="AH33" s="15">
        <v>445</v>
      </c>
      <c r="AI33" s="74">
        <f t="shared" ref="AI33" si="414">AC33+(AH33-AG33)</f>
        <v>1040.6000000000017</v>
      </c>
      <c r="AJ33" s="14">
        <f t="shared" si="362"/>
        <v>935.62</v>
      </c>
      <c r="AK33" s="14">
        <v>941.2</v>
      </c>
      <c r="AL33" s="14">
        <f t="shared" ref="AL33" si="415">AK33-AJ33</f>
        <v>5.5800000000000409</v>
      </c>
      <c r="AM33" s="28">
        <f t="shared" ref="AM33" si="416">AL33*40</f>
        <v>223.20000000000164</v>
      </c>
      <c r="AN33" s="14">
        <f t="shared" si="365"/>
        <v>354.13</v>
      </c>
      <c r="AO33" s="14">
        <v>356.01</v>
      </c>
      <c r="AP33" s="14">
        <f t="shared" ref="AP33" si="417">AO33-AN33</f>
        <v>1.8799999999999955</v>
      </c>
      <c r="AQ33" s="28">
        <f t="shared" ref="AQ33" si="418">AP33*40</f>
        <v>75.199999999999818</v>
      </c>
      <c r="AR33" s="15">
        <v>346</v>
      </c>
      <c r="AS33" s="74">
        <f t="shared" ref="AS33" si="419">AM33+(AR33-AQ33)</f>
        <v>494.00000000000182</v>
      </c>
      <c r="AT33" s="14">
        <f t="shared" si="369"/>
        <v>7227.41</v>
      </c>
      <c r="AU33" s="14">
        <v>7242.79</v>
      </c>
      <c r="AV33" s="14">
        <f t="shared" ref="AV33" si="420">AU33-AT33</f>
        <v>15.380000000000109</v>
      </c>
      <c r="AW33" s="28">
        <f t="shared" ref="AW33" si="421">AV33*40</f>
        <v>615.20000000000437</v>
      </c>
      <c r="AX33" s="14">
        <f t="shared" si="372"/>
        <v>252.87</v>
      </c>
      <c r="AY33" s="14">
        <v>253.33</v>
      </c>
      <c r="AZ33" s="14">
        <f t="shared" ref="AZ33" si="422">AY33-AX33</f>
        <v>0.46000000000000796</v>
      </c>
      <c r="BA33" s="28">
        <f t="shared" ref="BA33" si="423">AZ33*40</f>
        <v>18.400000000000318</v>
      </c>
      <c r="BB33" s="15">
        <v>239</v>
      </c>
      <c r="BC33" s="74">
        <f t="shared" ref="BC33" si="424">AW33+(BB33-BA33)</f>
        <v>835.80000000000405</v>
      </c>
      <c r="BD33" s="34">
        <v>988</v>
      </c>
      <c r="BE33" s="35">
        <v>235</v>
      </c>
      <c r="BF33" s="42">
        <v>3729</v>
      </c>
      <c r="BG33" s="21">
        <f t="shared" si="376"/>
        <v>8380.8000000000065</v>
      </c>
      <c r="BH33" s="16">
        <f t="shared" si="377"/>
        <v>136.39999999999986</v>
      </c>
      <c r="BI33" s="17">
        <f t="shared" si="378"/>
        <v>2698</v>
      </c>
      <c r="BJ33" s="22">
        <f t="shared" si="379"/>
        <v>15894.400000000007</v>
      </c>
      <c r="BK33" s="26">
        <f t="shared" si="398"/>
        <v>4.026865671641791</v>
      </c>
      <c r="BL33" s="26">
        <f t="shared" ref="BL33:BL34" si="425">(BI33*100)/BJ33</f>
        <v>16.974531910610018</v>
      </c>
      <c r="BM33" s="23">
        <f t="shared" ref="BM33:BM34" si="426">AH33/90</f>
        <v>4.9444444444444446</v>
      </c>
      <c r="BN33" s="23">
        <f t="shared" ref="BN33:BN34" si="427">AR33/80</f>
        <v>4.3250000000000002</v>
      </c>
      <c r="BO33" s="23">
        <f t="shared" ref="BO33:BO34" si="428">BB33/50</f>
        <v>4.78</v>
      </c>
      <c r="BP33" s="23" t="e">
        <f>#REF!/70</f>
        <v>#REF!</v>
      </c>
      <c r="BQ33" s="23" t="e">
        <f>#REF!/20</f>
        <v>#REF!</v>
      </c>
    </row>
    <row r="34" spans="1:69" ht="15" customHeight="1">
      <c r="A34" s="13" t="s">
        <v>63</v>
      </c>
      <c r="B34" s="2"/>
      <c r="C34" s="2"/>
      <c r="D34" s="2"/>
      <c r="E34" s="28">
        <v>6840</v>
      </c>
      <c r="F34" s="14"/>
      <c r="G34" s="14"/>
      <c r="H34" s="2"/>
      <c r="I34" s="28">
        <v>0</v>
      </c>
      <c r="J34" s="28">
        <v>175</v>
      </c>
      <c r="K34" s="37">
        <v>336</v>
      </c>
      <c r="L34" s="28">
        <v>330</v>
      </c>
      <c r="M34" s="28">
        <v>440</v>
      </c>
      <c r="N34" s="76">
        <f t="shared" ref="N34" si="429">M34+L34+K34+J34</f>
        <v>1281</v>
      </c>
      <c r="O34" s="74">
        <f t="shared" ref="O34" si="430">E34+(N34-I34)</f>
        <v>8121</v>
      </c>
      <c r="P34" s="2"/>
      <c r="Q34" s="2"/>
      <c r="R34" s="2"/>
      <c r="S34" s="28">
        <v>1112</v>
      </c>
      <c r="T34" s="14"/>
      <c r="U34" s="14"/>
      <c r="V34" s="2"/>
      <c r="W34" s="28">
        <v>0</v>
      </c>
      <c r="X34" s="15">
        <v>207</v>
      </c>
      <c r="Y34" s="74">
        <f t="shared" ref="Y34" si="431">S34+(X34-W34)</f>
        <v>1319</v>
      </c>
      <c r="Z34" s="2">
        <f t="shared" si="355"/>
        <v>2948.88</v>
      </c>
      <c r="AA34" s="2">
        <v>2978.02</v>
      </c>
      <c r="AB34" s="2">
        <f t="shared" ref="AB34" si="432">AA34-Z34</f>
        <v>29.139999999999873</v>
      </c>
      <c r="AC34" s="28">
        <f t="shared" ref="AC34" si="433">AB34*40</f>
        <v>1165.5999999999949</v>
      </c>
      <c r="AD34" s="14">
        <f t="shared" si="358"/>
        <v>256.89</v>
      </c>
      <c r="AE34" s="14">
        <v>256.97000000000003</v>
      </c>
      <c r="AF34" s="14">
        <f t="shared" ref="AF34" si="434">AE34-AD34</f>
        <v>8.0000000000040927E-2</v>
      </c>
      <c r="AG34" s="28">
        <f t="shared" ref="AG34" si="435">AF34*40</f>
        <v>3.2000000000016371</v>
      </c>
      <c r="AH34" s="15">
        <v>337</v>
      </c>
      <c r="AI34" s="74">
        <f t="shared" ref="AI34" si="436">AC34+(AH34-AG34)</f>
        <v>1499.3999999999933</v>
      </c>
      <c r="AJ34" s="14">
        <f t="shared" si="362"/>
        <v>941.2</v>
      </c>
      <c r="AK34" s="14">
        <v>956.15</v>
      </c>
      <c r="AL34" s="14">
        <f t="shared" ref="AL34" si="437">AK34-AJ34</f>
        <v>14.949999999999932</v>
      </c>
      <c r="AM34" s="28">
        <f t="shared" ref="AM34" si="438">AL34*40</f>
        <v>597.99999999999727</v>
      </c>
      <c r="AN34" s="14">
        <f t="shared" si="365"/>
        <v>356.01</v>
      </c>
      <c r="AO34" s="14">
        <v>356.25</v>
      </c>
      <c r="AP34" s="14">
        <f t="shared" ref="AP34" si="439">AO34-AN34</f>
        <v>0.24000000000000909</v>
      </c>
      <c r="AQ34" s="28">
        <f t="shared" ref="AQ34" si="440">AP34*40</f>
        <v>9.6000000000003638</v>
      </c>
      <c r="AR34" s="15">
        <v>289</v>
      </c>
      <c r="AS34" s="74">
        <f t="shared" ref="AS34" si="441">AM34+(AR34-AQ34)</f>
        <v>877.39999999999691</v>
      </c>
      <c r="AT34" s="14">
        <f t="shared" si="369"/>
        <v>7242.79</v>
      </c>
      <c r="AU34" s="14">
        <v>7262.18</v>
      </c>
      <c r="AV34" s="14">
        <f t="shared" ref="AV34" si="442">AU34-AT34</f>
        <v>19.390000000000327</v>
      </c>
      <c r="AW34" s="28">
        <f t="shared" ref="AW34" si="443">AV34*40</f>
        <v>775.6000000000131</v>
      </c>
      <c r="AX34" s="14">
        <f t="shared" si="372"/>
        <v>253.33</v>
      </c>
      <c r="AY34" s="14">
        <v>253.51</v>
      </c>
      <c r="AZ34" s="14">
        <f t="shared" ref="AZ34" si="444">AY34-AX34</f>
        <v>0.1799999999999784</v>
      </c>
      <c r="BA34" s="28">
        <f t="shared" ref="BA34" si="445">AZ34*40</f>
        <v>7.199999999999136</v>
      </c>
      <c r="BB34" s="15">
        <v>214</v>
      </c>
      <c r="BC34" s="74">
        <f t="shared" ref="BC34" si="446">AW34+(BB34-BA34)</f>
        <v>982.40000000001396</v>
      </c>
      <c r="BD34" s="34">
        <v>1046</v>
      </c>
      <c r="BE34" s="35">
        <v>222</v>
      </c>
      <c r="BF34" s="42">
        <v>480</v>
      </c>
      <c r="BG34" s="21">
        <f t="shared" ref="BG34" si="447">AW34+AM34+AC34+S34+E34</f>
        <v>10491.200000000004</v>
      </c>
      <c r="BH34" s="16">
        <f t="shared" ref="BH34" si="448">BA34+AQ34+AG34+W34+I34</f>
        <v>20.000000000001137</v>
      </c>
      <c r="BI34" s="17">
        <f t="shared" ref="BI34" si="449">BB34+AR34+AH34+X34+M34+L34+K34+J34</f>
        <v>2328</v>
      </c>
      <c r="BJ34" s="22">
        <f t="shared" ref="BJ34" si="450">((BG34+BD34+BE34+BF34)+(BI34-BH34))</f>
        <v>14547.200000000004</v>
      </c>
      <c r="BK34" s="26">
        <f t="shared" si="398"/>
        <v>3.4746268656716417</v>
      </c>
      <c r="BL34" s="26">
        <f t="shared" si="425"/>
        <v>16.003079630444343</v>
      </c>
      <c r="BM34" s="23">
        <f t="shared" si="426"/>
        <v>3.7444444444444445</v>
      </c>
      <c r="BN34" s="23">
        <f t="shared" si="427"/>
        <v>3.6124999999999998</v>
      </c>
      <c r="BO34" s="23">
        <f t="shared" si="428"/>
        <v>4.28</v>
      </c>
      <c r="BP34" s="23" t="e">
        <f>#REF!/70</f>
        <v>#REF!</v>
      </c>
      <c r="BQ34" s="23" t="e">
        <f>#REF!/20</f>
        <v>#REF!</v>
      </c>
    </row>
    <row r="35" spans="1:69" ht="15" customHeight="1">
      <c r="A35" s="13" t="s">
        <v>64</v>
      </c>
      <c r="B35" s="2"/>
      <c r="C35" s="2"/>
      <c r="D35" s="2"/>
      <c r="E35" s="28">
        <v>2704</v>
      </c>
      <c r="F35" s="14"/>
      <c r="G35" s="14"/>
      <c r="H35" s="2"/>
      <c r="I35" s="28">
        <v>0</v>
      </c>
      <c r="J35" s="28">
        <v>131</v>
      </c>
      <c r="K35" s="37">
        <v>142</v>
      </c>
      <c r="L35" s="28">
        <v>22</v>
      </c>
      <c r="M35" s="28">
        <v>413</v>
      </c>
      <c r="N35" s="76">
        <f t="shared" ref="N35:N36" si="451">M35+L35+K35+J35</f>
        <v>708</v>
      </c>
      <c r="O35" s="74">
        <f t="shared" ref="O35:O36" si="452">E35+(N35-I35)</f>
        <v>3412</v>
      </c>
      <c r="P35" s="2"/>
      <c r="Q35" s="2"/>
      <c r="R35" s="2"/>
      <c r="S35" s="28">
        <v>252</v>
      </c>
      <c r="T35" s="14"/>
      <c r="U35" s="14"/>
      <c r="V35" s="2"/>
      <c r="W35" s="28">
        <v>0</v>
      </c>
      <c r="X35" s="15">
        <v>61</v>
      </c>
      <c r="Y35" s="74">
        <f t="shared" ref="Y35:Y36" si="453">S35+(X35-W35)</f>
        <v>313</v>
      </c>
      <c r="Z35" s="2">
        <f t="shared" ref="Z35:Z36" si="454">AA34</f>
        <v>2978.02</v>
      </c>
      <c r="AA35" s="2">
        <v>2988.28</v>
      </c>
      <c r="AB35" s="2">
        <f t="shared" ref="AB35:AB36" si="455">AA35-Z35</f>
        <v>10.260000000000218</v>
      </c>
      <c r="AC35" s="28">
        <f t="shared" ref="AC35:AC36" si="456">AB35*40</f>
        <v>410.40000000000873</v>
      </c>
      <c r="AD35" s="14">
        <f t="shared" ref="AD35:AD36" si="457">AE34</f>
        <v>256.97000000000003</v>
      </c>
      <c r="AE35" s="14">
        <v>260.5</v>
      </c>
      <c r="AF35" s="14">
        <f t="shared" ref="AF35:AF36" si="458">AE35-AD35</f>
        <v>3.5299999999999727</v>
      </c>
      <c r="AG35" s="28">
        <f t="shared" ref="AG35:AG36" si="459">AF35*40</f>
        <v>141.19999999999891</v>
      </c>
      <c r="AH35" s="15">
        <v>392</v>
      </c>
      <c r="AI35" s="74">
        <f t="shared" ref="AI35:AI36" si="460">AC35+(AH35-AG35)</f>
        <v>661.20000000000982</v>
      </c>
      <c r="AJ35" s="14">
        <f t="shared" ref="AJ35:AJ36" si="461">AK34</f>
        <v>956.15</v>
      </c>
      <c r="AK35" s="14">
        <v>959.31</v>
      </c>
      <c r="AL35" s="14">
        <f t="shared" ref="AL35:AL36" si="462">AK35-AJ35</f>
        <v>3.1599999999999682</v>
      </c>
      <c r="AM35" s="28">
        <f t="shared" ref="AM35:AM36" si="463">AL35*40</f>
        <v>126.39999999999873</v>
      </c>
      <c r="AN35" s="14">
        <f t="shared" ref="AN35:AN36" si="464">AO34</f>
        <v>356.25</v>
      </c>
      <c r="AO35" s="14">
        <v>360.56</v>
      </c>
      <c r="AP35" s="14">
        <f t="shared" ref="AP35:AP36" si="465">AO35-AN35</f>
        <v>4.3100000000000023</v>
      </c>
      <c r="AQ35" s="28">
        <f t="shared" ref="AQ35:AQ36" si="466">AP35*40</f>
        <v>172.40000000000009</v>
      </c>
      <c r="AR35" s="15">
        <v>319</v>
      </c>
      <c r="AS35" s="74">
        <f t="shared" ref="AS35:AS36" si="467">AM35+(AR35-AQ35)</f>
        <v>272.99999999999864</v>
      </c>
      <c r="AT35" s="14">
        <f t="shared" ref="AT35:AT36" si="468">AU34</f>
        <v>7262.18</v>
      </c>
      <c r="AU35" s="14">
        <v>7267.17</v>
      </c>
      <c r="AV35" s="14">
        <f t="shared" ref="AV35:AV36" si="469">AU35-AT35</f>
        <v>4.9899999999997817</v>
      </c>
      <c r="AW35" s="28">
        <f t="shared" ref="AW35:AW36" si="470">AV35*40</f>
        <v>199.59999999999127</v>
      </c>
      <c r="AX35" s="14">
        <f t="shared" ref="AX35:AX36" si="471">AY34</f>
        <v>253.51</v>
      </c>
      <c r="AY35" s="14">
        <v>256.3</v>
      </c>
      <c r="AZ35" s="14">
        <f t="shared" ref="AZ35:AZ36" si="472">AY35-AX35</f>
        <v>2.7900000000000205</v>
      </c>
      <c r="BA35" s="28">
        <f t="shared" ref="BA35:BA36" si="473">AZ35*40</f>
        <v>111.60000000000082</v>
      </c>
      <c r="BB35" s="15">
        <v>211</v>
      </c>
      <c r="BC35" s="74">
        <f t="shared" ref="BC35:BC36" si="474">AW35+(BB35-BA35)</f>
        <v>298.99999999999045</v>
      </c>
      <c r="BD35" s="34">
        <v>500</v>
      </c>
      <c r="BE35" s="35">
        <v>92</v>
      </c>
      <c r="BF35" s="42">
        <v>0</v>
      </c>
      <c r="BG35" s="21">
        <f t="shared" ref="BG35:BG36" si="475">AW35+AM35+AC35+S35+E35</f>
        <v>3692.3999999999987</v>
      </c>
      <c r="BH35" s="16">
        <f t="shared" ref="BH35:BH36" si="476">BA35+AQ35+AG35+W35+I35</f>
        <v>425.19999999999982</v>
      </c>
      <c r="BI35" s="17">
        <f t="shared" ref="BI35:BI36" si="477">BB35+AR35+AH35+X35+M35+L35+K35+J35</f>
        <v>1691</v>
      </c>
      <c r="BJ35" s="22">
        <f t="shared" ref="BJ35:BJ36" si="478">((BG35+BD35+BE35+BF35)+(BI35-BH35))</f>
        <v>5550.1999999999989</v>
      </c>
      <c r="BK35" s="26">
        <f t="shared" si="398"/>
        <v>2.5238805970149252</v>
      </c>
      <c r="BL35" s="26">
        <f t="shared" ref="BL35" si="479">(BI35*100)/BJ35</f>
        <v>30.467370545205583</v>
      </c>
      <c r="BM35" s="23">
        <f t="shared" ref="BM35" si="480">AH35/90</f>
        <v>4.3555555555555552</v>
      </c>
      <c r="BN35" s="23">
        <f t="shared" ref="BN35" si="481">AR35/80</f>
        <v>3.9874999999999998</v>
      </c>
      <c r="BO35" s="23">
        <f t="shared" ref="BO35" si="482">BB35/50</f>
        <v>4.22</v>
      </c>
      <c r="BP35" s="23" t="e">
        <f>#REF!/70</f>
        <v>#REF!</v>
      </c>
      <c r="BQ35" s="23" t="e">
        <f>#REF!/20</f>
        <v>#REF!</v>
      </c>
    </row>
    <row r="36" spans="1:69" ht="15" customHeight="1">
      <c r="A36" s="13" t="s">
        <v>65</v>
      </c>
      <c r="B36" s="2"/>
      <c r="C36" s="2"/>
      <c r="D36" s="2"/>
      <c r="E36" s="28">
        <v>2736</v>
      </c>
      <c r="F36" s="14"/>
      <c r="G36" s="14"/>
      <c r="H36" s="2"/>
      <c r="I36" s="28">
        <v>0</v>
      </c>
      <c r="J36" s="28">
        <v>117</v>
      </c>
      <c r="K36" s="37">
        <v>120</v>
      </c>
      <c r="L36" s="28">
        <v>0</v>
      </c>
      <c r="M36" s="28">
        <v>446</v>
      </c>
      <c r="N36" s="76">
        <f t="shared" si="451"/>
        <v>683</v>
      </c>
      <c r="O36" s="74">
        <f t="shared" si="452"/>
        <v>3419</v>
      </c>
      <c r="P36" s="2"/>
      <c r="Q36" s="2"/>
      <c r="R36" s="2"/>
      <c r="S36" s="28">
        <v>308</v>
      </c>
      <c r="T36" s="14"/>
      <c r="U36" s="14"/>
      <c r="V36" s="2"/>
      <c r="W36" s="28">
        <v>0</v>
      </c>
      <c r="X36" s="15">
        <v>0</v>
      </c>
      <c r="Y36" s="74">
        <f t="shared" si="453"/>
        <v>308</v>
      </c>
      <c r="Z36" s="2">
        <f t="shared" si="454"/>
        <v>2988.28</v>
      </c>
      <c r="AA36" s="2">
        <v>3001.55</v>
      </c>
      <c r="AB36" s="2">
        <f t="shared" si="455"/>
        <v>13.269999999999982</v>
      </c>
      <c r="AC36" s="28">
        <f t="shared" si="456"/>
        <v>530.79999999999927</v>
      </c>
      <c r="AD36" s="14">
        <f t="shared" si="457"/>
        <v>260.5</v>
      </c>
      <c r="AE36" s="14">
        <v>260.7</v>
      </c>
      <c r="AF36" s="14">
        <f t="shared" si="458"/>
        <v>0.19999999999998863</v>
      </c>
      <c r="AG36" s="28">
        <f t="shared" si="459"/>
        <v>7.9999999999995453</v>
      </c>
      <c r="AH36" s="15">
        <v>399</v>
      </c>
      <c r="AI36" s="74">
        <f t="shared" si="460"/>
        <v>921.79999999999973</v>
      </c>
      <c r="AJ36" s="14">
        <f t="shared" si="461"/>
        <v>959.31</v>
      </c>
      <c r="AK36" s="14">
        <v>963.23</v>
      </c>
      <c r="AL36" s="14">
        <f t="shared" si="462"/>
        <v>3.9200000000000728</v>
      </c>
      <c r="AM36" s="28">
        <f t="shared" si="463"/>
        <v>156.80000000000291</v>
      </c>
      <c r="AN36" s="14">
        <f t="shared" si="464"/>
        <v>360.56</v>
      </c>
      <c r="AO36" s="14">
        <v>364.76</v>
      </c>
      <c r="AP36" s="14">
        <f t="shared" si="465"/>
        <v>4.1999999999999886</v>
      </c>
      <c r="AQ36" s="28">
        <f t="shared" si="466"/>
        <v>167.99999999999955</v>
      </c>
      <c r="AR36" s="15">
        <v>322</v>
      </c>
      <c r="AS36" s="74">
        <f t="shared" si="467"/>
        <v>310.80000000000337</v>
      </c>
      <c r="AT36" s="14">
        <f t="shared" si="468"/>
        <v>7267.17</v>
      </c>
      <c r="AU36" s="14">
        <v>7272.41</v>
      </c>
      <c r="AV36" s="14">
        <f t="shared" si="469"/>
        <v>5.2399999999997817</v>
      </c>
      <c r="AW36" s="28">
        <f t="shared" si="470"/>
        <v>209.59999999999127</v>
      </c>
      <c r="AX36" s="14">
        <f t="shared" si="471"/>
        <v>256.3</v>
      </c>
      <c r="AY36" s="14">
        <v>259.2</v>
      </c>
      <c r="AZ36" s="14">
        <f t="shared" si="472"/>
        <v>2.8999999999999773</v>
      </c>
      <c r="BA36" s="28">
        <f t="shared" si="473"/>
        <v>115.99999999999909</v>
      </c>
      <c r="BB36" s="15">
        <v>217</v>
      </c>
      <c r="BC36" s="74">
        <f t="shared" si="474"/>
        <v>310.59999999999218</v>
      </c>
      <c r="BD36" s="34">
        <v>463</v>
      </c>
      <c r="BE36" s="35">
        <v>118</v>
      </c>
      <c r="BF36" s="42">
        <v>0</v>
      </c>
      <c r="BG36" s="21">
        <f t="shared" si="475"/>
        <v>3941.1999999999935</v>
      </c>
      <c r="BH36" s="16">
        <f t="shared" si="476"/>
        <v>291.99999999999818</v>
      </c>
      <c r="BI36" s="17">
        <f t="shared" si="477"/>
        <v>1621</v>
      </c>
      <c r="BJ36" s="22">
        <f t="shared" si="478"/>
        <v>5851.1999999999953</v>
      </c>
      <c r="BK36" s="26">
        <f t="shared" si="398"/>
        <v>2.419402985074627</v>
      </c>
      <c r="BL36" s="26">
        <f t="shared" ref="BL36" si="483">(BI36*100)/BJ36</f>
        <v>27.703718895269368</v>
      </c>
    </row>
    <row r="37" spans="1:69" ht="15" customHeight="1">
      <c r="A37" s="13" t="s">
        <v>66</v>
      </c>
      <c r="B37" s="2"/>
      <c r="C37" s="2"/>
      <c r="D37" s="2"/>
      <c r="E37" s="28">
        <v>3336</v>
      </c>
      <c r="F37" s="14"/>
      <c r="G37" s="14"/>
      <c r="H37" s="2"/>
      <c r="I37" s="28">
        <v>0</v>
      </c>
      <c r="J37" s="28">
        <v>122</v>
      </c>
      <c r="K37" s="37">
        <v>123</v>
      </c>
      <c r="L37" s="28">
        <v>0</v>
      </c>
      <c r="M37" s="28">
        <v>400</v>
      </c>
      <c r="N37" s="76">
        <f t="shared" ref="N37" si="484">M37+L37+K37+J37</f>
        <v>645</v>
      </c>
      <c r="O37" s="74">
        <f t="shared" ref="O37" si="485">E37+(N37-I37)</f>
        <v>3981</v>
      </c>
      <c r="P37" s="2"/>
      <c r="Q37" s="2"/>
      <c r="R37" s="2"/>
      <c r="S37" s="28">
        <v>240</v>
      </c>
      <c r="T37" s="14"/>
      <c r="U37" s="14"/>
      <c r="V37" s="2"/>
      <c r="W37" s="28">
        <v>0</v>
      </c>
      <c r="X37" s="15">
        <v>0</v>
      </c>
      <c r="Y37" s="74">
        <f t="shared" ref="Y37" si="486">S37+(X37-W37)</f>
        <v>240</v>
      </c>
      <c r="Z37" s="2">
        <f t="shared" ref="Z37" si="487">AA36</f>
        <v>3001.55</v>
      </c>
      <c r="AA37" s="2">
        <v>3017.29</v>
      </c>
      <c r="AB37" s="2">
        <f t="shared" ref="AB37" si="488">AA37-Z37</f>
        <v>15.739999999999782</v>
      </c>
      <c r="AC37" s="28">
        <f t="shared" ref="AC37" si="489">AB37*40</f>
        <v>629.59999999999127</v>
      </c>
      <c r="AD37" s="14">
        <f t="shared" ref="AD37" si="490">AE36</f>
        <v>260.7</v>
      </c>
      <c r="AE37" s="14">
        <v>262.66000000000003</v>
      </c>
      <c r="AF37" s="14">
        <f t="shared" ref="AF37" si="491">AE37-AD37</f>
        <v>1.9600000000000364</v>
      </c>
      <c r="AG37" s="28">
        <f t="shared" ref="AG37" si="492">AF37*40</f>
        <v>78.400000000001455</v>
      </c>
      <c r="AH37" s="15">
        <v>360</v>
      </c>
      <c r="AI37" s="74">
        <f t="shared" ref="AI37" si="493">AC37+(AH37-AG37)</f>
        <v>911.19999999998981</v>
      </c>
      <c r="AJ37" s="14">
        <f t="shared" ref="AJ37" si="494">AK36</f>
        <v>963.23</v>
      </c>
      <c r="AK37" s="14">
        <v>966.36</v>
      </c>
      <c r="AL37" s="14">
        <f t="shared" ref="AL37" si="495">AK37-AJ37</f>
        <v>3.1299999999999955</v>
      </c>
      <c r="AM37" s="28">
        <f t="shared" ref="AM37" si="496">AL37*40</f>
        <v>125.19999999999982</v>
      </c>
      <c r="AN37" s="14">
        <f t="shared" ref="AN37" si="497">AO36</f>
        <v>364.76</v>
      </c>
      <c r="AO37" s="14">
        <v>370</v>
      </c>
      <c r="AP37" s="14">
        <f t="shared" ref="AP37" si="498">AO37-AN37</f>
        <v>5.2400000000000091</v>
      </c>
      <c r="AQ37" s="28">
        <f t="shared" ref="AQ37" si="499">AP37*40</f>
        <v>209.60000000000036</v>
      </c>
      <c r="AR37" s="15">
        <v>289</v>
      </c>
      <c r="AS37" s="74">
        <f t="shared" ref="AS37" si="500">AM37+(AR37-AQ37)</f>
        <v>204.59999999999945</v>
      </c>
      <c r="AT37" s="14">
        <f t="shared" ref="AT37" si="501">AU36</f>
        <v>7272.41</v>
      </c>
      <c r="AU37" s="14">
        <v>7262.18</v>
      </c>
      <c r="AV37" s="14">
        <f t="shared" ref="AV37" si="502">AU37-AT37</f>
        <v>-10.229999999999563</v>
      </c>
      <c r="AW37" s="28">
        <f t="shared" ref="AW37" si="503">AV37*40</f>
        <v>-409.19999999998254</v>
      </c>
      <c r="AX37" s="14">
        <f t="shared" ref="AX37" si="504">AY36</f>
        <v>259.2</v>
      </c>
      <c r="AY37" s="14">
        <v>253.51</v>
      </c>
      <c r="AZ37" s="14">
        <f t="shared" ref="AZ37" si="505">AY37-AX37</f>
        <v>-5.6899999999999977</v>
      </c>
      <c r="BA37" s="28">
        <f t="shared" ref="BA37" si="506">AZ37*40</f>
        <v>-227.59999999999991</v>
      </c>
      <c r="BB37" s="15">
        <v>214</v>
      </c>
      <c r="BC37" s="74">
        <f t="shared" ref="BC37" si="507">AW37+(BB37-BA37)</f>
        <v>32.400000000017371</v>
      </c>
      <c r="BD37" s="34">
        <v>1046</v>
      </c>
      <c r="BE37" s="35">
        <v>222</v>
      </c>
      <c r="BF37" s="42">
        <v>480</v>
      </c>
      <c r="BG37" s="21">
        <f t="shared" ref="BG37" si="508">AW37+AM37+AC37+S37+E37</f>
        <v>3921.6000000000085</v>
      </c>
      <c r="BH37" s="16">
        <f t="shared" ref="BH37" si="509">BA37+AQ37+AG37+W37+I37</f>
        <v>60.40000000000191</v>
      </c>
      <c r="BI37" s="17">
        <f t="shared" ref="BI37" si="510">BB37+AR37+AH37+X37+M37+L37+K37+J37</f>
        <v>1508</v>
      </c>
      <c r="BJ37" s="22">
        <f t="shared" ref="BJ37" si="511">((BG37+BD37+BE37+BF37)+(BI37-BH37))</f>
        <v>7117.2000000000062</v>
      </c>
      <c r="BK37" s="26">
        <f t="shared" si="398"/>
        <v>2.2507462686567163</v>
      </c>
      <c r="BL37" s="26">
        <f t="shared" ref="BL37" si="512">(BI37*100)/BJ37</f>
        <v>21.188107682796588</v>
      </c>
    </row>
    <row r="38" spans="1:69" ht="15" customHeight="1">
      <c r="E38" s="8">
        <f>SUM(E7:E37)</f>
        <v>194992</v>
      </c>
      <c r="J38" s="8">
        <f>SUM(J7:J37)</f>
        <v>7523</v>
      </c>
      <c r="K38" s="8">
        <f t="shared" ref="K38:O38" si="513">SUM(K7:K37)</f>
        <v>9013</v>
      </c>
      <c r="L38" s="8">
        <f t="shared" si="513"/>
        <v>9453</v>
      </c>
      <c r="M38" s="8">
        <f t="shared" si="513"/>
        <v>10752</v>
      </c>
      <c r="N38" s="8">
        <f t="shared" si="513"/>
        <v>36741</v>
      </c>
      <c r="O38" s="8">
        <f t="shared" si="513"/>
        <v>231733</v>
      </c>
      <c r="S38" s="8">
        <f t="shared" ref="S38:X38" si="514">SUM(S7:S37)</f>
        <v>22796</v>
      </c>
      <c r="T38" s="8">
        <f t="shared" si="514"/>
        <v>0</v>
      </c>
      <c r="U38" s="8">
        <f t="shared" si="514"/>
        <v>0</v>
      </c>
      <c r="V38" s="8">
        <f t="shared" si="514"/>
        <v>0</v>
      </c>
      <c r="W38" s="8"/>
      <c r="X38" s="8">
        <f t="shared" si="514"/>
        <v>4130</v>
      </c>
      <c r="AC38" s="8">
        <f>SUM(AC7:AC37)</f>
        <v>28060.399999999991</v>
      </c>
      <c r="AG38" s="24">
        <f>SUM(AG7:AG37)</f>
        <v>940.40000000000077</v>
      </c>
      <c r="AH38" s="8">
        <f>SUM(AH7:AH37)</f>
        <v>12070</v>
      </c>
      <c r="AI38" s="8">
        <f>SUM(AI7:AI37)</f>
        <v>39189.999999999993</v>
      </c>
      <c r="AM38" s="8">
        <f>SUM(AM7:AM37)</f>
        <v>9239.5999999999985</v>
      </c>
      <c r="AQ38" s="24">
        <f>SUM(AQ7:AQ37)</f>
        <v>2204.8000000000002</v>
      </c>
      <c r="AR38" s="8">
        <f>SUM(AR7:AR37)</f>
        <v>9343</v>
      </c>
      <c r="AS38" s="8">
        <f>SUM(AS7:AS37)</f>
        <v>16377.800000000003</v>
      </c>
      <c r="AW38" s="8">
        <f>SUM(AW7:AW37)</f>
        <v>20988.000000000029</v>
      </c>
      <c r="BA38" s="24">
        <f>SUM(BA7:BA37)</f>
        <v>185.99999999999909</v>
      </c>
      <c r="BB38" s="8">
        <f>SUM(BB7:BB37)</f>
        <v>6633</v>
      </c>
      <c r="BC38" s="8">
        <f>SUM(BC7:BC37)</f>
        <v>27435.000000000025</v>
      </c>
      <c r="BD38" s="8"/>
      <c r="BE38" s="8"/>
      <c r="BF38" s="8"/>
      <c r="BG38" s="8">
        <f t="shared" ref="BG38:BJ38" si="515">SUM(BG7:BG37)</f>
        <v>276076.00000000012</v>
      </c>
      <c r="BH38" s="24">
        <f t="shared" si="515"/>
        <v>3331.1999999999994</v>
      </c>
      <c r="BI38" s="8">
        <f t="shared" si="515"/>
        <v>68917</v>
      </c>
      <c r="BJ38" s="8">
        <f t="shared" si="515"/>
        <v>394648.8000000001</v>
      </c>
      <c r="BK38" s="23">
        <f>(BI38/760)/26</f>
        <v>3.487702429149798</v>
      </c>
      <c r="BL38" s="23">
        <f t="shared" ref="BL38" si="516">(BI38*100)/BJ38</f>
        <v>17.462868251468137</v>
      </c>
    </row>
    <row r="39" spans="1:69" ht="15.95" customHeight="1">
      <c r="AG39" s="9"/>
      <c r="AH39" s="9"/>
      <c r="AQ39" s="9"/>
      <c r="AR39" s="9"/>
      <c r="BA39" s="9"/>
      <c r="BB39" s="9"/>
      <c r="BH39" s="9"/>
      <c r="BI39" s="9"/>
    </row>
    <row r="40" spans="1:69" ht="15.95" customHeight="1">
      <c r="BI40">
        <f>BI38/22</f>
        <v>3132.590909090909</v>
      </c>
    </row>
    <row r="41" spans="1:69">
      <c r="AZ41">
        <f>23.43*40</f>
        <v>937.2</v>
      </c>
    </row>
  </sheetData>
  <mergeCells count="38">
    <mergeCell ref="A1:BJ1"/>
    <mergeCell ref="A2:BJ2"/>
    <mergeCell ref="A3:BJ3"/>
    <mergeCell ref="BG4:BJ4"/>
    <mergeCell ref="BJ5:BJ6"/>
    <mergeCell ref="AT4:BC4"/>
    <mergeCell ref="BB5:BB6"/>
    <mergeCell ref="A4:A6"/>
    <mergeCell ref="BD5:BD6"/>
    <mergeCell ref="BE5:BE6"/>
    <mergeCell ref="BC5:BC6"/>
    <mergeCell ref="B4:O4"/>
    <mergeCell ref="B5:E5"/>
    <mergeCell ref="F5:I5"/>
    <mergeCell ref="N5:N6"/>
    <mergeCell ref="O5:O6"/>
    <mergeCell ref="BK5:BK6"/>
    <mergeCell ref="BI5:BI6"/>
    <mergeCell ref="BL4:BL6"/>
    <mergeCell ref="Z4:AI4"/>
    <mergeCell ref="AJ4:AS4"/>
    <mergeCell ref="Z5:AC5"/>
    <mergeCell ref="AD5:AG5"/>
    <mergeCell ref="AI5:AI6"/>
    <mergeCell ref="AJ5:AM5"/>
    <mergeCell ref="AN5:AQ5"/>
    <mergeCell ref="AS5:AS6"/>
    <mergeCell ref="AH5:AH6"/>
    <mergeCell ref="AR5:AR6"/>
    <mergeCell ref="AT5:AW5"/>
    <mergeCell ref="AX5:BA5"/>
    <mergeCell ref="BF5:BF6"/>
    <mergeCell ref="J5:M5"/>
    <mergeCell ref="P4:Y4"/>
    <mergeCell ref="P5:S5"/>
    <mergeCell ref="T5:W5"/>
    <mergeCell ref="X5:X6"/>
    <mergeCell ref="Y5:Y6"/>
  </mergeCells>
  <pageMargins left="0.51181102362204722" right="0.11811023622047245" top="0.35433070866141736" bottom="0.35433070866141736" header="0.31496062992125984" footer="0.31496062992125984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0"/>
  <sheetViews>
    <sheetView workbookViewId="0">
      <pane ySplit="6" topLeftCell="A19" activePane="bottomLeft" state="frozen"/>
      <selection pane="bottomLeft" activeCell="S37" sqref="S37"/>
    </sheetView>
  </sheetViews>
  <sheetFormatPr defaultRowHeight="15"/>
  <cols>
    <col min="1" max="1" width="8.42578125" customWidth="1"/>
    <col min="2" max="2" width="6.85546875" customWidth="1"/>
    <col min="3" max="3" width="6.42578125" customWidth="1"/>
    <col min="4" max="4" width="4.42578125" bestFit="1" customWidth="1"/>
    <col min="5" max="5" width="6" customWidth="1"/>
    <col min="6" max="6" width="6.5703125" customWidth="1"/>
    <col min="7" max="7" width="7.140625" customWidth="1"/>
    <col min="8" max="8" width="6.7109375" customWidth="1"/>
    <col min="9" max="9" width="5.85546875" customWidth="1"/>
    <col min="10" max="10" width="6.28515625" customWidth="1"/>
    <col min="11" max="11" width="6.5703125" customWidth="1"/>
    <col min="12" max="12" width="7.28515625" customWidth="1"/>
    <col min="13" max="13" width="7.85546875" customWidth="1"/>
    <col min="14" max="14" width="5.7109375" bestFit="1" customWidth="1"/>
    <col min="15" max="15" width="7.28515625" customWidth="1"/>
    <col min="16" max="16" width="7.7109375" customWidth="1"/>
    <col min="17" max="17" width="5.7109375" bestFit="1" customWidth="1"/>
    <col min="18" max="18" width="6.28515625" customWidth="1"/>
    <col min="19" max="19" width="6.42578125" customWidth="1"/>
    <col min="20" max="20" width="6.85546875" customWidth="1"/>
    <col min="21" max="21" width="7.85546875" customWidth="1"/>
    <col min="22" max="22" width="6.85546875" customWidth="1"/>
    <col min="23" max="23" width="7.5703125" customWidth="1"/>
  </cols>
  <sheetData>
    <row r="1" spans="1:30" ht="15.75">
      <c r="A1" s="60" t="s">
        <v>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</row>
    <row r="2" spans="1:30" ht="14.25" customHeight="1">
      <c r="A2" s="61" t="s">
        <v>10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</row>
    <row r="3" spans="1:30" ht="15.75" customHeight="1" thickBot="1">
      <c r="A3" s="61" t="s">
        <v>11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</row>
    <row r="4" spans="1:30" ht="18" customHeight="1" thickTop="1" thickBot="1">
      <c r="A4" s="66" t="s">
        <v>0</v>
      </c>
      <c r="B4" s="53" t="s">
        <v>16</v>
      </c>
      <c r="C4" s="54"/>
      <c r="D4" s="54"/>
      <c r="E4" s="54"/>
      <c r="F4" s="54"/>
      <c r="G4" s="54"/>
      <c r="H4" s="54"/>
      <c r="I4" s="54"/>
      <c r="J4" s="54"/>
      <c r="K4" s="55"/>
      <c r="L4" s="53" t="s">
        <v>17</v>
      </c>
      <c r="M4" s="54"/>
      <c r="N4" s="54"/>
      <c r="O4" s="54"/>
      <c r="P4" s="54"/>
      <c r="Q4" s="54"/>
      <c r="R4" s="54"/>
      <c r="S4" s="55"/>
      <c r="T4" s="62" t="s">
        <v>8</v>
      </c>
      <c r="U4" s="63"/>
      <c r="V4" s="63"/>
      <c r="W4" s="64"/>
      <c r="Y4" s="52" t="s">
        <v>19</v>
      </c>
    </row>
    <row r="5" spans="1:30" ht="18.75" customHeight="1" thickTop="1" thickBot="1">
      <c r="A5" s="67"/>
      <c r="B5" s="46" t="s">
        <v>5</v>
      </c>
      <c r="C5" s="46"/>
      <c r="D5" s="46"/>
      <c r="E5" s="46"/>
      <c r="F5" s="46" t="s">
        <v>6</v>
      </c>
      <c r="G5" s="46"/>
      <c r="H5" s="46"/>
      <c r="I5" s="46"/>
      <c r="J5" s="56" t="s">
        <v>7</v>
      </c>
      <c r="K5" s="48" t="s">
        <v>12</v>
      </c>
      <c r="L5" s="46" t="s">
        <v>5</v>
      </c>
      <c r="M5" s="46"/>
      <c r="N5" s="46"/>
      <c r="O5" s="46" t="s">
        <v>6</v>
      </c>
      <c r="P5" s="46"/>
      <c r="Q5" s="46"/>
      <c r="R5" s="56" t="s">
        <v>7</v>
      </c>
      <c r="S5" s="71" t="s">
        <v>12</v>
      </c>
      <c r="T5" s="18" t="s">
        <v>5</v>
      </c>
      <c r="U5" s="10" t="s">
        <v>6</v>
      </c>
      <c r="V5" s="50" t="s">
        <v>7</v>
      </c>
      <c r="W5" s="65" t="s">
        <v>12</v>
      </c>
      <c r="X5" s="49" t="s">
        <v>18</v>
      </c>
      <c r="Y5" s="52"/>
    </row>
    <row r="6" spans="1:30" ht="22.5" customHeight="1" thickTop="1" thickBot="1">
      <c r="A6" s="68"/>
      <c r="B6" s="30" t="s">
        <v>1</v>
      </c>
      <c r="C6" s="30" t="s">
        <v>2</v>
      </c>
      <c r="D6" s="30" t="s">
        <v>3</v>
      </c>
      <c r="E6" s="30" t="s">
        <v>4</v>
      </c>
      <c r="F6" s="30" t="s">
        <v>1</v>
      </c>
      <c r="G6" s="30" t="s">
        <v>2</v>
      </c>
      <c r="H6" s="30" t="s">
        <v>3</v>
      </c>
      <c r="I6" s="30" t="s">
        <v>4</v>
      </c>
      <c r="J6" s="57"/>
      <c r="K6" s="48"/>
      <c r="L6" s="30" t="s">
        <v>1</v>
      </c>
      <c r="M6" s="30" t="s">
        <v>2</v>
      </c>
      <c r="N6" s="30" t="s">
        <v>4</v>
      </c>
      <c r="O6" s="30" t="s">
        <v>1</v>
      </c>
      <c r="P6" s="30" t="s">
        <v>2</v>
      </c>
      <c r="Q6" s="30" t="s">
        <v>4</v>
      </c>
      <c r="R6" s="57"/>
      <c r="S6" s="71"/>
      <c r="T6" s="18" t="s">
        <v>4</v>
      </c>
      <c r="U6" s="10" t="s">
        <v>4</v>
      </c>
      <c r="V6" s="51"/>
      <c r="W6" s="65"/>
      <c r="X6" s="49"/>
      <c r="Y6" s="52"/>
      <c r="Z6" s="29" t="s">
        <v>20</v>
      </c>
      <c r="AA6" s="29" t="s">
        <v>21</v>
      </c>
      <c r="AB6" s="29" t="s">
        <v>22</v>
      </c>
      <c r="AC6" s="29" t="s">
        <v>23</v>
      </c>
      <c r="AD6" s="29" t="s">
        <v>24</v>
      </c>
    </row>
    <row r="7" spans="1:30" ht="15" customHeight="1" thickTop="1">
      <c r="A7" s="11" t="s">
        <v>33</v>
      </c>
      <c r="B7" s="7">
        <v>1432.28</v>
      </c>
      <c r="C7" s="5">
        <v>1447.42</v>
      </c>
      <c r="D7" s="5">
        <f t="shared" ref="D7" si="0">C7-B7</f>
        <v>15.1400000000001</v>
      </c>
      <c r="E7" s="27">
        <f t="shared" ref="E7" si="1">D7*40</f>
        <v>605.600000000004</v>
      </c>
      <c r="F7" s="5">
        <v>145.09</v>
      </c>
      <c r="G7" s="5">
        <v>145.31</v>
      </c>
      <c r="H7" s="5">
        <f t="shared" ref="H7" si="2">G7-F7</f>
        <v>0.21999999999999886</v>
      </c>
      <c r="I7" s="27">
        <f t="shared" ref="I7" si="3">H7*40</f>
        <v>8.7999999999999545</v>
      </c>
      <c r="J7" s="6">
        <v>290</v>
      </c>
      <c r="K7" s="6">
        <f t="shared" ref="K7" si="4">E7+(J7-I7)</f>
        <v>886.80000000000405</v>
      </c>
      <c r="L7" s="7">
        <v>14745</v>
      </c>
      <c r="M7" s="5">
        <v>14871</v>
      </c>
      <c r="N7" s="5">
        <f>M7-L7</f>
        <v>126</v>
      </c>
      <c r="O7" s="5">
        <v>2310</v>
      </c>
      <c r="P7" s="5">
        <v>2311</v>
      </c>
      <c r="Q7" s="5">
        <f>P7-O7</f>
        <v>1</v>
      </c>
      <c r="R7" s="6">
        <v>96</v>
      </c>
      <c r="S7" s="6">
        <f>N7+R7-Q7</f>
        <v>221</v>
      </c>
      <c r="T7" s="39">
        <f>N7+E7</f>
        <v>731.600000000004</v>
      </c>
      <c r="U7" s="3">
        <f>Q7+I7</f>
        <v>9.7999999999999545</v>
      </c>
      <c r="V7" s="4">
        <f>R7+J7</f>
        <v>386</v>
      </c>
      <c r="W7" s="20">
        <f>T7+V7-U7</f>
        <v>1107.800000000004</v>
      </c>
      <c r="X7" s="26">
        <f>V7/90</f>
        <v>4.2888888888888888</v>
      </c>
      <c r="Y7" s="26">
        <f t="shared" ref="Y7:Y38" si="5">(V7*100)/W7</f>
        <v>34.843834627188897</v>
      </c>
      <c r="Z7" s="23" t="e">
        <f>#REF!/90</f>
        <v>#REF!</v>
      </c>
      <c r="AA7" s="23" t="e">
        <f>#REF!/80</f>
        <v>#REF!</v>
      </c>
      <c r="AB7" s="23" t="e">
        <f>#REF!/50</f>
        <v>#REF!</v>
      </c>
      <c r="AC7" s="23">
        <f t="shared" ref="AC7:AC35" si="6">J7/70</f>
        <v>4.1428571428571432</v>
      </c>
      <c r="AD7" s="23">
        <f t="shared" ref="AD7:AD35" si="7">R7/20</f>
        <v>4.8</v>
      </c>
    </row>
    <row r="8" spans="1:30" ht="15" customHeight="1">
      <c r="A8" s="13" t="s">
        <v>34</v>
      </c>
      <c r="B8" s="25">
        <f>C7</f>
        <v>1447.42</v>
      </c>
      <c r="C8" s="14">
        <v>1463.02</v>
      </c>
      <c r="D8" s="14">
        <f t="shared" ref="D8" si="8">C8-B8</f>
        <v>15.599999999999909</v>
      </c>
      <c r="E8" s="28">
        <f t="shared" ref="E8" si="9">D8*40</f>
        <v>623.99999999999636</v>
      </c>
      <c r="F8" s="14">
        <f>G7</f>
        <v>145.31</v>
      </c>
      <c r="G8" s="14">
        <v>145.47</v>
      </c>
      <c r="H8" s="14">
        <f t="shared" ref="H8" si="10">G8-F8</f>
        <v>0.15999999999999659</v>
      </c>
      <c r="I8" s="28">
        <f t="shared" ref="I8" si="11">H8*40</f>
        <v>6.3999999999998636</v>
      </c>
      <c r="J8" s="15">
        <v>261</v>
      </c>
      <c r="K8" s="15">
        <f t="shared" ref="K8" si="12">E8+(J8-I8)</f>
        <v>878.5999999999965</v>
      </c>
      <c r="L8" s="25">
        <f>M7</f>
        <v>14871</v>
      </c>
      <c r="M8" s="14">
        <v>15074</v>
      </c>
      <c r="N8" s="14">
        <f>M8-L8</f>
        <v>203</v>
      </c>
      <c r="O8" s="14">
        <f>P7</f>
        <v>2311</v>
      </c>
      <c r="P8" s="14">
        <v>2313</v>
      </c>
      <c r="Q8" s="14">
        <f>P8-O8</f>
        <v>2</v>
      </c>
      <c r="R8" s="15">
        <v>86</v>
      </c>
      <c r="S8" s="15">
        <f>N8+R8-Q8</f>
        <v>287</v>
      </c>
      <c r="T8" s="40">
        <f t="shared" ref="T8:T17" si="13">N8+E8</f>
        <v>826.99999999999636</v>
      </c>
      <c r="U8" s="16">
        <f t="shared" ref="U8:U17" si="14">Q8+I8</f>
        <v>8.3999999999998636</v>
      </c>
      <c r="V8" s="17">
        <f t="shared" ref="V8:V17" si="15">R8+J8</f>
        <v>347</v>
      </c>
      <c r="W8" s="22">
        <f t="shared" ref="W8:W17" si="16">T8+V8-U8</f>
        <v>1165.5999999999965</v>
      </c>
      <c r="X8" s="26">
        <f t="shared" ref="X8:X37" si="17">V8/90</f>
        <v>3.8555555555555556</v>
      </c>
      <c r="Y8" s="26">
        <f t="shared" si="5"/>
        <v>29.770075497597894</v>
      </c>
      <c r="Z8" s="23" t="e">
        <f>#REF!/90</f>
        <v>#REF!</v>
      </c>
      <c r="AA8" s="23" t="e">
        <f>#REF!/80</f>
        <v>#REF!</v>
      </c>
      <c r="AB8" s="23" t="e">
        <f>#REF!/50</f>
        <v>#REF!</v>
      </c>
      <c r="AC8" s="23">
        <f t="shared" si="6"/>
        <v>3.7285714285714286</v>
      </c>
      <c r="AD8" s="23">
        <f t="shared" si="7"/>
        <v>4.3</v>
      </c>
    </row>
    <row r="9" spans="1:30" ht="15" customHeight="1">
      <c r="A9" s="13" t="s">
        <v>35</v>
      </c>
      <c r="B9" s="25">
        <f>C8</f>
        <v>1463.02</v>
      </c>
      <c r="C9" s="14">
        <v>1473.76</v>
      </c>
      <c r="D9" s="14">
        <f t="shared" ref="D9" si="18">C9-B9</f>
        <v>10.740000000000009</v>
      </c>
      <c r="E9" s="28">
        <f t="shared" ref="E9" si="19">D9*40</f>
        <v>429.60000000000036</v>
      </c>
      <c r="F9" s="14">
        <f>G8</f>
        <v>145.47</v>
      </c>
      <c r="G9" s="14">
        <v>146.91999999999999</v>
      </c>
      <c r="H9" s="14">
        <f t="shared" ref="H9" si="20">G9-F9</f>
        <v>1.4499999999999886</v>
      </c>
      <c r="I9" s="28">
        <f t="shared" ref="I9" si="21">H9*40</f>
        <v>57.999999999999545</v>
      </c>
      <c r="J9" s="15">
        <v>280</v>
      </c>
      <c r="K9" s="15">
        <f t="shared" ref="K9" si="22">E9+(J9-I9)</f>
        <v>651.60000000000082</v>
      </c>
      <c r="L9" s="25">
        <f>M8</f>
        <v>15074</v>
      </c>
      <c r="M9" s="14">
        <v>15110</v>
      </c>
      <c r="N9" s="14">
        <f>M9-L9</f>
        <v>36</v>
      </c>
      <c r="O9" s="14">
        <f>P8</f>
        <v>2313</v>
      </c>
      <c r="P9" s="14">
        <v>2385</v>
      </c>
      <c r="Q9" s="14">
        <f>P9-O9</f>
        <v>72</v>
      </c>
      <c r="R9" s="15">
        <v>94</v>
      </c>
      <c r="S9" s="15">
        <f>N9+R9-Q9</f>
        <v>58</v>
      </c>
      <c r="T9" s="40">
        <f t="shared" si="13"/>
        <v>465.60000000000036</v>
      </c>
      <c r="U9" s="16">
        <f t="shared" si="14"/>
        <v>129.99999999999955</v>
      </c>
      <c r="V9" s="17">
        <f t="shared" si="15"/>
        <v>374</v>
      </c>
      <c r="W9" s="22">
        <f t="shared" si="16"/>
        <v>709.60000000000082</v>
      </c>
      <c r="X9" s="26">
        <f t="shared" si="17"/>
        <v>4.1555555555555559</v>
      </c>
      <c r="Y9" s="26">
        <f t="shared" si="5"/>
        <v>52.705749718151012</v>
      </c>
      <c r="Z9" s="23" t="e">
        <f>#REF!/90</f>
        <v>#REF!</v>
      </c>
      <c r="AA9" s="23" t="e">
        <f>#REF!/80</f>
        <v>#REF!</v>
      </c>
      <c r="AB9" s="23" t="e">
        <f>#REF!/50</f>
        <v>#REF!</v>
      </c>
      <c r="AC9" s="23">
        <f t="shared" si="6"/>
        <v>4</v>
      </c>
      <c r="AD9" s="23">
        <f t="shared" si="7"/>
        <v>4.7</v>
      </c>
    </row>
    <row r="10" spans="1:30" ht="15" customHeight="1">
      <c r="A10" s="13" t="s">
        <v>36</v>
      </c>
      <c r="B10" s="25">
        <f t="shared" ref="B10:B18" si="23">C9</f>
        <v>1473.76</v>
      </c>
      <c r="C10" s="14">
        <v>1487.72</v>
      </c>
      <c r="D10" s="14">
        <f t="shared" ref="D10:D17" si="24">C10-B10</f>
        <v>13.960000000000036</v>
      </c>
      <c r="E10" s="28">
        <f t="shared" ref="E10:E17" si="25">D10*40</f>
        <v>558.40000000000146</v>
      </c>
      <c r="F10" s="14">
        <f t="shared" ref="F10:F18" si="26">G9</f>
        <v>146.91999999999999</v>
      </c>
      <c r="G10" s="14">
        <v>147.16</v>
      </c>
      <c r="H10" s="14">
        <f t="shared" ref="H10:H17" si="27">G10-F10</f>
        <v>0.24000000000000909</v>
      </c>
      <c r="I10" s="28">
        <f t="shared" ref="I10:I17" si="28">H10*40</f>
        <v>9.6000000000003638</v>
      </c>
      <c r="J10" s="15">
        <v>289</v>
      </c>
      <c r="K10" s="15">
        <f t="shared" ref="K10:K17" si="29">E10+(J10-I10)</f>
        <v>837.80000000000109</v>
      </c>
      <c r="L10" s="25">
        <f t="shared" ref="L10:L18" si="30">M9</f>
        <v>15110</v>
      </c>
      <c r="M10" s="14">
        <v>15323</v>
      </c>
      <c r="N10" s="14">
        <f t="shared" ref="N10:N17" si="31">M10-L10</f>
        <v>213</v>
      </c>
      <c r="O10" s="14">
        <f t="shared" ref="O10:O18" si="32">P9</f>
        <v>2385</v>
      </c>
      <c r="P10" s="14">
        <v>2386</v>
      </c>
      <c r="Q10" s="14">
        <f t="shared" ref="Q10:Q17" si="33">P10-O10</f>
        <v>1</v>
      </c>
      <c r="R10" s="15">
        <v>75</v>
      </c>
      <c r="S10" s="15">
        <f t="shared" ref="S10:S17" si="34">N10+R10-Q10</f>
        <v>287</v>
      </c>
      <c r="T10" s="40">
        <f t="shared" si="13"/>
        <v>771.40000000000146</v>
      </c>
      <c r="U10" s="16">
        <f t="shared" si="14"/>
        <v>10.600000000000364</v>
      </c>
      <c r="V10" s="17">
        <f t="shared" si="15"/>
        <v>364</v>
      </c>
      <c r="W10" s="22">
        <f t="shared" si="16"/>
        <v>1124.8000000000011</v>
      </c>
      <c r="X10" s="26">
        <f t="shared" si="17"/>
        <v>4.0444444444444443</v>
      </c>
      <c r="Y10" s="26">
        <f t="shared" si="5"/>
        <v>32.361308677098123</v>
      </c>
      <c r="Z10" s="23" t="e">
        <f>#REF!/90</f>
        <v>#REF!</v>
      </c>
      <c r="AA10" s="23" t="e">
        <f>#REF!/80</f>
        <v>#REF!</v>
      </c>
      <c r="AB10" s="23" t="e">
        <f>#REF!/50</f>
        <v>#REF!</v>
      </c>
      <c r="AC10" s="23">
        <f t="shared" si="6"/>
        <v>4.128571428571429</v>
      </c>
      <c r="AD10" s="23">
        <f t="shared" si="7"/>
        <v>3.75</v>
      </c>
    </row>
    <row r="11" spans="1:30" ht="15" customHeight="1">
      <c r="A11" s="13" t="s">
        <v>39</v>
      </c>
      <c r="B11" s="25">
        <f t="shared" si="23"/>
        <v>1487.72</v>
      </c>
      <c r="C11" s="14">
        <v>1498.38</v>
      </c>
      <c r="D11" s="14">
        <f t="shared" si="24"/>
        <v>10.660000000000082</v>
      </c>
      <c r="E11" s="28">
        <f t="shared" si="25"/>
        <v>426.40000000000327</v>
      </c>
      <c r="F11" s="14">
        <f t="shared" si="26"/>
        <v>147.16</v>
      </c>
      <c r="G11" s="14">
        <v>153.30000000000001</v>
      </c>
      <c r="H11" s="14">
        <f t="shared" si="27"/>
        <v>6.1400000000000148</v>
      </c>
      <c r="I11" s="28">
        <f t="shared" si="28"/>
        <v>245.60000000000059</v>
      </c>
      <c r="J11" s="15">
        <v>288</v>
      </c>
      <c r="K11" s="15">
        <f t="shared" si="29"/>
        <v>468.80000000000268</v>
      </c>
      <c r="L11" s="25">
        <f t="shared" si="30"/>
        <v>15323</v>
      </c>
      <c r="M11" s="14">
        <v>15431</v>
      </c>
      <c r="N11" s="14">
        <f t="shared" si="31"/>
        <v>108</v>
      </c>
      <c r="O11" s="14">
        <f t="shared" si="32"/>
        <v>2386</v>
      </c>
      <c r="P11" s="14">
        <v>2465</v>
      </c>
      <c r="Q11" s="14">
        <f t="shared" si="33"/>
        <v>79</v>
      </c>
      <c r="R11" s="15">
        <v>94</v>
      </c>
      <c r="S11" s="15">
        <f t="shared" si="34"/>
        <v>123</v>
      </c>
      <c r="T11" s="40">
        <f t="shared" si="13"/>
        <v>534.40000000000327</v>
      </c>
      <c r="U11" s="16">
        <f t="shared" si="14"/>
        <v>324.60000000000059</v>
      </c>
      <c r="V11" s="17">
        <f t="shared" si="15"/>
        <v>382</v>
      </c>
      <c r="W11" s="22">
        <f t="shared" si="16"/>
        <v>591.80000000000268</v>
      </c>
      <c r="X11" s="26">
        <f t="shared" si="17"/>
        <v>4.2444444444444445</v>
      </c>
      <c r="Y11" s="26">
        <f t="shared" si="5"/>
        <v>64.548834065562403</v>
      </c>
      <c r="Z11" s="23" t="e">
        <f>#REF!/90</f>
        <v>#REF!</v>
      </c>
      <c r="AA11" s="23" t="e">
        <f>#REF!/80</f>
        <v>#REF!</v>
      </c>
      <c r="AB11" s="23" t="e">
        <f>#REF!/50</f>
        <v>#REF!</v>
      </c>
      <c r="AC11" s="23">
        <f t="shared" si="6"/>
        <v>4.1142857142857139</v>
      </c>
      <c r="AD11" s="23">
        <f t="shared" si="7"/>
        <v>4.7</v>
      </c>
    </row>
    <row r="12" spans="1:30" ht="15" customHeight="1">
      <c r="A12" s="13" t="s">
        <v>40</v>
      </c>
      <c r="B12" s="25">
        <f t="shared" si="23"/>
        <v>1498.38</v>
      </c>
      <c r="C12" s="14">
        <v>1502.06</v>
      </c>
      <c r="D12" s="14">
        <f t="shared" si="24"/>
        <v>3.6799999999998363</v>
      </c>
      <c r="E12" s="28">
        <f t="shared" si="25"/>
        <v>147.19999999999345</v>
      </c>
      <c r="F12" s="14">
        <f t="shared" si="26"/>
        <v>153.30000000000001</v>
      </c>
      <c r="G12" s="14">
        <v>153.79</v>
      </c>
      <c r="H12" s="14">
        <f t="shared" si="27"/>
        <v>0.48999999999998067</v>
      </c>
      <c r="I12" s="28">
        <f t="shared" si="28"/>
        <v>19.599999999999227</v>
      </c>
      <c r="J12" s="15">
        <v>254</v>
      </c>
      <c r="K12" s="15">
        <f t="shared" si="29"/>
        <v>381.59999999999422</v>
      </c>
      <c r="L12" s="25">
        <f t="shared" si="30"/>
        <v>15431</v>
      </c>
      <c r="M12" s="14">
        <v>15671</v>
      </c>
      <c r="N12" s="14">
        <f t="shared" si="31"/>
        <v>240</v>
      </c>
      <c r="O12" s="14">
        <f t="shared" si="32"/>
        <v>2465</v>
      </c>
      <c r="P12" s="14">
        <v>2466</v>
      </c>
      <c r="Q12" s="14">
        <f t="shared" si="33"/>
        <v>1</v>
      </c>
      <c r="R12" s="15">
        <v>67</v>
      </c>
      <c r="S12" s="15">
        <f t="shared" si="34"/>
        <v>306</v>
      </c>
      <c r="T12" s="40">
        <f t="shared" si="13"/>
        <v>387.19999999999345</v>
      </c>
      <c r="U12" s="16">
        <f t="shared" si="14"/>
        <v>20.599999999999227</v>
      </c>
      <c r="V12" s="17">
        <f t="shared" si="15"/>
        <v>321</v>
      </c>
      <c r="W12" s="22">
        <f t="shared" si="16"/>
        <v>687.59999999999422</v>
      </c>
      <c r="X12" s="26">
        <f t="shared" si="17"/>
        <v>3.5666666666666669</v>
      </c>
      <c r="Y12" s="26">
        <f t="shared" si="5"/>
        <v>46.684118673647859</v>
      </c>
      <c r="Z12" s="23" t="e">
        <f>#REF!/90</f>
        <v>#REF!</v>
      </c>
      <c r="AA12" s="23" t="e">
        <f>#REF!/80</f>
        <v>#REF!</v>
      </c>
      <c r="AB12" s="23" t="e">
        <f>#REF!/50</f>
        <v>#REF!</v>
      </c>
      <c r="AC12" s="23">
        <f t="shared" si="6"/>
        <v>3.6285714285714286</v>
      </c>
      <c r="AD12" s="23">
        <f t="shared" si="7"/>
        <v>3.35</v>
      </c>
    </row>
    <row r="13" spans="1:30" ht="15" customHeight="1">
      <c r="A13" s="13" t="s">
        <v>41</v>
      </c>
      <c r="B13" s="25">
        <f t="shared" si="23"/>
        <v>1502.06</v>
      </c>
      <c r="C13" s="14">
        <v>1521.33</v>
      </c>
      <c r="D13" s="14">
        <f t="shared" si="24"/>
        <v>19.269999999999982</v>
      </c>
      <c r="E13" s="28">
        <f t="shared" si="25"/>
        <v>770.79999999999927</v>
      </c>
      <c r="F13" s="14">
        <f t="shared" si="26"/>
        <v>153.79</v>
      </c>
      <c r="G13" s="14">
        <v>153.96</v>
      </c>
      <c r="H13" s="14">
        <f t="shared" si="27"/>
        <v>0.17000000000001592</v>
      </c>
      <c r="I13" s="28">
        <f t="shared" si="28"/>
        <v>6.8000000000006366</v>
      </c>
      <c r="J13" s="15">
        <v>288</v>
      </c>
      <c r="K13" s="15">
        <f t="shared" si="29"/>
        <v>1051.9999999999986</v>
      </c>
      <c r="L13" s="25">
        <f t="shared" si="30"/>
        <v>15671</v>
      </c>
      <c r="M13" s="14">
        <v>15845</v>
      </c>
      <c r="N13" s="14">
        <f t="shared" si="31"/>
        <v>174</v>
      </c>
      <c r="O13" s="14">
        <f t="shared" si="32"/>
        <v>2466</v>
      </c>
      <c r="P13" s="14">
        <v>2536</v>
      </c>
      <c r="Q13" s="14">
        <f t="shared" si="33"/>
        <v>70</v>
      </c>
      <c r="R13" s="15">
        <v>80</v>
      </c>
      <c r="S13" s="15">
        <f t="shared" si="34"/>
        <v>184</v>
      </c>
      <c r="T13" s="40">
        <f t="shared" si="13"/>
        <v>944.79999999999927</v>
      </c>
      <c r="U13" s="16">
        <f t="shared" si="14"/>
        <v>76.800000000000637</v>
      </c>
      <c r="V13" s="17">
        <f t="shared" si="15"/>
        <v>368</v>
      </c>
      <c r="W13" s="22">
        <f t="shared" si="16"/>
        <v>1235.9999999999986</v>
      </c>
      <c r="X13" s="26">
        <f t="shared" si="17"/>
        <v>4.0888888888888886</v>
      </c>
      <c r="Y13" s="26">
        <f t="shared" si="5"/>
        <v>29.773462783171553</v>
      </c>
      <c r="Z13" s="23" t="e">
        <f>#REF!/90</f>
        <v>#REF!</v>
      </c>
      <c r="AA13" s="23" t="e">
        <f>#REF!/80</f>
        <v>#REF!</v>
      </c>
      <c r="AB13" s="23" t="e">
        <f>#REF!/50</f>
        <v>#REF!</v>
      </c>
      <c r="AC13" s="23">
        <f t="shared" si="6"/>
        <v>4.1142857142857139</v>
      </c>
      <c r="AD13" s="23">
        <f t="shared" si="7"/>
        <v>4</v>
      </c>
    </row>
    <row r="14" spans="1:30" ht="15" customHeight="1">
      <c r="A14" s="13" t="s">
        <v>42</v>
      </c>
      <c r="B14" s="25">
        <f t="shared" si="23"/>
        <v>1521.33</v>
      </c>
      <c r="C14" s="14">
        <v>1535.27</v>
      </c>
      <c r="D14" s="14">
        <f t="shared" si="24"/>
        <v>13.940000000000055</v>
      </c>
      <c r="E14" s="28">
        <f t="shared" si="25"/>
        <v>557.60000000000218</v>
      </c>
      <c r="F14" s="14">
        <f t="shared" si="26"/>
        <v>153.96</v>
      </c>
      <c r="G14" s="14">
        <v>153.99</v>
      </c>
      <c r="H14" s="14">
        <f t="shared" si="27"/>
        <v>3.0000000000001137E-2</v>
      </c>
      <c r="I14" s="28">
        <f t="shared" si="28"/>
        <v>1.2000000000000455</v>
      </c>
      <c r="J14" s="15">
        <v>281</v>
      </c>
      <c r="K14" s="15">
        <f t="shared" si="29"/>
        <v>837.40000000000214</v>
      </c>
      <c r="L14" s="25">
        <f t="shared" si="30"/>
        <v>15845</v>
      </c>
      <c r="M14" s="14">
        <v>16036</v>
      </c>
      <c r="N14" s="14">
        <f t="shared" si="31"/>
        <v>191</v>
      </c>
      <c r="O14" s="14">
        <f t="shared" si="32"/>
        <v>2536</v>
      </c>
      <c r="P14" s="14">
        <v>2567</v>
      </c>
      <c r="Q14" s="14">
        <f t="shared" si="33"/>
        <v>31</v>
      </c>
      <c r="R14" s="15">
        <v>92</v>
      </c>
      <c r="S14" s="15">
        <f t="shared" si="34"/>
        <v>252</v>
      </c>
      <c r="T14" s="40">
        <f t="shared" si="13"/>
        <v>748.60000000000218</v>
      </c>
      <c r="U14" s="16">
        <f t="shared" si="14"/>
        <v>32.200000000000045</v>
      </c>
      <c r="V14" s="17">
        <f t="shared" si="15"/>
        <v>373</v>
      </c>
      <c r="W14" s="22">
        <f t="shared" si="16"/>
        <v>1089.4000000000021</v>
      </c>
      <c r="X14" s="26">
        <f t="shared" si="17"/>
        <v>4.1444444444444448</v>
      </c>
      <c r="Y14" s="26">
        <f t="shared" si="5"/>
        <v>34.239030659078324</v>
      </c>
      <c r="Z14" s="23" t="e">
        <f>#REF!/90</f>
        <v>#REF!</v>
      </c>
      <c r="AA14" s="23" t="e">
        <f>#REF!/80</f>
        <v>#REF!</v>
      </c>
      <c r="AB14" s="23" t="e">
        <f>#REF!/50</f>
        <v>#REF!</v>
      </c>
      <c r="AC14" s="23">
        <f t="shared" si="6"/>
        <v>4.0142857142857142</v>
      </c>
      <c r="AD14" s="23">
        <f t="shared" si="7"/>
        <v>4.5999999999999996</v>
      </c>
    </row>
    <row r="15" spans="1:30" ht="15" customHeight="1">
      <c r="A15" s="13" t="s">
        <v>43</v>
      </c>
      <c r="B15" s="25">
        <f t="shared" si="23"/>
        <v>1535.27</v>
      </c>
      <c r="C15" s="14">
        <v>1543.87</v>
      </c>
      <c r="D15" s="14">
        <f t="shared" si="24"/>
        <v>8.5999999999999091</v>
      </c>
      <c r="E15" s="28">
        <f t="shared" si="25"/>
        <v>343.99999999999636</v>
      </c>
      <c r="F15" s="14">
        <f t="shared" si="26"/>
        <v>153.99</v>
      </c>
      <c r="G15" s="14">
        <v>155.99</v>
      </c>
      <c r="H15" s="14">
        <f t="shared" si="27"/>
        <v>2</v>
      </c>
      <c r="I15" s="28">
        <f t="shared" si="28"/>
        <v>80</v>
      </c>
      <c r="J15" s="15">
        <v>259</v>
      </c>
      <c r="K15" s="15">
        <f t="shared" si="29"/>
        <v>522.99999999999636</v>
      </c>
      <c r="L15" s="25">
        <f t="shared" si="30"/>
        <v>16036</v>
      </c>
      <c r="M15" s="14">
        <v>16115</v>
      </c>
      <c r="N15" s="14">
        <f t="shared" si="31"/>
        <v>79</v>
      </c>
      <c r="O15" s="14">
        <f t="shared" si="32"/>
        <v>2567</v>
      </c>
      <c r="P15" s="14">
        <v>2600</v>
      </c>
      <c r="Q15" s="14">
        <f t="shared" si="33"/>
        <v>33</v>
      </c>
      <c r="R15" s="15">
        <v>85</v>
      </c>
      <c r="S15" s="15">
        <f t="shared" si="34"/>
        <v>131</v>
      </c>
      <c r="T15" s="40">
        <f t="shared" si="13"/>
        <v>422.99999999999636</v>
      </c>
      <c r="U15" s="16">
        <f t="shared" si="14"/>
        <v>113</v>
      </c>
      <c r="V15" s="17">
        <f t="shared" si="15"/>
        <v>344</v>
      </c>
      <c r="W15" s="22">
        <f t="shared" si="16"/>
        <v>653.99999999999636</v>
      </c>
      <c r="X15" s="26">
        <f t="shared" si="17"/>
        <v>3.8222222222222224</v>
      </c>
      <c r="Y15" s="26">
        <f t="shared" si="5"/>
        <v>52.599388379205188</v>
      </c>
      <c r="Z15" s="23" t="e">
        <f>#REF!/90</f>
        <v>#REF!</v>
      </c>
      <c r="AA15" s="23" t="e">
        <f>#REF!/80</f>
        <v>#REF!</v>
      </c>
      <c r="AB15" s="23" t="e">
        <f>#REF!/50</f>
        <v>#REF!</v>
      </c>
      <c r="AC15" s="23">
        <f t="shared" si="6"/>
        <v>3.7</v>
      </c>
      <c r="AD15" s="23">
        <f t="shared" si="7"/>
        <v>4.25</v>
      </c>
    </row>
    <row r="16" spans="1:30" ht="15" customHeight="1">
      <c r="A16" s="13" t="s">
        <v>44</v>
      </c>
      <c r="B16" s="25">
        <f t="shared" si="23"/>
        <v>1543.87</v>
      </c>
      <c r="C16" s="14">
        <v>1553.05</v>
      </c>
      <c r="D16" s="14">
        <f t="shared" si="24"/>
        <v>9.1800000000000637</v>
      </c>
      <c r="E16" s="28">
        <f t="shared" si="25"/>
        <v>367.20000000000255</v>
      </c>
      <c r="F16" s="14">
        <f t="shared" si="26"/>
        <v>155.99</v>
      </c>
      <c r="G16" s="14">
        <v>157.37</v>
      </c>
      <c r="H16" s="14">
        <f t="shared" si="27"/>
        <v>1.3799999999999955</v>
      </c>
      <c r="I16" s="28">
        <f t="shared" si="28"/>
        <v>55.199999999999818</v>
      </c>
      <c r="J16" s="15">
        <v>244</v>
      </c>
      <c r="K16" s="15">
        <f t="shared" si="29"/>
        <v>556.00000000000273</v>
      </c>
      <c r="L16" s="25">
        <f t="shared" si="30"/>
        <v>16115</v>
      </c>
      <c r="M16" s="14">
        <v>16207</v>
      </c>
      <c r="N16" s="14">
        <f t="shared" si="31"/>
        <v>92</v>
      </c>
      <c r="O16" s="14">
        <f t="shared" si="32"/>
        <v>2600</v>
      </c>
      <c r="P16" s="14">
        <v>2611</v>
      </c>
      <c r="Q16" s="14">
        <f t="shared" si="33"/>
        <v>11</v>
      </c>
      <c r="R16" s="15">
        <v>80</v>
      </c>
      <c r="S16" s="15">
        <f t="shared" si="34"/>
        <v>161</v>
      </c>
      <c r="T16" s="40">
        <f t="shared" si="13"/>
        <v>459.20000000000255</v>
      </c>
      <c r="U16" s="16">
        <f t="shared" si="14"/>
        <v>66.199999999999818</v>
      </c>
      <c r="V16" s="17">
        <f t="shared" si="15"/>
        <v>324</v>
      </c>
      <c r="W16" s="22">
        <f t="shared" si="16"/>
        <v>717.00000000000273</v>
      </c>
      <c r="X16" s="26">
        <f t="shared" si="17"/>
        <v>3.6</v>
      </c>
      <c r="Y16" s="26">
        <f t="shared" si="5"/>
        <v>45.188284518828283</v>
      </c>
      <c r="Z16" s="23" t="e">
        <f>#REF!/90</f>
        <v>#REF!</v>
      </c>
      <c r="AA16" s="23" t="e">
        <f>#REF!/80</f>
        <v>#REF!</v>
      </c>
      <c r="AB16" s="23" t="e">
        <f>#REF!/50</f>
        <v>#REF!</v>
      </c>
      <c r="AC16" s="23">
        <f t="shared" si="6"/>
        <v>3.4857142857142858</v>
      </c>
      <c r="AD16" s="23">
        <f t="shared" si="7"/>
        <v>4</v>
      </c>
    </row>
    <row r="17" spans="1:30" ht="15" customHeight="1">
      <c r="A17" s="13" t="s">
        <v>45</v>
      </c>
      <c r="B17" s="25">
        <f t="shared" si="23"/>
        <v>1553.05</v>
      </c>
      <c r="C17" s="14">
        <v>1569.6</v>
      </c>
      <c r="D17" s="14">
        <f t="shared" si="24"/>
        <v>16.549999999999955</v>
      </c>
      <c r="E17" s="28">
        <f t="shared" si="25"/>
        <v>661.99999999999818</v>
      </c>
      <c r="F17" s="14">
        <f t="shared" si="26"/>
        <v>157.37</v>
      </c>
      <c r="G17" s="14">
        <v>157.41</v>
      </c>
      <c r="H17" s="14">
        <f t="shared" si="27"/>
        <v>3.9999999999992042E-2</v>
      </c>
      <c r="I17" s="28">
        <f t="shared" si="28"/>
        <v>1.5999999999996817</v>
      </c>
      <c r="J17" s="15">
        <v>264</v>
      </c>
      <c r="K17" s="15">
        <f t="shared" si="29"/>
        <v>924.3999999999985</v>
      </c>
      <c r="L17" s="25">
        <f t="shared" si="30"/>
        <v>16207</v>
      </c>
      <c r="M17" s="14">
        <v>16420</v>
      </c>
      <c r="N17" s="14">
        <f t="shared" si="31"/>
        <v>213</v>
      </c>
      <c r="O17" s="14">
        <f t="shared" si="32"/>
        <v>2611</v>
      </c>
      <c r="P17" s="14">
        <v>2612</v>
      </c>
      <c r="Q17" s="14">
        <f t="shared" si="33"/>
        <v>1</v>
      </c>
      <c r="R17" s="15">
        <v>89</v>
      </c>
      <c r="S17" s="15">
        <f t="shared" si="34"/>
        <v>301</v>
      </c>
      <c r="T17" s="40">
        <f t="shared" si="13"/>
        <v>874.99999999999818</v>
      </c>
      <c r="U17" s="16">
        <f t="shared" si="14"/>
        <v>2.5999999999996817</v>
      </c>
      <c r="V17" s="17">
        <f t="shared" si="15"/>
        <v>353</v>
      </c>
      <c r="W17" s="22">
        <f t="shared" si="16"/>
        <v>1225.3999999999985</v>
      </c>
      <c r="X17" s="26">
        <f t="shared" si="17"/>
        <v>3.9222222222222221</v>
      </c>
      <c r="Y17" s="26">
        <f t="shared" si="5"/>
        <v>28.806920189325968</v>
      </c>
      <c r="Z17" s="23" t="e">
        <f>#REF!/90</f>
        <v>#REF!</v>
      </c>
      <c r="AA17" s="23" t="e">
        <f>#REF!/80</f>
        <v>#REF!</v>
      </c>
      <c r="AB17" s="23" t="e">
        <f>#REF!/50</f>
        <v>#REF!</v>
      </c>
      <c r="AC17" s="23">
        <f t="shared" si="6"/>
        <v>3.7714285714285714</v>
      </c>
      <c r="AD17" s="23">
        <f t="shared" si="7"/>
        <v>4.45</v>
      </c>
    </row>
    <row r="18" spans="1:30" ht="15" customHeight="1">
      <c r="A18" s="13" t="s">
        <v>46</v>
      </c>
      <c r="B18" s="25">
        <f t="shared" si="23"/>
        <v>1569.6</v>
      </c>
      <c r="C18" s="14">
        <v>1586.39</v>
      </c>
      <c r="D18" s="14">
        <f t="shared" ref="D18" si="35">C18-B18</f>
        <v>16.790000000000191</v>
      </c>
      <c r="E18" s="28">
        <f t="shared" ref="E18" si="36">D18*40</f>
        <v>671.60000000000764</v>
      </c>
      <c r="F18" s="14">
        <f t="shared" si="26"/>
        <v>157.41</v>
      </c>
      <c r="G18" s="14">
        <v>157.52000000000001</v>
      </c>
      <c r="H18" s="14">
        <f t="shared" ref="H18" si="37">G18-F18</f>
        <v>0.11000000000001364</v>
      </c>
      <c r="I18" s="28">
        <f t="shared" ref="I18" si="38">H18*40</f>
        <v>4.4000000000005457</v>
      </c>
      <c r="J18" s="15">
        <v>280</v>
      </c>
      <c r="K18" s="15">
        <f t="shared" ref="K18" si="39">E18+(J18-I18)</f>
        <v>947.20000000000709</v>
      </c>
      <c r="L18" s="25">
        <f t="shared" si="30"/>
        <v>16420</v>
      </c>
      <c r="M18" s="14">
        <v>16629</v>
      </c>
      <c r="N18" s="14">
        <f t="shared" ref="N18" si="40">M18-L18</f>
        <v>209</v>
      </c>
      <c r="O18" s="14">
        <f t="shared" si="32"/>
        <v>2612</v>
      </c>
      <c r="P18" s="14">
        <v>2619</v>
      </c>
      <c r="Q18" s="14">
        <f t="shared" ref="Q18" si="41">P18-O18</f>
        <v>7</v>
      </c>
      <c r="R18" s="15">
        <v>92</v>
      </c>
      <c r="S18" s="15">
        <f t="shared" ref="S18" si="42">N18+R18-Q18</f>
        <v>294</v>
      </c>
      <c r="T18" s="40">
        <f t="shared" ref="T18" si="43">N18+E18</f>
        <v>880.60000000000764</v>
      </c>
      <c r="U18" s="16">
        <f t="shared" ref="U18" si="44">Q18+I18</f>
        <v>11.400000000000546</v>
      </c>
      <c r="V18" s="17">
        <f t="shared" ref="V18" si="45">R18+J18</f>
        <v>372</v>
      </c>
      <c r="W18" s="22">
        <f t="shared" ref="W18" si="46">T18+V18-U18</f>
        <v>1241.2000000000071</v>
      </c>
      <c r="X18" s="26">
        <f t="shared" si="17"/>
        <v>4.1333333333333337</v>
      </c>
      <c r="Y18" s="26">
        <f t="shared" si="5"/>
        <v>29.970995810505791</v>
      </c>
      <c r="Z18" s="23" t="e">
        <f>#REF!/90</f>
        <v>#REF!</v>
      </c>
      <c r="AA18" s="23" t="e">
        <f>#REF!/80</f>
        <v>#REF!</v>
      </c>
      <c r="AB18" s="23" t="e">
        <f>#REF!/50</f>
        <v>#REF!</v>
      </c>
      <c r="AC18" s="23">
        <f t="shared" si="6"/>
        <v>4</v>
      </c>
      <c r="AD18" s="23">
        <f t="shared" si="7"/>
        <v>4.5999999999999996</v>
      </c>
    </row>
    <row r="19" spans="1:30" ht="15" customHeight="1">
      <c r="A19" s="13" t="s">
        <v>48</v>
      </c>
      <c r="B19" s="25">
        <f t="shared" ref="B19" si="47">C18</f>
        <v>1586.39</v>
      </c>
      <c r="C19" s="14">
        <v>1599.61</v>
      </c>
      <c r="D19" s="14">
        <f t="shared" ref="D19" si="48">C19-B19</f>
        <v>13.2199999999998</v>
      </c>
      <c r="E19" s="28">
        <f t="shared" ref="E19" si="49">D19*40</f>
        <v>528.799999999992</v>
      </c>
      <c r="F19" s="14">
        <f t="shared" ref="F19" si="50">G18</f>
        <v>157.52000000000001</v>
      </c>
      <c r="G19" s="14">
        <v>157.68</v>
      </c>
      <c r="H19" s="14">
        <f t="shared" ref="H19" si="51">G19-F19</f>
        <v>0.15999999999999659</v>
      </c>
      <c r="I19" s="28">
        <f t="shared" ref="I19" si="52">H19*40</f>
        <v>6.3999999999998636</v>
      </c>
      <c r="J19" s="15">
        <v>206</v>
      </c>
      <c r="K19" s="15">
        <f t="shared" ref="K19" si="53">E19+(J19-I19)</f>
        <v>728.39999999999213</v>
      </c>
      <c r="L19" s="25">
        <f t="shared" ref="L19" si="54">M18</f>
        <v>16629</v>
      </c>
      <c r="M19" s="14">
        <v>16780</v>
      </c>
      <c r="N19" s="14">
        <f t="shared" ref="N19" si="55">M19-L19</f>
        <v>151</v>
      </c>
      <c r="O19" s="14">
        <f t="shared" ref="O19" si="56">P18</f>
        <v>2619</v>
      </c>
      <c r="P19" s="14">
        <v>2621</v>
      </c>
      <c r="Q19" s="14">
        <f t="shared" ref="Q19" si="57">P19-O19</f>
        <v>2</v>
      </c>
      <c r="R19" s="15">
        <v>68</v>
      </c>
      <c r="S19" s="15">
        <f t="shared" ref="S19" si="58">N19+R19-Q19</f>
        <v>217</v>
      </c>
      <c r="T19" s="40">
        <f t="shared" ref="T19" si="59">N19+E19</f>
        <v>679.799999999992</v>
      </c>
      <c r="U19" s="16">
        <f t="shared" ref="U19" si="60">Q19+I19</f>
        <v>8.3999999999998636</v>
      </c>
      <c r="V19" s="17">
        <f t="shared" ref="V19" si="61">R19+J19</f>
        <v>274</v>
      </c>
      <c r="W19" s="22">
        <f t="shared" ref="W19" si="62">T19+V19-U19</f>
        <v>945.39999999999213</v>
      </c>
      <c r="X19" s="26">
        <f t="shared" si="17"/>
        <v>3.0444444444444443</v>
      </c>
      <c r="Y19" s="26">
        <f t="shared" si="5"/>
        <v>28.982441294690318</v>
      </c>
      <c r="Z19" s="23" t="e">
        <f>#REF!/90</f>
        <v>#REF!</v>
      </c>
      <c r="AA19" s="23" t="e">
        <f>#REF!/80</f>
        <v>#REF!</v>
      </c>
      <c r="AB19" s="23" t="e">
        <f>#REF!/50</f>
        <v>#REF!</v>
      </c>
      <c r="AC19" s="23">
        <f t="shared" si="6"/>
        <v>2.9428571428571431</v>
      </c>
      <c r="AD19" s="23">
        <f t="shared" si="7"/>
        <v>3.4</v>
      </c>
    </row>
    <row r="20" spans="1:30" ht="15" customHeight="1">
      <c r="A20" s="13" t="s">
        <v>49</v>
      </c>
      <c r="B20" s="25">
        <f t="shared" ref="B20" si="63">C19</f>
        <v>1599.61</v>
      </c>
      <c r="C20" s="14">
        <v>1615.29</v>
      </c>
      <c r="D20" s="14">
        <f t="shared" ref="D20" si="64">C20-B20</f>
        <v>15.680000000000064</v>
      </c>
      <c r="E20" s="28">
        <f t="shared" ref="E20" si="65">D20*40</f>
        <v>627.20000000000255</v>
      </c>
      <c r="F20" s="14">
        <f t="shared" ref="F20" si="66">G19</f>
        <v>157.68</v>
      </c>
      <c r="G20" s="14">
        <v>157.69999999999999</v>
      </c>
      <c r="H20" s="14">
        <f t="shared" ref="H20" si="67">G20-F20</f>
        <v>1.999999999998181E-2</v>
      </c>
      <c r="I20" s="28">
        <f t="shared" ref="I20" si="68">H20*40</f>
        <v>0.7999999999992724</v>
      </c>
      <c r="J20" s="15">
        <v>244</v>
      </c>
      <c r="K20" s="15">
        <f t="shared" ref="K20" si="69">E20+(J20-I20)</f>
        <v>870.40000000000327</v>
      </c>
      <c r="L20" s="25">
        <f t="shared" ref="L20" si="70">M19</f>
        <v>16780</v>
      </c>
      <c r="M20" s="14">
        <v>17004</v>
      </c>
      <c r="N20" s="14">
        <f t="shared" ref="N20" si="71">M20-L20</f>
        <v>224</v>
      </c>
      <c r="O20" s="14">
        <f t="shared" ref="O20" si="72">P19</f>
        <v>2621</v>
      </c>
      <c r="P20" s="14">
        <v>2629</v>
      </c>
      <c r="Q20" s="14">
        <f t="shared" ref="Q20" si="73">P20-O20</f>
        <v>8</v>
      </c>
      <c r="R20" s="15">
        <v>86</v>
      </c>
      <c r="S20" s="15">
        <f t="shared" ref="S20" si="74">N20+R20-Q20</f>
        <v>302</v>
      </c>
      <c r="T20" s="40">
        <f t="shared" ref="T20" si="75">N20+E20</f>
        <v>851.20000000000255</v>
      </c>
      <c r="U20" s="16">
        <f t="shared" ref="U20" si="76">Q20+I20</f>
        <v>8.7999999999992724</v>
      </c>
      <c r="V20" s="17">
        <f t="shared" ref="V20" si="77">R20+J20</f>
        <v>330</v>
      </c>
      <c r="W20" s="22">
        <f t="shared" ref="W20" si="78">T20+V20-U20</f>
        <v>1172.4000000000033</v>
      </c>
      <c r="X20" s="26">
        <f t="shared" si="17"/>
        <v>3.6666666666666665</v>
      </c>
      <c r="Y20" s="26">
        <f t="shared" si="5"/>
        <v>28.147389969293677</v>
      </c>
      <c r="Z20" s="23" t="e">
        <f>#REF!/90</f>
        <v>#REF!</v>
      </c>
      <c r="AA20" s="23" t="e">
        <f>#REF!/80</f>
        <v>#REF!</v>
      </c>
      <c r="AB20" s="23" t="e">
        <f>#REF!/50</f>
        <v>#REF!</v>
      </c>
      <c r="AC20" s="23">
        <f t="shared" si="6"/>
        <v>3.4857142857142858</v>
      </c>
      <c r="AD20" s="23">
        <f t="shared" si="7"/>
        <v>4.3</v>
      </c>
    </row>
    <row r="21" spans="1:30" ht="15" customHeight="1">
      <c r="A21" s="13" t="s">
        <v>50</v>
      </c>
      <c r="B21" s="25">
        <f t="shared" ref="B21:B23" si="79">C20</f>
        <v>1615.29</v>
      </c>
      <c r="C21" s="14">
        <v>1630.51</v>
      </c>
      <c r="D21" s="14">
        <f t="shared" ref="D21:D23" si="80">C21-B21</f>
        <v>15.220000000000027</v>
      </c>
      <c r="E21" s="28">
        <f t="shared" ref="E21:E23" si="81">D21*40</f>
        <v>608.80000000000109</v>
      </c>
      <c r="F21" s="14">
        <f t="shared" ref="F21:F23" si="82">G20</f>
        <v>157.69999999999999</v>
      </c>
      <c r="G21" s="14">
        <v>159.1</v>
      </c>
      <c r="H21" s="14">
        <f t="shared" ref="H21:H23" si="83">G21-F21</f>
        <v>1.4000000000000057</v>
      </c>
      <c r="I21" s="28">
        <f t="shared" ref="I21:I23" si="84">H21*40</f>
        <v>56.000000000000227</v>
      </c>
      <c r="J21" s="15">
        <v>243</v>
      </c>
      <c r="K21" s="15">
        <f t="shared" ref="K21:K23" si="85">E21+(J21-I21)</f>
        <v>795.80000000000086</v>
      </c>
      <c r="L21" s="25">
        <f t="shared" ref="L21:L23" si="86">M20</f>
        <v>17004</v>
      </c>
      <c r="M21" s="14">
        <v>17142</v>
      </c>
      <c r="N21" s="14">
        <f t="shared" ref="N21:N23" si="87">M21-L21</f>
        <v>138</v>
      </c>
      <c r="O21" s="14">
        <f t="shared" ref="O21:O23" si="88">P20</f>
        <v>2629</v>
      </c>
      <c r="P21" s="14">
        <v>2652</v>
      </c>
      <c r="Q21" s="14">
        <f t="shared" ref="Q21:Q23" si="89">P21-O21</f>
        <v>23</v>
      </c>
      <c r="R21" s="15">
        <v>81</v>
      </c>
      <c r="S21" s="15">
        <f t="shared" ref="S21:S23" si="90">N21+R21-Q21</f>
        <v>196</v>
      </c>
      <c r="T21" s="40">
        <f t="shared" ref="T21:T23" si="91">N21+E21</f>
        <v>746.80000000000109</v>
      </c>
      <c r="U21" s="16">
        <f t="shared" ref="U21:U23" si="92">Q21+I21</f>
        <v>79.000000000000227</v>
      </c>
      <c r="V21" s="17">
        <f t="shared" ref="V21:V23" si="93">R21+J21</f>
        <v>324</v>
      </c>
      <c r="W21" s="22">
        <f t="shared" ref="W21:W23" si="94">T21+V21-U21</f>
        <v>991.80000000000086</v>
      </c>
      <c r="X21" s="26">
        <f t="shared" si="17"/>
        <v>3.6</v>
      </c>
      <c r="Y21" s="26">
        <f t="shared" si="5"/>
        <v>32.667876588021748</v>
      </c>
      <c r="Z21" s="23" t="e">
        <f>#REF!/90</f>
        <v>#REF!</v>
      </c>
      <c r="AA21" s="23" t="e">
        <f>#REF!/80</f>
        <v>#REF!</v>
      </c>
      <c r="AB21" s="23" t="e">
        <f>#REF!/50</f>
        <v>#REF!</v>
      </c>
      <c r="AC21" s="23">
        <f t="shared" si="6"/>
        <v>3.4714285714285715</v>
      </c>
      <c r="AD21" s="23">
        <f t="shared" si="7"/>
        <v>4.05</v>
      </c>
    </row>
    <row r="22" spans="1:30" ht="15" customHeight="1">
      <c r="A22" s="13" t="s">
        <v>51</v>
      </c>
      <c r="B22" s="25">
        <f t="shared" si="79"/>
        <v>1630.51</v>
      </c>
      <c r="C22" s="14">
        <v>1649.6</v>
      </c>
      <c r="D22" s="14">
        <f t="shared" si="80"/>
        <v>19.089999999999918</v>
      </c>
      <c r="E22" s="28">
        <f t="shared" si="81"/>
        <v>763.59999999999673</v>
      </c>
      <c r="F22" s="14">
        <f t="shared" si="82"/>
        <v>159.1</v>
      </c>
      <c r="G22" s="14">
        <v>159.12</v>
      </c>
      <c r="H22" s="14">
        <f t="shared" si="83"/>
        <v>2.0000000000010232E-2</v>
      </c>
      <c r="I22" s="28">
        <f t="shared" si="84"/>
        <v>0.80000000000040927</v>
      </c>
      <c r="J22" s="15">
        <v>223</v>
      </c>
      <c r="K22" s="15">
        <f t="shared" si="85"/>
        <v>985.79999999999632</v>
      </c>
      <c r="L22" s="25">
        <f t="shared" si="86"/>
        <v>17142</v>
      </c>
      <c r="M22" s="14">
        <v>17364</v>
      </c>
      <c r="N22" s="14">
        <f t="shared" si="87"/>
        <v>222</v>
      </c>
      <c r="O22" s="14">
        <f t="shared" si="88"/>
        <v>2652</v>
      </c>
      <c r="P22" s="14">
        <v>2653</v>
      </c>
      <c r="Q22" s="14">
        <f t="shared" si="89"/>
        <v>1</v>
      </c>
      <c r="R22" s="15">
        <v>74</v>
      </c>
      <c r="S22" s="15">
        <f t="shared" si="90"/>
        <v>295</v>
      </c>
      <c r="T22" s="40">
        <f t="shared" si="91"/>
        <v>985.59999999999673</v>
      </c>
      <c r="U22" s="16">
        <f t="shared" si="92"/>
        <v>1.8000000000004093</v>
      </c>
      <c r="V22" s="17">
        <f t="shared" si="93"/>
        <v>297</v>
      </c>
      <c r="W22" s="22">
        <f t="shared" si="94"/>
        <v>1280.7999999999963</v>
      </c>
      <c r="X22" s="26">
        <f t="shared" si="17"/>
        <v>3.3</v>
      </c>
      <c r="Y22" s="26">
        <f t="shared" si="5"/>
        <v>23.188632104934484</v>
      </c>
      <c r="Z22" s="23" t="e">
        <f>#REF!/90</f>
        <v>#REF!</v>
      </c>
      <c r="AA22" s="23" t="e">
        <f>#REF!/80</f>
        <v>#REF!</v>
      </c>
      <c r="AB22" s="23" t="e">
        <f>#REF!/50</f>
        <v>#REF!</v>
      </c>
      <c r="AC22" s="23">
        <f t="shared" si="6"/>
        <v>3.1857142857142855</v>
      </c>
      <c r="AD22" s="23">
        <f t="shared" si="7"/>
        <v>3.7</v>
      </c>
    </row>
    <row r="23" spans="1:30" ht="15" customHeight="1">
      <c r="A23" s="13" t="s">
        <v>52</v>
      </c>
      <c r="B23" s="25">
        <f t="shared" si="79"/>
        <v>1649.6</v>
      </c>
      <c r="C23" s="14">
        <v>1660.82</v>
      </c>
      <c r="D23" s="14">
        <f t="shared" si="80"/>
        <v>11.220000000000027</v>
      </c>
      <c r="E23" s="28">
        <f t="shared" si="81"/>
        <v>448.80000000000109</v>
      </c>
      <c r="F23" s="14">
        <f t="shared" si="82"/>
        <v>159.12</v>
      </c>
      <c r="G23" s="14">
        <v>160.29</v>
      </c>
      <c r="H23" s="14">
        <f t="shared" si="83"/>
        <v>1.1699999999999875</v>
      </c>
      <c r="I23" s="28">
        <f t="shared" si="84"/>
        <v>46.7999999999995</v>
      </c>
      <c r="J23" s="15">
        <v>269</v>
      </c>
      <c r="K23" s="15">
        <f t="shared" si="85"/>
        <v>671.00000000000159</v>
      </c>
      <c r="L23" s="25">
        <f t="shared" si="86"/>
        <v>17364</v>
      </c>
      <c r="M23" s="14">
        <v>17405</v>
      </c>
      <c r="N23" s="14">
        <f t="shared" si="87"/>
        <v>41</v>
      </c>
      <c r="O23" s="14">
        <f t="shared" si="88"/>
        <v>2653</v>
      </c>
      <c r="P23" s="14">
        <v>2718</v>
      </c>
      <c r="Q23" s="14">
        <f t="shared" si="89"/>
        <v>65</v>
      </c>
      <c r="R23" s="15">
        <v>92</v>
      </c>
      <c r="S23" s="15">
        <f t="shared" si="90"/>
        <v>68</v>
      </c>
      <c r="T23" s="40">
        <f t="shared" si="91"/>
        <v>489.80000000000109</v>
      </c>
      <c r="U23" s="16">
        <f t="shared" si="92"/>
        <v>111.7999999999995</v>
      </c>
      <c r="V23" s="17">
        <f t="shared" si="93"/>
        <v>361</v>
      </c>
      <c r="W23" s="22">
        <f t="shared" si="94"/>
        <v>739.00000000000159</v>
      </c>
      <c r="X23" s="26">
        <f t="shared" si="17"/>
        <v>4.0111111111111111</v>
      </c>
      <c r="Y23" s="26">
        <f t="shared" si="5"/>
        <v>48.849797023003951</v>
      </c>
      <c r="Z23" s="23" t="e">
        <f>#REF!/90</f>
        <v>#REF!</v>
      </c>
      <c r="AA23" s="23" t="e">
        <f>#REF!/80</f>
        <v>#REF!</v>
      </c>
      <c r="AB23" s="23" t="e">
        <f>#REF!/50</f>
        <v>#REF!</v>
      </c>
      <c r="AC23" s="23">
        <f t="shared" si="6"/>
        <v>3.842857142857143</v>
      </c>
      <c r="AD23" s="23">
        <f t="shared" si="7"/>
        <v>4.5999999999999996</v>
      </c>
    </row>
    <row r="24" spans="1:30" ht="15" customHeight="1">
      <c r="A24" s="13" t="s">
        <v>53</v>
      </c>
      <c r="B24" s="25">
        <f t="shared" ref="B24:B25" si="95">C23</f>
        <v>1660.82</v>
      </c>
      <c r="C24" s="14">
        <v>1678.33</v>
      </c>
      <c r="D24" s="14">
        <f t="shared" ref="D24:D25" si="96">C24-B24</f>
        <v>17.509999999999991</v>
      </c>
      <c r="E24" s="28">
        <f t="shared" ref="E24:E25" si="97">D24*40</f>
        <v>700.39999999999964</v>
      </c>
      <c r="F24" s="14">
        <f t="shared" ref="F24:F25" si="98">G23</f>
        <v>160.29</v>
      </c>
      <c r="G24" s="14">
        <v>160.38</v>
      </c>
      <c r="H24" s="14">
        <f t="shared" ref="H24:H25" si="99">G24-F24</f>
        <v>9.0000000000003411E-2</v>
      </c>
      <c r="I24" s="28">
        <f t="shared" ref="I24:I25" si="100">H24*40</f>
        <v>3.6000000000001364</v>
      </c>
      <c r="J24" s="15">
        <v>276</v>
      </c>
      <c r="K24" s="15">
        <f t="shared" ref="K24:K25" si="101">E24+(J24-I24)</f>
        <v>972.7999999999995</v>
      </c>
      <c r="L24" s="25">
        <f t="shared" ref="L24:L25" si="102">M23</f>
        <v>17405</v>
      </c>
      <c r="M24" s="14">
        <v>17571</v>
      </c>
      <c r="N24" s="14">
        <f t="shared" ref="N24:N25" si="103">M24-L24</f>
        <v>166</v>
      </c>
      <c r="O24" s="14">
        <f t="shared" ref="O24:O25" si="104">P23</f>
        <v>2718</v>
      </c>
      <c r="P24" s="14">
        <v>2720</v>
      </c>
      <c r="Q24" s="14">
        <f t="shared" ref="Q24:Q25" si="105">P24-O24</f>
        <v>2</v>
      </c>
      <c r="R24" s="15">
        <v>91</v>
      </c>
      <c r="S24" s="15">
        <f t="shared" ref="S24:S25" si="106">N24+R24-Q24</f>
        <v>255</v>
      </c>
      <c r="T24" s="40">
        <f t="shared" ref="T24:T25" si="107">N24+E24</f>
        <v>866.39999999999964</v>
      </c>
      <c r="U24" s="16">
        <f t="shared" ref="U24:U25" si="108">Q24+I24</f>
        <v>5.6000000000001364</v>
      </c>
      <c r="V24" s="17">
        <f t="shared" ref="V24:V25" si="109">R24+J24</f>
        <v>367</v>
      </c>
      <c r="W24" s="22">
        <f t="shared" ref="W24:W25" si="110">T24+V24-U24</f>
        <v>1227.7999999999995</v>
      </c>
      <c r="X24" s="26">
        <f t="shared" si="17"/>
        <v>4.0777777777777775</v>
      </c>
      <c r="Y24" s="26">
        <f t="shared" si="5"/>
        <v>29.890861703860576</v>
      </c>
      <c r="Z24" s="23" t="e">
        <f>#REF!/90</f>
        <v>#REF!</v>
      </c>
      <c r="AA24" s="23" t="e">
        <f>#REF!/80</f>
        <v>#REF!</v>
      </c>
      <c r="AB24" s="23" t="e">
        <f>#REF!/50</f>
        <v>#REF!</v>
      </c>
      <c r="AC24" s="23">
        <f t="shared" si="6"/>
        <v>3.9428571428571431</v>
      </c>
      <c r="AD24" s="23">
        <f t="shared" si="7"/>
        <v>4.55</v>
      </c>
    </row>
    <row r="25" spans="1:30" ht="15" customHeight="1">
      <c r="A25" s="13" t="s">
        <v>54</v>
      </c>
      <c r="B25" s="25">
        <f t="shared" si="95"/>
        <v>1678.33</v>
      </c>
      <c r="C25" s="14">
        <v>1695.54</v>
      </c>
      <c r="D25" s="14">
        <f t="shared" si="96"/>
        <v>17.210000000000036</v>
      </c>
      <c r="E25" s="28">
        <f t="shared" si="97"/>
        <v>688.40000000000146</v>
      </c>
      <c r="F25" s="14">
        <f t="shared" si="98"/>
        <v>160.38</v>
      </c>
      <c r="G25" s="14">
        <v>160.49</v>
      </c>
      <c r="H25" s="14">
        <f t="shared" si="99"/>
        <v>0.11000000000001364</v>
      </c>
      <c r="I25" s="28">
        <f t="shared" si="100"/>
        <v>4.4000000000005457</v>
      </c>
      <c r="J25" s="15">
        <v>284</v>
      </c>
      <c r="K25" s="15">
        <f t="shared" si="101"/>
        <v>968.00000000000091</v>
      </c>
      <c r="L25" s="25">
        <f t="shared" si="102"/>
        <v>17571</v>
      </c>
      <c r="M25" s="14">
        <v>17733</v>
      </c>
      <c r="N25" s="14">
        <f t="shared" si="103"/>
        <v>162</v>
      </c>
      <c r="O25" s="14">
        <f t="shared" si="104"/>
        <v>2720</v>
      </c>
      <c r="P25" s="14">
        <v>2723</v>
      </c>
      <c r="Q25" s="14">
        <f t="shared" si="105"/>
        <v>3</v>
      </c>
      <c r="R25" s="15">
        <v>94</v>
      </c>
      <c r="S25" s="15">
        <f t="shared" si="106"/>
        <v>253</v>
      </c>
      <c r="T25" s="40">
        <f t="shared" si="107"/>
        <v>850.40000000000146</v>
      </c>
      <c r="U25" s="16">
        <f t="shared" si="108"/>
        <v>7.4000000000005457</v>
      </c>
      <c r="V25" s="17">
        <f t="shared" si="109"/>
        <v>378</v>
      </c>
      <c r="W25" s="22">
        <f t="shared" si="110"/>
        <v>1221.0000000000009</v>
      </c>
      <c r="X25" s="26">
        <f t="shared" si="17"/>
        <v>4.2</v>
      </c>
      <c r="Y25" s="26">
        <f t="shared" si="5"/>
        <v>30.958230958230935</v>
      </c>
      <c r="Z25" s="23" t="e">
        <f>#REF!/90</f>
        <v>#REF!</v>
      </c>
      <c r="AA25" s="23" t="e">
        <f>#REF!/80</f>
        <v>#REF!</v>
      </c>
      <c r="AB25" s="23" t="e">
        <f>#REF!/50</f>
        <v>#REF!</v>
      </c>
      <c r="AC25" s="23">
        <f t="shared" si="6"/>
        <v>4.0571428571428569</v>
      </c>
      <c r="AD25" s="23">
        <f t="shared" si="7"/>
        <v>4.7</v>
      </c>
    </row>
    <row r="26" spans="1:30" ht="15" customHeight="1">
      <c r="A26" s="13" t="s">
        <v>55</v>
      </c>
      <c r="B26" s="25">
        <f t="shared" ref="B26" si="111">C25</f>
        <v>1695.54</v>
      </c>
      <c r="C26" s="14">
        <v>1710.91</v>
      </c>
      <c r="D26" s="14">
        <f t="shared" ref="D26" si="112">C26-B26</f>
        <v>15.370000000000118</v>
      </c>
      <c r="E26" s="28">
        <f t="shared" ref="E26" si="113">D26*40</f>
        <v>614.80000000000473</v>
      </c>
      <c r="F26" s="14">
        <f t="shared" ref="F26" si="114">G25</f>
        <v>160.49</v>
      </c>
      <c r="G26" s="14">
        <v>160.55000000000001</v>
      </c>
      <c r="H26" s="14">
        <f t="shared" ref="H26" si="115">G26-F26</f>
        <v>6.0000000000002274E-2</v>
      </c>
      <c r="I26" s="28">
        <f t="shared" ref="I26" si="116">H26*40</f>
        <v>2.4000000000000909</v>
      </c>
      <c r="J26" s="15">
        <v>284</v>
      </c>
      <c r="K26" s="15">
        <f t="shared" ref="K26" si="117">E26+(J26-I26)</f>
        <v>896.40000000000464</v>
      </c>
      <c r="L26" s="25">
        <f t="shared" ref="L26" si="118">M25</f>
        <v>17733</v>
      </c>
      <c r="M26" s="14">
        <v>17839</v>
      </c>
      <c r="N26" s="14">
        <f t="shared" ref="N26" si="119">M26-L26</f>
        <v>106</v>
      </c>
      <c r="O26" s="14">
        <f t="shared" ref="O26" si="120">P25</f>
        <v>2723</v>
      </c>
      <c r="P26" s="14">
        <v>2729</v>
      </c>
      <c r="Q26" s="14">
        <f t="shared" ref="Q26" si="121">P26-O26</f>
        <v>6</v>
      </c>
      <c r="R26" s="15">
        <v>94</v>
      </c>
      <c r="S26" s="15">
        <f t="shared" ref="S26" si="122">N26+R26-Q26</f>
        <v>194</v>
      </c>
      <c r="T26" s="40">
        <f t="shared" ref="T26" si="123">N26+E26</f>
        <v>720.80000000000473</v>
      </c>
      <c r="U26" s="16">
        <f t="shared" ref="U26" si="124">Q26+I26</f>
        <v>8.4000000000000909</v>
      </c>
      <c r="V26" s="17">
        <f t="shared" ref="V26" si="125">R26+J26</f>
        <v>378</v>
      </c>
      <c r="W26" s="22">
        <f t="shared" ref="W26" si="126">T26+V26-U26</f>
        <v>1090.4000000000046</v>
      </c>
      <c r="X26" s="26">
        <f t="shared" si="17"/>
        <v>4.2</v>
      </c>
      <c r="Y26" s="26">
        <f t="shared" si="5"/>
        <v>34.666177549522963</v>
      </c>
      <c r="Z26" s="23" t="e">
        <f>#REF!/90</f>
        <v>#REF!</v>
      </c>
      <c r="AA26" s="23" t="e">
        <f>#REF!/80</f>
        <v>#REF!</v>
      </c>
      <c r="AB26" s="23" t="e">
        <f>#REF!/50</f>
        <v>#REF!</v>
      </c>
      <c r="AC26" s="23">
        <f t="shared" si="6"/>
        <v>4.0571428571428569</v>
      </c>
      <c r="AD26" s="23">
        <f t="shared" si="7"/>
        <v>4.7</v>
      </c>
    </row>
    <row r="27" spans="1:30" ht="15" customHeight="1">
      <c r="A27" s="13" t="s">
        <v>56</v>
      </c>
      <c r="B27" s="25">
        <f t="shared" ref="B27:B32" si="127">C26</f>
        <v>1710.91</v>
      </c>
      <c r="C27" s="14">
        <v>1728.65</v>
      </c>
      <c r="D27" s="14">
        <f t="shared" ref="D27:D32" si="128">C27-B27</f>
        <v>17.740000000000009</v>
      </c>
      <c r="E27" s="28">
        <f t="shared" ref="E27:E32" si="129">D27*40</f>
        <v>709.60000000000036</v>
      </c>
      <c r="F27" s="14">
        <f t="shared" ref="F27:F32" si="130">G26</f>
        <v>160.55000000000001</v>
      </c>
      <c r="G27" s="14">
        <v>160.6</v>
      </c>
      <c r="H27" s="14">
        <f t="shared" ref="H27:H32" si="131">G27-F27</f>
        <v>4.9999999999982947E-2</v>
      </c>
      <c r="I27" s="28">
        <f t="shared" ref="I27:I32" si="132">H27*40</f>
        <v>1.9999999999993179</v>
      </c>
      <c r="J27" s="15">
        <v>258</v>
      </c>
      <c r="K27" s="15">
        <f t="shared" ref="K27:K32" si="133">E27+(J27-I27)</f>
        <v>965.60000000000105</v>
      </c>
      <c r="L27" s="25">
        <f t="shared" ref="L27:L32" si="134">M26</f>
        <v>17839</v>
      </c>
      <c r="M27" s="14">
        <v>17951</v>
      </c>
      <c r="N27" s="14">
        <f t="shared" ref="N27:N32" si="135">M27-L27</f>
        <v>112</v>
      </c>
      <c r="O27" s="14">
        <f t="shared" ref="O27:O32" si="136">P26</f>
        <v>2729</v>
      </c>
      <c r="P27" s="14">
        <v>2733</v>
      </c>
      <c r="Q27" s="14">
        <f t="shared" ref="Q27:Q32" si="137">P27-O27</f>
        <v>4</v>
      </c>
      <c r="R27" s="15">
        <v>86</v>
      </c>
      <c r="S27" s="15">
        <f t="shared" ref="S27:S32" si="138">N27+R27-Q27</f>
        <v>194</v>
      </c>
      <c r="T27" s="40">
        <f t="shared" ref="T27:T32" si="139">N27+E27</f>
        <v>821.60000000000036</v>
      </c>
      <c r="U27" s="16">
        <f t="shared" ref="U27:U32" si="140">Q27+I27</f>
        <v>5.9999999999993179</v>
      </c>
      <c r="V27" s="17">
        <f t="shared" ref="V27:V32" si="141">R27+J27</f>
        <v>344</v>
      </c>
      <c r="W27" s="22">
        <f t="shared" ref="W27:W32" si="142">T27+V27-U27</f>
        <v>1159.600000000001</v>
      </c>
      <c r="X27" s="26">
        <f t="shared" si="17"/>
        <v>3.8222222222222224</v>
      </c>
      <c r="Y27" s="26">
        <f t="shared" si="5"/>
        <v>29.665401862711253</v>
      </c>
      <c r="Z27" s="23" t="e">
        <f>#REF!/90</f>
        <v>#REF!</v>
      </c>
      <c r="AA27" s="23" t="e">
        <f>#REF!/80</f>
        <v>#REF!</v>
      </c>
      <c r="AB27" s="23" t="e">
        <f>#REF!/50</f>
        <v>#REF!</v>
      </c>
      <c r="AC27" s="23">
        <f t="shared" si="6"/>
        <v>3.6857142857142855</v>
      </c>
      <c r="AD27" s="23">
        <f t="shared" si="7"/>
        <v>4.3</v>
      </c>
    </row>
    <row r="28" spans="1:30" ht="15" customHeight="1">
      <c r="A28" s="13" t="s">
        <v>57</v>
      </c>
      <c r="B28" s="25">
        <f t="shared" si="127"/>
        <v>1728.65</v>
      </c>
      <c r="C28" s="14">
        <v>1747.93</v>
      </c>
      <c r="D28" s="14">
        <f t="shared" si="128"/>
        <v>19.279999999999973</v>
      </c>
      <c r="E28" s="28">
        <f t="shared" si="129"/>
        <v>771.19999999999891</v>
      </c>
      <c r="F28" s="14">
        <f t="shared" si="130"/>
        <v>160.6</v>
      </c>
      <c r="G28" s="14">
        <v>160.66</v>
      </c>
      <c r="H28" s="14">
        <f t="shared" si="131"/>
        <v>6.0000000000002274E-2</v>
      </c>
      <c r="I28" s="28">
        <f t="shared" si="132"/>
        <v>2.4000000000000909</v>
      </c>
      <c r="J28" s="15">
        <v>240</v>
      </c>
      <c r="K28" s="15">
        <f t="shared" si="133"/>
        <v>1008.7999999999988</v>
      </c>
      <c r="L28" s="25">
        <f t="shared" si="134"/>
        <v>17951</v>
      </c>
      <c r="M28" s="14">
        <v>18057</v>
      </c>
      <c r="N28" s="14">
        <f t="shared" si="135"/>
        <v>106</v>
      </c>
      <c r="O28" s="14">
        <f t="shared" si="136"/>
        <v>2733</v>
      </c>
      <c r="P28" s="14">
        <v>2736</v>
      </c>
      <c r="Q28" s="14">
        <f t="shared" si="137"/>
        <v>3</v>
      </c>
      <c r="R28" s="15">
        <v>84</v>
      </c>
      <c r="S28" s="15">
        <f t="shared" si="138"/>
        <v>187</v>
      </c>
      <c r="T28" s="40">
        <f t="shared" si="139"/>
        <v>877.19999999999891</v>
      </c>
      <c r="U28" s="16">
        <f t="shared" si="140"/>
        <v>5.4000000000000909</v>
      </c>
      <c r="V28" s="17">
        <f t="shared" si="141"/>
        <v>324</v>
      </c>
      <c r="W28" s="22">
        <f t="shared" si="142"/>
        <v>1195.7999999999988</v>
      </c>
      <c r="X28" s="26">
        <f t="shared" si="17"/>
        <v>3.6</v>
      </c>
      <c r="Y28" s="26">
        <f t="shared" si="5"/>
        <v>27.094831911690946</v>
      </c>
      <c r="Z28" s="23" t="e">
        <f>#REF!/90</f>
        <v>#REF!</v>
      </c>
      <c r="AA28" s="23" t="e">
        <f>#REF!/80</f>
        <v>#REF!</v>
      </c>
      <c r="AB28" s="23" t="e">
        <f>#REF!/50</f>
        <v>#REF!</v>
      </c>
      <c r="AC28" s="23">
        <f t="shared" si="6"/>
        <v>3.4285714285714284</v>
      </c>
      <c r="AD28" s="23">
        <f t="shared" si="7"/>
        <v>4.2</v>
      </c>
    </row>
    <row r="29" spans="1:30" ht="15" customHeight="1">
      <c r="A29" s="13" t="s">
        <v>58</v>
      </c>
      <c r="B29" s="25">
        <f t="shared" si="127"/>
        <v>1747.93</v>
      </c>
      <c r="C29" s="14">
        <v>1761.35</v>
      </c>
      <c r="D29" s="14">
        <f t="shared" si="128"/>
        <v>13.419999999999845</v>
      </c>
      <c r="E29" s="28">
        <f t="shared" si="129"/>
        <v>536.79999999999382</v>
      </c>
      <c r="F29" s="14">
        <f t="shared" si="130"/>
        <v>160.66</v>
      </c>
      <c r="G29" s="14">
        <v>160.80000000000001</v>
      </c>
      <c r="H29" s="14">
        <f t="shared" si="131"/>
        <v>0.14000000000001478</v>
      </c>
      <c r="I29" s="28">
        <f t="shared" si="132"/>
        <v>5.6000000000005912</v>
      </c>
      <c r="J29" s="15">
        <v>249</v>
      </c>
      <c r="K29" s="15">
        <f t="shared" si="133"/>
        <v>780.19999999999322</v>
      </c>
      <c r="L29" s="25">
        <f t="shared" si="134"/>
        <v>18057</v>
      </c>
      <c r="M29" s="14">
        <v>18174</v>
      </c>
      <c r="N29" s="14">
        <f t="shared" si="135"/>
        <v>117</v>
      </c>
      <c r="O29" s="14">
        <f t="shared" si="136"/>
        <v>2736</v>
      </c>
      <c r="P29" s="14">
        <v>2738</v>
      </c>
      <c r="Q29" s="14">
        <f t="shared" si="137"/>
        <v>2</v>
      </c>
      <c r="R29" s="15">
        <v>83</v>
      </c>
      <c r="S29" s="15">
        <f t="shared" si="138"/>
        <v>198</v>
      </c>
      <c r="T29" s="40">
        <f t="shared" si="139"/>
        <v>653.79999999999382</v>
      </c>
      <c r="U29" s="16">
        <f t="shared" si="140"/>
        <v>7.6000000000005912</v>
      </c>
      <c r="V29" s="17">
        <f t="shared" si="141"/>
        <v>332</v>
      </c>
      <c r="W29" s="22">
        <f t="shared" si="142"/>
        <v>978.19999999999322</v>
      </c>
      <c r="X29" s="26">
        <f t="shared" si="17"/>
        <v>3.6888888888888891</v>
      </c>
      <c r="Y29" s="26">
        <f t="shared" si="5"/>
        <v>33.939889593130474</v>
      </c>
      <c r="Z29" s="23" t="e">
        <f>#REF!/90</f>
        <v>#REF!</v>
      </c>
      <c r="AA29" s="23" t="e">
        <f>#REF!/80</f>
        <v>#REF!</v>
      </c>
      <c r="AB29" s="23" t="e">
        <f>#REF!/50</f>
        <v>#REF!</v>
      </c>
      <c r="AC29" s="23">
        <f t="shared" si="6"/>
        <v>3.5571428571428569</v>
      </c>
      <c r="AD29" s="23">
        <f t="shared" si="7"/>
        <v>4.1500000000000004</v>
      </c>
    </row>
    <row r="30" spans="1:30" ht="15" customHeight="1">
      <c r="A30" s="13" t="s">
        <v>59</v>
      </c>
      <c r="B30" s="25">
        <f t="shared" si="127"/>
        <v>1761.35</v>
      </c>
      <c r="C30" s="14">
        <v>1772.89</v>
      </c>
      <c r="D30" s="14">
        <f t="shared" si="128"/>
        <v>11.540000000000191</v>
      </c>
      <c r="E30" s="28">
        <f t="shared" si="129"/>
        <v>461.60000000000764</v>
      </c>
      <c r="F30" s="14">
        <f t="shared" si="130"/>
        <v>160.80000000000001</v>
      </c>
      <c r="G30" s="14">
        <v>161.24</v>
      </c>
      <c r="H30" s="14">
        <f t="shared" si="131"/>
        <v>0.43999999999999773</v>
      </c>
      <c r="I30" s="28">
        <f t="shared" si="132"/>
        <v>17.599999999999909</v>
      </c>
      <c r="J30" s="15">
        <v>215</v>
      </c>
      <c r="K30" s="15">
        <f t="shared" si="133"/>
        <v>659.00000000000773</v>
      </c>
      <c r="L30" s="25">
        <f t="shared" si="134"/>
        <v>18174</v>
      </c>
      <c r="M30" s="14">
        <v>18231</v>
      </c>
      <c r="N30" s="14">
        <f t="shared" si="135"/>
        <v>57</v>
      </c>
      <c r="O30" s="14">
        <f t="shared" si="136"/>
        <v>2738</v>
      </c>
      <c r="P30" s="14">
        <v>2749</v>
      </c>
      <c r="Q30" s="14">
        <f t="shared" si="137"/>
        <v>11</v>
      </c>
      <c r="R30" s="15">
        <v>78</v>
      </c>
      <c r="S30" s="15">
        <f t="shared" si="138"/>
        <v>124</v>
      </c>
      <c r="T30" s="40">
        <f t="shared" si="139"/>
        <v>518.60000000000764</v>
      </c>
      <c r="U30" s="16">
        <f t="shared" si="140"/>
        <v>28.599999999999909</v>
      </c>
      <c r="V30" s="17">
        <f t="shared" si="141"/>
        <v>293</v>
      </c>
      <c r="W30" s="22">
        <f t="shared" si="142"/>
        <v>783.00000000000773</v>
      </c>
      <c r="X30" s="26">
        <f t="shared" si="17"/>
        <v>3.2555555555555555</v>
      </c>
      <c r="Y30" s="26">
        <f t="shared" si="5"/>
        <v>37.420178799488774</v>
      </c>
      <c r="Z30" s="23" t="e">
        <f>#REF!/90</f>
        <v>#REF!</v>
      </c>
      <c r="AA30" s="23" t="e">
        <f>#REF!/80</f>
        <v>#REF!</v>
      </c>
      <c r="AB30" s="23" t="e">
        <f>#REF!/50</f>
        <v>#REF!</v>
      </c>
      <c r="AC30" s="23">
        <f t="shared" si="6"/>
        <v>3.0714285714285716</v>
      </c>
      <c r="AD30" s="23">
        <f t="shared" si="7"/>
        <v>3.9</v>
      </c>
    </row>
    <row r="31" spans="1:30" ht="15" customHeight="1">
      <c r="A31" s="13" t="s">
        <v>60</v>
      </c>
      <c r="B31" s="25">
        <f t="shared" si="127"/>
        <v>1772.89</v>
      </c>
      <c r="C31" s="14">
        <v>1789.5</v>
      </c>
      <c r="D31" s="14">
        <f t="shared" si="128"/>
        <v>16.6099999999999</v>
      </c>
      <c r="E31" s="28">
        <f t="shared" si="129"/>
        <v>664.399999999996</v>
      </c>
      <c r="F31" s="14">
        <f t="shared" si="130"/>
        <v>161.24</v>
      </c>
      <c r="G31" s="14">
        <v>161.34</v>
      </c>
      <c r="H31" s="14">
        <f t="shared" si="131"/>
        <v>9.9999999999994316E-2</v>
      </c>
      <c r="I31" s="28">
        <f t="shared" si="132"/>
        <v>3.9999999999997726</v>
      </c>
      <c r="J31" s="15">
        <v>279</v>
      </c>
      <c r="K31" s="15">
        <f t="shared" si="133"/>
        <v>939.39999999999623</v>
      </c>
      <c r="L31" s="25">
        <f t="shared" si="134"/>
        <v>18231</v>
      </c>
      <c r="M31" s="14">
        <v>18590</v>
      </c>
      <c r="N31" s="14">
        <f t="shared" si="135"/>
        <v>359</v>
      </c>
      <c r="O31" s="14">
        <f t="shared" si="136"/>
        <v>2749</v>
      </c>
      <c r="P31" s="14">
        <v>2751</v>
      </c>
      <c r="Q31" s="14">
        <f t="shared" si="137"/>
        <v>2</v>
      </c>
      <c r="R31" s="15">
        <v>74</v>
      </c>
      <c r="S31" s="15">
        <f t="shared" si="138"/>
        <v>431</v>
      </c>
      <c r="T31" s="40">
        <f t="shared" si="139"/>
        <v>1023.399999999996</v>
      </c>
      <c r="U31" s="16">
        <f t="shared" si="140"/>
        <v>5.9999999999997726</v>
      </c>
      <c r="V31" s="17">
        <f t="shared" si="141"/>
        <v>353</v>
      </c>
      <c r="W31" s="22">
        <f t="shared" si="142"/>
        <v>1370.3999999999962</v>
      </c>
      <c r="X31" s="26">
        <f t="shared" si="17"/>
        <v>3.9222222222222221</v>
      </c>
      <c r="Y31" s="26">
        <f t="shared" si="5"/>
        <v>25.758902510216068</v>
      </c>
      <c r="Z31" s="23" t="e">
        <f>#REF!/90</f>
        <v>#REF!</v>
      </c>
      <c r="AA31" s="23" t="e">
        <f>#REF!/80</f>
        <v>#REF!</v>
      </c>
      <c r="AB31" s="23" t="e">
        <f>#REF!/50</f>
        <v>#REF!</v>
      </c>
      <c r="AC31" s="23">
        <f t="shared" si="6"/>
        <v>3.9857142857142858</v>
      </c>
      <c r="AD31" s="23">
        <f t="shared" si="7"/>
        <v>3.7</v>
      </c>
    </row>
    <row r="32" spans="1:30" ht="15" customHeight="1">
      <c r="A32" s="13" t="s">
        <v>61</v>
      </c>
      <c r="B32" s="25">
        <f t="shared" si="127"/>
        <v>1789.5</v>
      </c>
      <c r="C32" s="14">
        <v>1800.47</v>
      </c>
      <c r="D32" s="14">
        <f t="shared" si="128"/>
        <v>10.970000000000027</v>
      </c>
      <c r="E32" s="28">
        <f t="shared" si="129"/>
        <v>438.80000000000109</v>
      </c>
      <c r="F32" s="14">
        <f t="shared" si="130"/>
        <v>161.34</v>
      </c>
      <c r="G32" s="14">
        <v>162.79</v>
      </c>
      <c r="H32" s="14">
        <f t="shared" si="131"/>
        <v>1.4499999999999886</v>
      </c>
      <c r="I32" s="28">
        <f t="shared" si="132"/>
        <v>57.999999999999545</v>
      </c>
      <c r="J32" s="15">
        <v>270</v>
      </c>
      <c r="K32" s="15">
        <f t="shared" si="133"/>
        <v>650.80000000000155</v>
      </c>
      <c r="L32" s="25">
        <f t="shared" si="134"/>
        <v>18590</v>
      </c>
      <c r="M32" s="14">
        <v>18668</v>
      </c>
      <c r="N32" s="14">
        <f t="shared" si="135"/>
        <v>78</v>
      </c>
      <c r="O32" s="14">
        <f t="shared" si="136"/>
        <v>2751</v>
      </c>
      <c r="P32" s="14">
        <v>2768</v>
      </c>
      <c r="Q32" s="14">
        <f t="shared" si="137"/>
        <v>17</v>
      </c>
      <c r="R32" s="15">
        <v>89</v>
      </c>
      <c r="S32" s="15">
        <f t="shared" si="138"/>
        <v>150</v>
      </c>
      <c r="T32" s="40">
        <f t="shared" si="139"/>
        <v>516.80000000000109</v>
      </c>
      <c r="U32" s="16">
        <f t="shared" si="140"/>
        <v>74.999999999999545</v>
      </c>
      <c r="V32" s="17">
        <f t="shared" si="141"/>
        <v>359</v>
      </c>
      <c r="W32" s="22">
        <f t="shared" si="142"/>
        <v>800.80000000000155</v>
      </c>
      <c r="X32" s="26">
        <f t="shared" si="17"/>
        <v>3.9888888888888889</v>
      </c>
      <c r="Y32" s="26">
        <f t="shared" si="5"/>
        <v>44.830169830169744</v>
      </c>
      <c r="Z32" s="23" t="e">
        <f>#REF!/90</f>
        <v>#REF!</v>
      </c>
      <c r="AA32" s="23" t="e">
        <f>#REF!/80</f>
        <v>#REF!</v>
      </c>
      <c r="AB32" s="23" t="e">
        <f>#REF!/50</f>
        <v>#REF!</v>
      </c>
      <c r="AC32" s="23">
        <f t="shared" si="6"/>
        <v>3.8571428571428572</v>
      </c>
      <c r="AD32" s="23">
        <f t="shared" si="7"/>
        <v>4.45</v>
      </c>
    </row>
    <row r="33" spans="1:30" ht="15" customHeight="1">
      <c r="A33" s="13" t="s">
        <v>62</v>
      </c>
      <c r="B33" s="25">
        <f t="shared" ref="B33" si="143">C32</f>
        <v>1800.47</v>
      </c>
      <c r="C33" s="14">
        <v>1814.36</v>
      </c>
      <c r="D33" s="14">
        <f t="shared" ref="D33" si="144">C33-B33</f>
        <v>13.889999999999873</v>
      </c>
      <c r="E33" s="28">
        <f t="shared" ref="E33" si="145">D33*40</f>
        <v>555.59999999999491</v>
      </c>
      <c r="F33" s="14">
        <f t="shared" ref="F33" si="146">G32</f>
        <v>162.79</v>
      </c>
      <c r="G33" s="14">
        <v>163.1</v>
      </c>
      <c r="H33" s="14">
        <f t="shared" ref="H33" si="147">G33-F33</f>
        <v>0.31000000000000227</v>
      </c>
      <c r="I33" s="28">
        <f t="shared" ref="I33" si="148">H33*40</f>
        <v>12.400000000000091</v>
      </c>
      <c r="J33" s="15">
        <v>291</v>
      </c>
      <c r="K33" s="15">
        <f t="shared" ref="K33" si="149">E33+(J33-I33)</f>
        <v>834.19999999999482</v>
      </c>
      <c r="L33" s="25">
        <f t="shared" ref="L33" si="150">M32</f>
        <v>18668</v>
      </c>
      <c r="M33" s="14">
        <v>18708</v>
      </c>
      <c r="N33" s="14">
        <f t="shared" ref="N33" si="151">M33-L33</f>
        <v>40</v>
      </c>
      <c r="O33" s="14">
        <f t="shared" ref="O33" si="152">P32</f>
        <v>2768</v>
      </c>
      <c r="P33" s="14">
        <v>2784</v>
      </c>
      <c r="Q33" s="14">
        <f t="shared" ref="Q33" si="153">P33-O33</f>
        <v>16</v>
      </c>
      <c r="R33" s="15">
        <v>89</v>
      </c>
      <c r="S33" s="15">
        <v>96</v>
      </c>
      <c r="T33" s="40">
        <f t="shared" ref="T33" si="154">N33+E33</f>
        <v>595.59999999999491</v>
      </c>
      <c r="U33" s="16">
        <f t="shared" ref="U33" si="155">Q33+I33</f>
        <v>28.400000000000091</v>
      </c>
      <c r="V33" s="17">
        <f t="shared" ref="V33" si="156">R33+J33</f>
        <v>380</v>
      </c>
      <c r="W33" s="22">
        <f t="shared" ref="W33" si="157">T33+V33-U33</f>
        <v>947.19999999999482</v>
      </c>
      <c r="X33" s="26">
        <f t="shared" si="17"/>
        <v>4.2222222222222223</v>
      </c>
      <c r="Y33" s="26">
        <f t="shared" si="5"/>
        <v>40.118243243243462</v>
      </c>
      <c r="Z33" s="23" t="e">
        <f>#REF!/90</f>
        <v>#REF!</v>
      </c>
      <c r="AA33" s="23" t="e">
        <f>#REF!/80</f>
        <v>#REF!</v>
      </c>
      <c r="AB33" s="23" t="e">
        <f>#REF!/50</f>
        <v>#REF!</v>
      </c>
      <c r="AC33" s="23">
        <f t="shared" si="6"/>
        <v>4.1571428571428575</v>
      </c>
      <c r="AD33" s="23">
        <f t="shared" si="7"/>
        <v>4.45</v>
      </c>
    </row>
    <row r="34" spans="1:30" ht="15" customHeight="1">
      <c r="A34" s="13" t="s">
        <v>63</v>
      </c>
      <c r="B34" s="25">
        <f t="shared" ref="B34" si="158">C33</f>
        <v>1814.36</v>
      </c>
      <c r="C34" s="14">
        <v>1829.93</v>
      </c>
      <c r="D34" s="14">
        <f t="shared" ref="D34" si="159">C34-B34</f>
        <v>15.570000000000164</v>
      </c>
      <c r="E34" s="28">
        <f t="shared" ref="E34" si="160">D34*40</f>
        <v>622.80000000000655</v>
      </c>
      <c r="F34" s="14">
        <f t="shared" ref="F34" si="161">G33</f>
        <v>163.1</v>
      </c>
      <c r="G34" s="14">
        <v>163.26</v>
      </c>
      <c r="H34" s="14">
        <f t="shared" ref="H34" si="162">G34-F34</f>
        <v>0.15999999999999659</v>
      </c>
      <c r="I34" s="28">
        <f t="shared" ref="I34" si="163">H34*40</f>
        <v>6.3999999999998636</v>
      </c>
      <c r="J34" s="15">
        <v>139</v>
      </c>
      <c r="K34" s="15">
        <f t="shared" ref="K34" si="164">E34+(J34-I34)</f>
        <v>755.40000000000668</v>
      </c>
      <c r="L34" s="25">
        <f t="shared" ref="L34" si="165">M33</f>
        <v>18708</v>
      </c>
      <c r="M34" s="14">
        <v>18822</v>
      </c>
      <c r="N34" s="14">
        <f t="shared" ref="N34" si="166">M34-L34</f>
        <v>114</v>
      </c>
      <c r="O34" s="14">
        <f t="shared" ref="O34" si="167">P33</f>
        <v>2784</v>
      </c>
      <c r="P34" s="14">
        <v>2791</v>
      </c>
      <c r="Q34" s="14">
        <f t="shared" ref="Q34" si="168">P34-O34</f>
        <v>7</v>
      </c>
      <c r="R34" s="15">
        <v>85</v>
      </c>
      <c r="S34" s="15">
        <v>96</v>
      </c>
      <c r="T34" s="40">
        <f t="shared" ref="T34" si="169">N34+E34</f>
        <v>736.80000000000655</v>
      </c>
      <c r="U34" s="16">
        <f t="shared" ref="U34" si="170">Q34+I34</f>
        <v>13.399999999999864</v>
      </c>
      <c r="V34" s="17">
        <f t="shared" ref="V34" si="171">R34+J34</f>
        <v>224</v>
      </c>
      <c r="W34" s="22">
        <f t="shared" ref="W34" si="172">T34+V34-U34</f>
        <v>947.40000000000668</v>
      </c>
      <c r="X34" s="26">
        <f t="shared" si="17"/>
        <v>2.4888888888888889</v>
      </c>
      <c r="Y34" s="26">
        <f t="shared" si="5"/>
        <v>23.643656322566859</v>
      </c>
      <c r="Z34" s="23" t="e">
        <f>#REF!/90</f>
        <v>#REF!</v>
      </c>
      <c r="AA34" s="23" t="e">
        <f>#REF!/80</f>
        <v>#REF!</v>
      </c>
      <c r="AB34" s="23" t="e">
        <f>#REF!/50</f>
        <v>#REF!</v>
      </c>
      <c r="AC34" s="23">
        <f t="shared" si="6"/>
        <v>1.9857142857142858</v>
      </c>
      <c r="AD34" s="23">
        <f t="shared" si="7"/>
        <v>4.25</v>
      </c>
    </row>
    <row r="35" spans="1:30" ht="15" customHeight="1">
      <c r="A35" s="13" t="s">
        <v>64</v>
      </c>
      <c r="B35" s="25">
        <f t="shared" ref="B35" si="173">C34</f>
        <v>1829.93</v>
      </c>
      <c r="C35" s="14">
        <v>1834.74</v>
      </c>
      <c r="D35" s="14">
        <f t="shared" ref="D35" si="174">C35-B35</f>
        <v>4.8099999999999454</v>
      </c>
      <c r="E35" s="28">
        <f t="shared" ref="E35" si="175">D35*40</f>
        <v>192.39999999999782</v>
      </c>
      <c r="F35" s="14">
        <f t="shared" ref="F35" si="176">G34</f>
        <v>163.26</v>
      </c>
      <c r="G35" s="14">
        <v>166.79</v>
      </c>
      <c r="H35" s="14">
        <f t="shared" ref="H35" si="177">G35-F35</f>
        <v>3.5300000000000011</v>
      </c>
      <c r="I35" s="28">
        <f t="shared" ref="I35" si="178">H35*40</f>
        <v>141.20000000000005</v>
      </c>
      <c r="J35" s="15">
        <v>252</v>
      </c>
      <c r="K35" s="15">
        <f t="shared" ref="K35" si="179">E35+(J35-I35)</f>
        <v>303.19999999999777</v>
      </c>
      <c r="L35" s="25">
        <f t="shared" ref="L35" si="180">M34</f>
        <v>18822</v>
      </c>
      <c r="M35" s="14">
        <v>18860</v>
      </c>
      <c r="N35" s="14">
        <f t="shared" ref="N35" si="181">M35-L35</f>
        <v>38</v>
      </c>
      <c r="O35" s="14">
        <f t="shared" ref="O35" si="182">P34</f>
        <v>2791</v>
      </c>
      <c r="P35" s="14">
        <v>2846</v>
      </c>
      <c r="Q35" s="14">
        <f t="shared" ref="Q35" si="183">P35-O35</f>
        <v>55</v>
      </c>
      <c r="R35" s="15">
        <v>84</v>
      </c>
      <c r="S35" s="15">
        <v>96</v>
      </c>
      <c r="T35" s="40">
        <f t="shared" ref="T35" si="184">N35+E35</f>
        <v>230.39999999999782</v>
      </c>
      <c r="U35" s="16">
        <f t="shared" ref="U35" si="185">Q35+I35</f>
        <v>196.20000000000005</v>
      </c>
      <c r="V35" s="17">
        <f t="shared" ref="V35" si="186">R35+J35</f>
        <v>336</v>
      </c>
      <c r="W35" s="22">
        <f t="shared" ref="W35" si="187">T35+V35-U35</f>
        <v>370.19999999999777</v>
      </c>
      <c r="X35" s="26">
        <f t="shared" si="17"/>
        <v>3.7333333333333334</v>
      </c>
      <c r="Y35" s="26">
        <f t="shared" si="5"/>
        <v>90.76175040518693</v>
      </c>
      <c r="Z35" s="23" t="e">
        <f>#REF!/90</f>
        <v>#REF!</v>
      </c>
      <c r="AA35" s="23" t="e">
        <f>#REF!/80</f>
        <v>#REF!</v>
      </c>
      <c r="AB35" s="23" t="e">
        <f>#REF!/50</f>
        <v>#REF!</v>
      </c>
      <c r="AC35" s="23">
        <f t="shared" si="6"/>
        <v>3.6</v>
      </c>
      <c r="AD35" s="23">
        <f t="shared" si="7"/>
        <v>4.2</v>
      </c>
    </row>
    <row r="36" spans="1:30" ht="15" customHeight="1">
      <c r="A36" s="13" t="s">
        <v>65</v>
      </c>
      <c r="B36" s="25">
        <f t="shared" ref="B36" si="188">C35</f>
        <v>1834.74</v>
      </c>
      <c r="C36" s="14">
        <v>1840.42</v>
      </c>
      <c r="D36" s="14">
        <f t="shared" ref="D36" si="189">C36-B36</f>
        <v>5.6800000000000637</v>
      </c>
      <c r="E36" s="28">
        <f t="shared" ref="E36" si="190">D36*40</f>
        <v>227.20000000000255</v>
      </c>
      <c r="F36" s="14">
        <f t="shared" ref="F36" si="191">G35</f>
        <v>166.79</v>
      </c>
      <c r="G36" s="14">
        <v>167.93</v>
      </c>
      <c r="H36" s="14">
        <f t="shared" ref="H36" si="192">G36-F36</f>
        <v>1.1400000000000148</v>
      </c>
      <c r="I36" s="28">
        <f t="shared" ref="I36" si="193">H36*40</f>
        <v>45.600000000000591</v>
      </c>
      <c r="J36" s="15">
        <v>269</v>
      </c>
      <c r="K36" s="15">
        <f t="shared" ref="K36" si="194">E36+(J36-I36)</f>
        <v>450.60000000000196</v>
      </c>
      <c r="L36" s="25">
        <f t="shared" ref="L36" si="195">M35</f>
        <v>18860</v>
      </c>
      <c r="M36" s="14">
        <v>18981</v>
      </c>
      <c r="N36" s="14">
        <f t="shared" ref="N36" si="196">M36-L36</f>
        <v>121</v>
      </c>
      <c r="O36" s="14">
        <f t="shared" ref="O36" si="197">P35</f>
        <v>2846</v>
      </c>
      <c r="P36" s="14">
        <v>2848</v>
      </c>
      <c r="Q36" s="14">
        <f t="shared" ref="Q36" si="198">P36-O36</f>
        <v>2</v>
      </c>
      <c r="R36" s="15">
        <v>84</v>
      </c>
      <c r="S36" s="15">
        <v>96</v>
      </c>
      <c r="T36" s="40">
        <f t="shared" ref="T36" si="199">N36+E36</f>
        <v>348.20000000000255</v>
      </c>
      <c r="U36" s="16">
        <f t="shared" ref="U36" si="200">Q36+I36</f>
        <v>47.600000000000591</v>
      </c>
      <c r="V36" s="17">
        <f t="shared" ref="V36" si="201">R36+J36</f>
        <v>353</v>
      </c>
      <c r="W36" s="22">
        <f t="shared" ref="W36" si="202">T36+V36-U36</f>
        <v>653.60000000000196</v>
      </c>
      <c r="X36" s="26">
        <f t="shared" si="17"/>
        <v>3.9222222222222221</v>
      </c>
      <c r="Y36" s="26">
        <f t="shared" si="5"/>
        <v>54.008567931456383</v>
      </c>
    </row>
    <row r="37" spans="1:30" ht="15" customHeight="1">
      <c r="A37" s="13" t="s">
        <v>66</v>
      </c>
      <c r="B37" s="25">
        <f t="shared" ref="B37" si="203">C36</f>
        <v>1840.42</v>
      </c>
      <c r="C37" s="14">
        <v>1845.65</v>
      </c>
      <c r="D37" s="14">
        <f t="shared" ref="D37" si="204">C37-B37</f>
        <v>5.2300000000000182</v>
      </c>
      <c r="E37" s="28">
        <f t="shared" ref="E37" si="205">D37*40</f>
        <v>209.20000000000073</v>
      </c>
      <c r="F37" s="14">
        <f t="shared" ref="F37" si="206">G36</f>
        <v>167.93</v>
      </c>
      <c r="G37" s="14">
        <v>170.31</v>
      </c>
      <c r="H37" s="14">
        <f t="shared" ref="H37" si="207">G37-F37</f>
        <v>2.3799999999999955</v>
      </c>
      <c r="I37" s="28">
        <f t="shared" ref="I37" si="208">H37*40</f>
        <v>95.199999999999818</v>
      </c>
      <c r="J37" s="15">
        <v>203</v>
      </c>
      <c r="K37" s="15">
        <f t="shared" ref="K37" si="209">E37+(J37-I37)</f>
        <v>317.00000000000091</v>
      </c>
      <c r="L37" s="25">
        <f t="shared" ref="L37" si="210">M36</f>
        <v>18981</v>
      </c>
      <c r="M37" s="14">
        <v>19041</v>
      </c>
      <c r="N37" s="14">
        <f t="shared" ref="N37" si="211">M37-L37</f>
        <v>60</v>
      </c>
      <c r="O37" s="14">
        <f t="shared" ref="O37" si="212">P36</f>
        <v>2848</v>
      </c>
      <c r="P37" s="14">
        <v>2875</v>
      </c>
      <c r="Q37" s="14">
        <f t="shared" ref="Q37" si="213">P37-O37</f>
        <v>27</v>
      </c>
      <c r="R37" s="15">
        <v>76</v>
      </c>
      <c r="S37" s="15">
        <v>96</v>
      </c>
      <c r="T37" s="40">
        <f t="shared" ref="T37" si="214">N37+E37</f>
        <v>269.20000000000073</v>
      </c>
      <c r="U37" s="16">
        <f t="shared" ref="U37" si="215">Q37+I37</f>
        <v>122.19999999999982</v>
      </c>
      <c r="V37" s="17">
        <f t="shared" ref="V37" si="216">R37+J37</f>
        <v>279</v>
      </c>
      <c r="W37" s="22">
        <f t="shared" ref="W37" si="217">T37+V37-U37</f>
        <v>426.00000000000091</v>
      </c>
      <c r="X37" s="26">
        <f t="shared" si="17"/>
        <v>3.1</v>
      </c>
      <c r="Y37" s="26">
        <f t="shared" si="5"/>
        <v>65.492957746478737</v>
      </c>
    </row>
    <row r="38" spans="1:30" ht="15" customHeight="1">
      <c r="E38" s="8">
        <f>SUM(E7:E37)</f>
        <v>16534.800000000003</v>
      </c>
      <c r="I38" s="24">
        <f>SUM(I7:I37)</f>
        <v>1008.8</v>
      </c>
      <c r="J38" s="8">
        <f>SUM(J7:J37)</f>
        <v>7972</v>
      </c>
      <c r="K38" s="8">
        <f>SUM(K7:K37)</f>
        <v>23498.000000000004</v>
      </c>
      <c r="N38" s="8">
        <f>SUM(N7:N37)</f>
        <v>4296</v>
      </c>
      <c r="Q38" s="24">
        <f t="shared" ref="Q38:W38" si="218">SUM(Q7:Q37)</f>
        <v>565</v>
      </c>
      <c r="R38" s="8">
        <f t="shared" si="218"/>
        <v>2622</v>
      </c>
      <c r="S38" s="8">
        <f t="shared" si="218"/>
        <v>6149</v>
      </c>
      <c r="T38" s="8">
        <f t="shared" si="218"/>
        <v>20830.8</v>
      </c>
      <c r="U38" s="24">
        <f t="shared" si="218"/>
        <v>1573.8</v>
      </c>
      <c r="V38" s="8">
        <f t="shared" si="218"/>
        <v>10594</v>
      </c>
      <c r="W38" s="8">
        <f t="shared" si="218"/>
        <v>29851.000000000007</v>
      </c>
      <c r="X38" s="23">
        <f>(V38/310)/26</f>
        <v>1.3143920595533498</v>
      </c>
      <c r="Y38" s="23">
        <f t="shared" si="5"/>
        <v>35.489598338414112</v>
      </c>
    </row>
    <row r="39" spans="1:30" ht="15.95" customHeight="1">
      <c r="I39" s="9"/>
      <c r="J39" s="9"/>
      <c r="Q39" s="9"/>
      <c r="R39" s="9"/>
      <c r="U39" s="9"/>
      <c r="V39" s="9"/>
    </row>
    <row r="40" spans="1:30" ht="15.95" customHeight="1">
      <c r="V40">
        <f>V38/22</f>
        <v>481.54545454545456</v>
      </c>
    </row>
  </sheetData>
  <mergeCells count="19">
    <mergeCell ref="A1:W1"/>
    <mergeCell ref="A2:W2"/>
    <mergeCell ref="A3:W3"/>
    <mergeCell ref="A4:A6"/>
    <mergeCell ref="B4:K4"/>
    <mergeCell ref="L4:S4"/>
    <mergeCell ref="T4:W4"/>
    <mergeCell ref="B5:E5"/>
    <mergeCell ref="F5:I5"/>
    <mergeCell ref="J5:J6"/>
    <mergeCell ref="Y4:Y6"/>
    <mergeCell ref="W5:W6"/>
    <mergeCell ref="X5:X6"/>
    <mergeCell ref="K5:K6"/>
    <mergeCell ref="L5:N5"/>
    <mergeCell ref="O5:Q5"/>
    <mergeCell ref="R5:R6"/>
    <mergeCell ref="S5:S6"/>
    <mergeCell ref="V5:V6"/>
  </mergeCells>
  <pageMargins left="0.51181102362204722" right="0.11811023622047245" top="0.35433070866141736" bottom="0.35433070866141736" header="0.31496062992125984" footer="0.31496062992125984"/>
  <pageSetup paperSize="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SOLAR KEC</vt:lpstr>
      <vt:lpstr> SOLAR KPC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2024-04-29T05:56:48Z</dcterms:modified>
</cp:coreProperties>
</file>