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veforlearning_books\jobs_varsha\"/>
    </mc:Choice>
  </mc:AlternateContent>
  <bookViews>
    <workbookView xWindow="0" yWindow="0" windowWidth="20490" windowHeight="7860" activeTab="1"/>
  </bookViews>
  <sheets>
    <sheet name="Sheet1" sheetId="2" r:id="rId1"/>
    <sheet name="car_inventory" sheetId="1" r:id="rId2"/>
  </sheets>
  <definedNames>
    <definedName name="_xlnm._FilterDatabase" localSheetId="1" hidden="1">car_inventory!$D$1:$D$60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N26" i="1" l="1"/>
  <c r="N28" i="1"/>
  <c r="N29" i="1"/>
  <c r="N12" i="1"/>
  <c r="N41" i="1"/>
  <c r="N50" i="1"/>
  <c r="N48" i="1"/>
  <c r="N45" i="1"/>
  <c r="N23" i="1"/>
  <c r="N38" i="1"/>
  <c r="N44" i="1"/>
  <c r="N43" i="1"/>
  <c r="N11" i="1"/>
  <c r="M26" i="1"/>
  <c r="M33" i="1"/>
  <c r="M21" i="1"/>
  <c r="M20" i="1"/>
  <c r="M28" i="1"/>
  <c r="M35" i="1"/>
  <c r="M22" i="1"/>
  <c r="M30" i="1"/>
  <c r="M29" i="1"/>
  <c r="M6" i="1"/>
  <c r="M15" i="1"/>
  <c r="M2" i="1"/>
  <c r="M12" i="1"/>
  <c r="M7" i="1"/>
  <c r="M4" i="1"/>
  <c r="M18" i="1"/>
  <c r="M41" i="1"/>
  <c r="M47" i="1"/>
  <c r="M52" i="1"/>
  <c r="M49" i="1"/>
  <c r="M50" i="1"/>
  <c r="M39" i="1"/>
  <c r="M46" i="1"/>
  <c r="M34" i="1"/>
  <c r="M48" i="1"/>
  <c r="M8" i="1"/>
  <c r="M27" i="1"/>
  <c r="M9" i="1"/>
  <c r="M45" i="1"/>
  <c r="M37" i="1"/>
  <c r="M5" i="1"/>
  <c r="M24" i="1"/>
  <c r="M23" i="1"/>
  <c r="M14" i="1"/>
  <c r="M3" i="1"/>
  <c r="M42" i="1"/>
  <c r="M38" i="1"/>
  <c r="M32" i="1"/>
  <c r="M36" i="1"/>
  <c r="M1" i="1"/>
  <c r="M44" i="1"/>
  <c r="M25" i="1"/>
  <c r="M16" i="1"/>
  <c r="M40" i="1"/>
  <c r="M43" i="1"/>
  <c r="M51" i="1"/>
  <c r="M31" i="1"/>
  <c r="M19" i="1"/>
  <c r="M11" i="1"/>
  <c r="M10" i="1"/>
  <c r="M13" i="1"/>
  <c r="M17" i="1"/>
  <c r="G26" i="1"/>
  <c r="I26" i="1" s="1"/>
  <c r="G20" i="1"/>
  <c r="I20" i="1" s="1"/>
  <c r="G28" i="1"/>
  <c r="I28" i="1" s="1"/>
  <c r="G30" i="1"/>
  <c r="I30" i="1" s="1"/>
  <c r="G29" i="1"/>
  <c r="I29" i="1" s="1"/>
  <c r="G2" i="1"/>
  <c r="I2" i="1" s="1"/>
  <c r="G12" i="1"/>
  <c r="I12" i="1" s="1"/>
  <c r="G18" i="1"/>
  <c r="I18" i="1" s="1"/>
  <c r="G41" i="1"/>
  <c r="I41" i="1" s="1"/>
  <c r="G49" i="1"/>
  <c r="I49" i="1" s="1"/>
  <c r="G50" i="1"/>
  <c r="I50" i="1" s="1"/>
  <c r="G34" i="1"/>
  <c r="I34" i="1" s="1"/>
  <c r="G48" i="1"/>
  <c r="I48" i="1" s="1"/>
  <c r="G9" i="1"/>
  <c r="I9" i="1" s="1"/>
  <c r="G45" i="1"/>
  <c r="I45" i="1" s="1"/>
  <c r="G24" i="1"/>
  <c r="I24" i="1" s="1"/>
  <c r="G23" i="1"/>
  <c r="I23" i="1" s="1"/>
  <c r="F26" i="1"/>
  <c r="F33" i="1"/>
  <c r="N33" i="1" s="1"/>
  <c r="F21" i="1"/>
  <c r="N21" i="1" s="1"/>
  <c r="F20" i="1"/>
  <c r="N20" i="1" s="1"/>
  <c r="F28" i="1"/>
  <c r="F35" i="1"/>
  <c r="N35" i="1" s="1"/>
  <c r="F22" i="1"/>
  <c r="N22" i="1" s="1"/>
  <c r="F30" i="1"/>
  <c r="N30" i="1" s="1"/>
  <c r="F29" i="1"/>
  <c r="F6" i="1"/>
  <c r="N6" i="1" s="1"/>
  <c r="F15" i="1"/>
  <c r="N15" i="1" s="1"/>
  <c r="F2" i="1"/>
  <c r="N2" i="1" s="1"/>
  <c r="F12" i="1"/>
  <c r="F7" i="1"/>
  <c r="N7" i="1" s="1"/>
  <c r="F4" i="1"/>
  <c r="N4" i="1" s="1"/>
  <c r="F18" i="1"/>
  <c r="N18" i="1" s="1"/>
  <c r="F41" i="1"/>
  <c r="F47" i="1"/>
  <c r="N47" i="1" s="1"/>
  <c r="F52" i="1"/>
  <c r="N52" i="1" s="1"/>
  <c r="F49" i="1"/>
  <c r="N49" i="1" s="1"/>
  <c r="F50" i="1"/>
  <c r="F39" i="1"/>
  <c r="N39" i="1" s="1"/>
  <c r="F46" i="1"/>
  <c r="N46" i="1" s="1"/>
  <c r="F34" i="1"/>
  <c r="N34" i="1" s="1"/>
  <c r="F48" i="1"/>
  <c r="F8" i="1"/>
  <c r="N8" i="1" s="1"/>
  <c r="F27" i="1"/>
  <c r="N27" i="1" s="1"/>
  <c r="F9" i="1"/>
  <c r="N9" i="1" s="1"/>
  <c r="F45" i="1"/>
  <c r="F37" i="1"/>
  <c r="N37" i="1" s="1"/>
  <c r="F5" i="1"/>
  <c r="N5" i="1" s="1"/>
  <c r="F24" i="1"/>
  <c r="N24" i="1" s="1"/>
  <c r="F23" i="1"/>
  <c r="F14" i="1"/>
  <c r="N14" i="1" s="1"/>
  <c r="F3" i="1"/>
  <c r="N3" i="1" s="1"/>
  <c r="F42" i="1"/>
  <c r="G42" i="1" s="1"/>
  <c r="I42" i="1" s="1"/>
  <c r="F38" i="1"/>
  <c r="G38" i="1" s="1"/>
  <c r="I38" i="1" s="1"/>
  <c r="F32" i="1"/>
  <c r="N32" i="1" s="1"/>
  <c r="F36" i="1"/>
  <c r="G36" i="1" s="1"/>
  <c r="I36" i="1" s="1"/>
  <c r="F1" i="1"/>
  <c r="G1" i="1" s="1"/>
  <c r="I1" i="1" s="1"/>
  <c r="F44" i="1"/>
  <c r="G44" i="1" s="1"/>
  <c r="I44" i="1" s="1"/>
  <c r="F25" i="1"/>
  <c r="N25" i="1" s="1"/>
  <c r="F16" i="1"/>
  <c r="G16" i="1" s="1"/>
  <c r="I16" i="1" s="1"/>
  <c r="F40" i="1"/>
  <c r="G40" i="1" s="1"/>
  <c r="I40" i="1" s="1"/>
  <c r="F43" i="1"/>
  <c r="G43" i="1" s="1"/>
  <c r="I43" i="1" s="1"/>
  <c r="F51" i="1"/>
  <c r="N51" i="1" s="1"/>
  <c r="F31" i="1"/>
  <c r="G31" i="1" s="1"/>
  <c r="I31" i="1" s="1"/>
  <c r="F19" i="1"/>
  <c r="G19" i="1" s="1"/>
  <c r="I19" i="1" s="1"/>
  <c r="F11" i="1"/>
  <c r="G11" i="1" s="1"/>
  <c r="I11" i="1" s="1"/>
  <c r="F10" i="1"/>
  <c r="N10" i="1" s="1"/>
  <c r="F13" i="1"/>
  <c r="G13" i="1" s="1"/>
  <c r="I13" i="1" s="1"/>
  <c r="F17" i="1"/>
  <c r="G17" i="1" s="1"/>
  <c r="I17" i="1" s="1"/>
  <c r="E36" i="1"/>
  <c r="E9" i="1"/>
  <c r="E49" i="1"/>
  <c r="E50" i="1"/>
  <c r="E39" i="1"/>
  <c r="E46" i="1"/>
  <c r="E52" i="1"/>
  <c r="E33" i="1"/>
  <c r="E21" i="1"/>
  <c r="E20" i="1"/>
  <c r="E28" i="1"/>
  <c r="E35" i="1"/>
  <c r="E22" i="1"/>
  <c r="E30" i="1"/>
  <c r="E29" i="1"/>
  <c r="E6" i="1"/>
  <c r="E15" i="1"/>
  <c r="E2" i="1"/>
  <c r="E12" i="1"/>
  <c r="E7" i="1"/>
  <c r="E4" i="1"/>
  <c r="E18" i="1"/>
  <c r="E41" i="1"/>
  <c r="E47" i="1"/>
  <c r="E34" i="1"/>
  <c r="E48" i="1"/>
  <c r="E8" i="1"/>
  <c r="E27" i="1"/>
  <c r="E45" i="1"/>
  <c r="E37" i="1"/>
  <c r="E5" i="1"/>
  <c r="E24" i="1"/>
  <c r="E23" i="1"/>
  <c r="E14" i="1"/>
  <c r="E3" i="1"/>
  <c r="E42" i="1"/>
  <c r="E38" i="1"/>
  <c r="E32" i="1"/>
  <c r="E1" i="1"/>
  <c r="E44" i="1"/>
  <c r="E25" i="1"/>
  <c r="E16" i="1"/>
  <c r="E40" i="1"/>
  <c r="E43" i="1"/>
  <c r="E51" i="1"/>
  <c r="E31" i="1"/>
  <c r="E19" i="1"/>
  <c r="E11" i="1"/>
  <c r="E10" i="1"/>
  <c r="E13" i="1"/>
  <c r="E26" i="1"/>
  <c r="E17" i="1"/>
  <c r="N17" i="1" l="1"/>
  <c r="N19" i="1"/>
  <c r="N40" i="1"/>
  <c r="N1" i="1"/>
  <c r="N42" i="1"/>
  <c r="G51" i="1"/>
  <c r="I51" i="1" s="1"/>
  <c r="G3" i="1"/>
  <c r="I3" i="1" s="1"/>
  <c r="G5" i="1"/>
  <c r="I5" i="1" s="1"/>
  <c r="G27" i="1"/>
  <c r="I27" i="1" s="1"/>
  <c r="G46" i="1"/>
  <c r="I46" i="1" s="1"/>
  <c r="G52" i="1"/>
  <c r="I52" i="1" s="1"/>
  <c r="G4" i="1"/>
  <c r="I4" i="1" s="1"/>
  <c r="G15" i="1"/>
  <c r="I15" i="1" s="1"/>
  <c r="G22" i="1"/>
  <c r="I22" i="1" s="1"/>
  <c r="G21" i="1"/>
  <c r="I21" i="1" s="1"/>
  <c r="N13" i="1"/>
  <c r="N31" i="1"/>
  <c r="N16" i="1"/>
  <c r="N36" i="1"/>
  <c r="G10" i="1"/>
  <c r="I10" i="1" s="1"/>
  <c r="G25" i="1"/>
  <c r="I25" i="1" s="1"/>
  <c r="G32" i="1"/>
  <c r="I32" i="1" s="1"/>
  <c r="G14" i="1"/>
  <c r="I14" i="1" s="1"/>
  <c r="G37" i="1"/>
  <c r="I37" i="1" s="1"/>
  <c r="G8" i="1"/>
  <c r="I8" i="1" s="1"/>
  <c r="G39" i="1"/>
  <c r="I39" i="1" s="1"/>
  <c r="G47" i="1"/>
  <c r="I47" i="1" s="1"/>
  <c r="G7" i="1"/>
  <c r="I7" i="1" s="1"/>
  <c r="G6" i="1"/>
  <c r="I6" i="1" s="1"/>
  <c r="G35" i="1"/>
  <c r="I35" i="1" s="1"/>
  <c r="G33" i="1"/>
  <c r="I33" i="1" s="1"/>
</calcChain>
</file>

<file path=xl/sharedStrings.xml><?xml version="1.0" encoding="utf-8"?>
<sst xmlns="http://schemas.openxmlformats.org/spreadsheetml/2006/main" count="381" uniqueCount="126">
  <si>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</si>
  <si>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</si>
  <si>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</si>
  <si>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</si>
  <si>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</si>
  <si>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</si>
  <si>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</si>
  <si>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</si>
  <si>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</si>
  <si>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</si>
  <si>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</si>
  <si>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</si>
  <si>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</si>
  <si>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</si>
  <si>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</si>
  <si>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</si>
  <si>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</si>
  <si>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</si>
  <si>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</si>
  <si>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</si>
  <si>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</si>
  <si>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</si>
  <si>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</si>
  <si>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</si>
  <si>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</si>
  <si>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</si>
  <si>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</si>
  <si>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</si>
  <si>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</si>
  <si>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FCS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</si>
  <si>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</si>
  <si>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</si>
  <si>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</si>
  <si>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</si>
  <si>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</si>
  <si>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</si>
  <si>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</si>
  <si>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</si>
  <si>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</si>
  <si>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</si>
  <si>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</si>
  <si>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</si>
  <si>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</si>
  <si>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</t>
  </si>
  <si>
    <t>General Motors</t>
  </si>
  <si>
    <t>CMR</t>
  </si>
  <si>
    <t>Santos</t>
  </si>
  <si>
    <t>GM12CMR015</t>
  </si>
  <si>
    <t>Bard</t>
  </si>
  <si>
    <t>GM14CMR016</t>
  </si>
  <si>
    <t>Torrens</t>
  </si>
  <si>
    <t>GM10SLV017</t>
  </si>
  <si>
    <t>SLV</t>
  </si>
  <si>
    <t>Hulinski</t>
  </si>
  <si>
    <t>GM98SLV018</t>
  </si>
  <si>
    <t>GM00SLV019</t>
  </si>
  <si>
    <t>Blue</t>
  </si>
  <si>
    <t>TY96CAM020</t>
  </si>
  <si>
    <t>TY</t>
  </si>
  <si>
    <t>Toyota</t>
  </si>
  <si>
    <t>CAM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</si>
  <si>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</si>
  <si>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</si>
  <si>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</si>
  <si>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</si>
  <si>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</si>
  <si>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</si>
  <si>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</si>
  <si>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</si>
  <si>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</si>
  <si>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</si>
  <si>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</si>
  <si>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</si>
  <si>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</si>
  <si>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</si>
  <si>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</si>
  <si>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</si>
  <si>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</si>
  <si>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</si>
  <si>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HO01CIV031</t>
  </si>
  <si>
    <t>HO10CIV032</t>
  </si>
  <si>
    <t>HO10CIV033</t>
  </si>
  <si>
    <t>HO11CIV034</t>
  </si>
  <si>
    <t>HO12CIV035</t>
  </si>
  <si>
    <t>HO13CIV036</t>
  </si>
  <si>
    <t>ODY</t>
  </si>
  <si>
    <t>HO07ODY038</t>
  </si>
  <si>
    <t>HO08ODY039</t>
  </si>
  <si>
    <t>HO14ODY041</t>
  </si>
  <si>
    <t>CR04PTC042</t>
  </si>
  <si>
    <t>CR</t>
  </si>
  <si>
    <t>Chrysler</t>
  </si>
  <si>
    <t>PTC</t>
  </si>
  <si>
    <t>CR07PTC043</t>
  </si>
  <si>
    <t>CR11PTC044</t>
  </si>
  <si>
    <t>CR99CAR045</t>
  </si>
  <si>
    <t>CAR</t>
  </si>
  <si>
    <t>CR00CAR046</t>
  </si>
  <si>
    <t>CR04CAR047</t>
  </si>
  <si>
    <t>CR04CAR048</t>
  </si>
  <si>
    <t>HY11ELA049</t>
  </si>
  <si>
    <t>HY</t>
  </si>
  <si>
    <t>Hyundai</t>
  </si>
  <si>
    <t>ELA</t>
  </si>
  <si>
    <t>HY12ELA050</t>
  </si>
  <si>
    <t>HY13ELA051</t>
  </si>
  <si>
    <t>HY13ELA052</t>
  </si>
  <si>
    <t>Elantra</t>
  </si>
  <si>
    <t>Focus</t>
  </si>
  <si>
    <t>Camero</t>
  </si>
  <si>
    <t>Carnival</t>
  </si>
  <si>
    <t>Mustang</t>
  </si>
  <si>
    <t>Odyssey</t>
  </si>
  <si>
    <t>Civic</t>
  </si>
  <si>
    <t>Ptdruiser</t>
  </si>
  <si>
    <t>Corollla</t>
  </si>
  <si>
    <t>Camrey</t>
  </si>
  <si>
    <t>Silverado</t>
  </si>
  <si>
    <t>HO01ODY040</t>
  </si>
  <si>
    <t>FD06FCS006</t>
  </si>
  <si>
    <t>GM09CMR014</t>
  </si>
  <si>
    <t>HO05ODY037</t>
  </si>
  <si>
    <t>Current year taken - 2023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</si>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</sst>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4F3A-9D22-CA600953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309680"/>
        <c:axId val="781321328"/>
      </c:barChart>
      <c:catAx>
        <c:axId val="7813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1328"/>
        <c:crosses val="autoZero"/>
        <c:auto val="1"/>
        <c:lblAlgn val="ctr"/>
        <c:lblOffset val="100"/>
        <c:noMultiLvlLbl val="0"/>
      </c:catAx>
      <c:valAx>
        <c:axId val="7813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of the car Vs 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3708.1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car_inventory!$G$2:$G$70</c:f>
              <c:strCache>
                <c:ptCount val="5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17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13</c:v>
                </c:pt>
                <c:pt idx="23">
                  <c:v>16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10</c:v>
                </c:pt>
                <c:pt idx="28">
                  <c:v>10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21</c:v>
                </c:pt>
                <c:pt idx="33">
                  <c:v>17</c:v>
                </c:pt>
                <c:pt idx="34">
                  <c:v>22</c:v>
                </c:pt>
                <c:pt idx="35">
                  <c:v>22</c:v>
                </c:pt>
                <c:pt idx="36">
                  <c:v>16</c:v>
                </c:pt>
                <c:pt idx="37">
                  <c:v>21</c:v>
                </c:pt>
                <c:pt idx="38">
                  <c:v>24</c:v>
                </c:pt>
                <c:pt idx="39">
                  <c:v>25</c:v>
                </c:pt>
                <c:pt idx="40">
                  <c:v>18</c:v>
                </c:pt>
                <c:pt idx="41">
                  <c:v>23</c:v>
                </c:pt>
                <c:pt idx="42">
                  <c:v>19</c:v>
                </c:pt>
                <c:pt idx="43">
                  <c:v>24</c:v>
                </c:pt>
                <c:pt idx="44">
                  <c:v>14</c:v>
                </c:pt>
                <c:pt idx="45">
                  <c:v>23</c:v>
                </c:pt>
                <c:pt idx="46">
                  <c:v>20</c:v>
                </c:pt>
                <c:pt idx="47">
                  <c:v>25</c:v>
                </c:pt>
                <c:pt idx="48">
                  <c:v>23</c:v>
                </c:pt>
                <c:pt idx="49">
                  <c:v>19</c:v>
                </c:pt>
                <c:pt idx="50">
                  <c:v>27</c:v>
                </c:pt>
                <c:pt idx="51">
                  <c:v>Age</c:v>
                </c:pt>
                <c:pt idx="53">
                  <c:v>Current year taken - 2023</c:v>
                </c:pt>
              </c:strCache>
            </c:strRef>
          </c:xVal>
          <c:yVal>
            <c:numRef>
              <c:f>car_inventory!$H$2:$H$70</c:f>
              <c:numCache>
                <c:formatCode>General</c:formatCode>
                <c:ptCount val="69"/>
                <c:pt idx="0">
                  <c:v>13682.9</c:v>
                </c:pt>
                <c:pt idx="1">
                  <c:v>13867.6</c:v>
                </c:pt>
                <c:pt idx="2">
                  <c:v>14289.6</c:v>
                </c:pt>
                <c:pt idx="3">
                  <c:v>22573</c:v>
                </c:pt>
                <c:pt idx="4">
                  <c:v>19341.7</c:v>
                </c:pt>
                <c:pt idx="5">
                  <c:v>19421.099999999999</c:v>
                </c:pt>
                <c:pt idx="6">
                  <c:v>17556.3</c:v>
                </c:pt>
                <c:pt idx="7">
                  <c:v>22128.2</c:v>
                </c:pt>
                <c:pt idx="8">
                  <c:v>20223.900000000001</c:v>
                </c:pt>
                <c:pt idx="9">
                  <c:v>22282</c:v>
                </c:pt>
                <c:pt idx="10">
                  <c:v>28464.799999999999</c:v>
                </c:pt>
                <c:pt idx="11">
                  <c:v>22188.5</c:v>
                </c:pt>
                <c:pt idx="12">
                  <c:v>24513.200000000001</c:v>
                </c:pt>
                <c:pt idx="13">
                  <c:v>22521.599999999999</c:v>
                </c:pt>
                <c:pt idx="14">
                  <c:v>27394.2</c:v>
                </c:pt>
                <c:pt idx="15">
                  <c:v>40326.800000000003</c:v>
                </c:pt>
                <c:pt idx="16">
                  <c:v>31144.400000000001</c:v>
                </c:pt>
                <c:pt idx="17">
                  <c:v>29102.3</c:v>
                </c:pt>
                <c:pt idx="18">
                  <c:v>36438.5</c:v>
                </c:pt>
                <c:pt idx="19">
                  <c:v>37558.800000000003</c:v>
                </c:pt>
                <c:pt idx="20">
                  <c:v>35137</c:v>
                </c:pt>
                <c:pt idx="21">
                  <c:v>30555.3</c:v>
                </c:pt>
                <c:pt idx="22">
                  <c:v>33477.199999999997</c:v>
                </c:pt>
                <c:pt idx="23">
                  <c:v>42074.2</c:v>
                </c:pt>
                <c:pt idx="24">
                  <c:v>44974.8</c:v>
                </c:pt>
                <c:pt idx="25">
                  <c:v>29601.9</c:v>
                </c:pt>
                <c:pt idx="26">
                  <c:v>46311.4</c:v>
                </c:pt>
                <c:pt idx="27">
                  <c:v>27534.799999999999</c:v>
                </c:pt>
                <c:pt idx="28">
                  <c:v>27637.1</c:v>
                </c:pt>
                <c:pt idx="29">
                  <c:v>52699.4</c:v>
                </c:pt>
                <c:pt idx="30">
                  <c:v>42504.6</c:v>
                </c:pt>
                <c:pt idx="31">
                  <c:v>44946.5</c:v>
                </c:pt>
                <c:pt idx="32">
                  <c:v>64467.4</c:v>
                </c:pt>
                <c:pt idx="33">
                  <c:v>52229.5</c:v>
                </c:pt>
                <c:pt idx="34">
                  <c:v>68658.899999999994</c:v>
                </c:pt>
                <c:pt idx="35">
                  <c:v>69891.899999999994</c:v>
                </c:pt>
                <c:pt idx="36">
                  <c:v>50854.1</c:v>
                </c:pt>
                <c:pt idx="37">
                  <c:v>67829.100000000006</c:v>
                </c:pt>
                <c:pt idx="38">
                  <c:v>79420.600000000006</c:v>
                </c:pt>
                <c:pt idx="39">
                  <c:v>83162.7</c:v>
                </c:pt>
                <c:pt idx="40">
                  <c:v>60389.5</c:v>
                </c:pt>
                <c:pt idx="41">
                  <c:v>77243.100000000006</c:v>
                </c:pt>
                <c:pt idx="42">
                  <c:v>64542</c:v>
                </c:pt>
                <c:pt idx="43">
                  <c:v>82374</c:v>
                </c:pt>
                <c:pt idx="44">
                  <c:v>48114.2</c:v>
                </c:pt>
                <c:pt idx="45">
                  <c:v>80685.8</c:v>
                </c:pt>
                <c:pt idx="46">
                  <c:v>73444.399999999994</c:v>
                </c:pt>
                <c:pt idx="47">
                  <c:v>93382.6</c:v>
                </c:pt>
                <c:pt idx="48">
                  <c:v>85928</c:v>
                </c:pt>
                <c:pt idx="49">
                  <c:v>72527.199999999997</c:v>
                </c:pt>
                <c:pt idx="50">
                  <c:v>114660.6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7-47E5-900C-096DF3E3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56496"/>
        <c:axId val="722356080"/>
      </c:scatterChart>
      <c:valAx>
        <c:axId val="7223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6080"/>
        <c:crosses val="autoZero"/>
        <c:crossBetween val="midCat"/>
      </c:valAx>
      <c:valAx>
        <c:axId val="722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1</xdr:row>
      <xdr:rowOff>95250</xdr:rowOff>
    </xdr:from>
    <xdr:to>
      <xdr:col>10</xdr:col>
      <xdr:colOff>128587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161925</xdr:rowOff>
    </xdr:from>
    <xdr:to>
      <xdr:col>17</xdr:col>
      <xdr:colOff>514350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 Krishna" refreshedDate="45045.489941666667" createdVersion="6" refreshedVersion="6" minRefreshableVersion="3" recordCount="52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l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l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l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l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24"/>
    <n v="82374"/>
    <n v="3432.25"/>
    <s v="White"/>
    <x v="9"/>
    <n v="75000"/>
    <s v="no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d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d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d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nival"/>
    <s v="99"/>
    <n v="24"/>
    <n v="79420.600000000006"/>
    <n v="3309.1916666666671"/>
    <s v="Green"/>
    <x v="13"/>
    <n v="75000"/>
    <s v="no"/>
    <s v="CR99CARGRE045"/>
  </r>
  <r>
    <s v="CR00CAR046"/>
    <s v="CR"/>
    <s v="Chrysler"/>
    <s v="CAR"/>
    <s v="Carnival"/>
    <s v="00"/>
    <n v="23"/>
    <n v="77243.100000000006"/>
    <n v="3358.3956521739133"/>
    <s v="Black"/>
    <x v="3"/>
    <n v="75000"/>
    <s v="no"/>
    <s v="CR00CARBLA046"/>
  </r>
  <r>
    <s v="CR04CAR047"/>
    <s v="CR"/>
    <s v="Chrysler"/>
    <s v="CAR"/>
    <s v="Carnival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nival"/>
    <s v="04"/>
    <n v="19"/>
    <n v="52699.4"/>
    <n v="2773.6526315789474"/>
    <s v="Red"/>
    <x v="11"/>
    <n v="75000"/>
    <s v="yes"/>
    <s v="CR04CARRED048"/>
  </r>
  <r>
    <s v="HY11ELA049"/>
    <s v="HY"/>
    <s v="Hy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y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y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yundai"/>
    <s v="ELA"/>
    <s v="Elantra"/>
    <s v="13"/>
    <n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53:Q7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0" t="s">
        <v>123</v>
      </c>
      <c r="B3" t="s">
        <v>125</v>
      </c>
    </row>
    <row r="4" spans="1:2" x14ac:dyDescent="0.25">
      <c r="A4" s="11" t="s">
        <v>48</v>
      </c>
      <c r="B4" s="12">
        <v>144647.69999999998</v>
      </c>
    </row>
    <row r="5" spans="1:2" x14ac:dyDescent="0.25">
      <c r="A5" s="11" t="s">
        <v>61</v>
      </c>
      <c r="B5" s="12">
        <v>150656.40000000002</v>
      </c>
    </row>
    <row r="6" spans="1:2" x14ac:dyDescent="0.25">
      <c r="A6" s="11" t="s">
        <v>30</v>
      </c>
      <c r="B6" s="12">
        <v>154427.9</v>
      </c>
    </row>
    <row r="7" spans="1:2" x14ac:dyDescent="0.25">
      <c r="A7" s="11" t="s">
        <v>70</v>
      </c>
      <c r="B7" s="12">
        <v>179986</v>
      </c>
    </row>
    <row r="8" spans="1:2" x14ac:dyDescent="0.25">
      <c r="A8" s="11" t="s">
        <v>33</v>
      </c>
      <c r="B8" s="12">
        <v>143640.70000000001</v>
      </c>
    </row>
    <row r="9" spans="1:2" x14ac:dyDescent="0.25">
      <c r="A9" s="11" t="s">
        <v>53</v>
      </c>
      <c r="B9" s="12">
        <v>135078.20000000001</v>
      </c>
    </row>
    <row r="10" spans="1:2" x14ac:dyDescent="0.25">
      <c r="A10" s="11" t="s">
        <v>27</v>
      </c>
      <c r="B10" s="12">
        <v>184693.8</v>
      </c>
    </row>
    <row r="11" spans="1:2" x14ac:dyDescent="0.25">
      <c r="A11" s="11" t="s">
        <v>25</v>
      </c>
      <c r="B11" s="12">
        <v>127731.3</v>
      </c>
    </row>
    <row r="12" spans="1:2" x14ac:dyDescent="0.25">
      <c r="A12" s="11" t="s">
        <v>22</v>
      </c>
      <c r="B12" s="12">
        <v>70964.899999999994</v>
      </c>
    </row>
    <row r="13" spans="1:2" x14ac:dyDescent="0.25">
      <c r="A13" s="11" t="s">
        <v>36</v>
      </c>
      <c r="B13" s="12">
        <v>65315</v>
      </c>
    </row>
    <row r="14" spans="1:2" x14ac:dyDescent="0.25">
      <c r="A14" s="11" t="s">
        <v>42</v>
      </c>
      <c r="B14" s="12">
        <v>138561.5</v>
      </c>
    </row>
    <row r="15" spans="1:2" x14ac:dyDescent="0.25">
      <c r="A15" s="11" t="s">
        <v>46</v>
      </c>
      <c r="B15" s="12">
        <v>141229.4</v>
      </c>
    </row>
    <row r="16" spans="1:2" x14ac:dyDescent="0.25">
      <c r="A16" s="11" t="s">
        <v>19</v>
      </c>
      <c r="B16" s="12">
        <v>305432.40000000002</v>
      </c>
    </row>
    <row r="17" spans="1:2" x14ac:dyDescent="0.25">
      <c r="A17" s="11" t="s">
        <v>63</v>
      </c>
      <c r="B17" s="12">
        <v>177713.9</v>
      </c>
    </row>
    <row r="18" spans="1:2" x14ac:dyDescent="0.25">
      <c r="A18" s="11" t="s">
        <v>50</v>
      </c>
      <c r="B18" s="12">
        <v>65964.899999999994</v>
      </c>
    </row>
    <row r="19" spans="1:2" x14ac:dyDescent="0.25">
      <c r="A19" s="11" t="s">
        <v>40</v>
      </c>
      <c r="B19" s="12">
        <v>130601.59999999999</v>
      </c>
    </row>
    <row r="20" spans="1:2" x14ac:dyDescent="0.25">
      <c r="A20" s="11" t="s">
        <v>38</v>
      </c>
      <c r="B20" s="12">
        <v>19341.7</v>
      </c>
    </row>
    <row r="21" spans="1:2" x14ac:dyDescent="0.25">
      <c r="A21" s="11" t="s">
        <v>124</v>
      </c>
      <c r="B21" s="1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A6" sqref="A6"/>
    </sheetView>
  </sheetViews>
  <sheetFormatPr defaultRowHeight="15" x14ac:dyDescent="0.25"/>
  <cols>
    <col min="1" max="1" width="17.140625" customWidth="1"/>
    <col min="14" max="14" width="20.5703125" customWidth="1"/>
  </cols>
  <sheetData>
    <row r="1" spans="1:14" x14ac:dyDescent="0.25">
      <c r="A1" t="s">
        <v>88</v>
      </c>
      <c r="B1" t="s">
        <v>76</v>
      </c>
      <c r="C1" t="s">
        <v>77</v>
      </c>
      <c r="D1" t="s">
        <v>85</v>
      </c>
      <c r="E1" t="str">
        <f>VLOOKUP(D1,E$56:F$66,2,FALSE)</f>
        <v>Odyssey</v>
      </c>
      <c r="F1" t="str">
        <f>MID(A1,3,2)</f>
        <v>14</v>
      </c>
      <c r="G1">
        <f>IF(23-F1&lt;0,100-F1+23,23-F1)</f>
        <v>9</v>
      </c>
      <c r="H1">
        <v>3708.1</v>
      </c>
      <c r="I1">
        <f>H1/G1</f>
        <v>412.01111111111112</v>
      </c>
      <c r="J1" t="s">
        <v>18</v>
      </c>
      <c r="K1" t="s">
        <v>22</v>
      </c>
      <c r="L1">
        <v>100000</v>
      </c>
      <c r="M1" t="str">
        <f>IF(H1&lt;L1,"yes","no")</f>
        <v>yes</v>
      </c>
      <c r="N1" t="str">
        <f>CONCATENATE(B1,F1,D1,UPPER(LEFT(J1,3)),RIGHT(A1,3))</f>
        <v>HO14ODYBLA041</v>
      </c>
    </row>
    <row r="2" spans="1:14" x14ac:dyDescent="0.25">
      <c r="A2" t="s">
        <v>41</v>
      </c>
      <c r="B2" t="s">
        <v>15</v>
      </c>
      <c r="C2" t="s">
        <v>16</v>
      </c>
      <c r="D2" t="s">
        <v>29</v>
      </c>
      <c r="E2" t="str">
        <f>VLOOKUP(D2,E$56:F$66,2,FALSE)</f>
        <v>Focus</v>
      </c>
      <c r="F2" t="str">
        <f>MID(A2,3,2)</f>
        <v>13</v>
      </c>
      <c r="G2">
        <f>IF(23-F2&lt;0,100-F2+23,23-F2)</f>
        <v>10</v>
      </c>
      <c r="H2">
        <v>13682.9</v>
      </c>
      <c r="I2">
        <f>H2/G2</f>
        <v>1368.29</v>
      </c>
      <c r="J2" t="s">
        <v>18</v>
      </c>
      <c r="K2" t="s">
        <v>42</v>
      </c>
      <c r="L2">
        <v>75000</v>
      </c>
      <c r="M2" t="str">
        <f>IF(H2&lt;L2,"yes","no")</f>
        <v>yes</v>
      </c>
      <c r="N2" t="str">
        <f>CONCATENATE(B2,F2,D2,UPPER(LEFT(J2,3)),RIGHT(A2,3))</f>
        <v>FD13FCSBLA013</v>
      </c>
    </row>
    <row r="3" spans="1:14" x14ac:dyDescent="0.25">
      <c r="A3" t="s">
        <v>84</v>
      </c>
      <c r="B3" t="s">
        <v>76</v>
      </c>
      <c r="C3" t="s">
        <v>77</v>
      </c>
      <c r="D3" t="s">
        <v>78</v>
      </c>
      <c r="E3" t="str">
        <f>VLOOKUP(D3,E$56:F$66,2,FALSE)</f>
        <v>Civic</v>
      </c>
      <c r="F3" t="str">
        <f>MID(A3,3,2)</f>
        <v>13</v>
      </c>
      <c r="G3">
        <f>IF(23-F3&lt;0,100-F3+23,23-F3)</f>
        <v>10</v>
      </c>
      <c r="H3">
        <v>13867.6</v>
      </c>
      <c r="I3">
        <f>H3/G3</f>
        <v>1386.76</v>
      </c>
      <c r="J3" t="s">
        <v>18</v>
      </c>
      <c r="K3" t="s">
        <v>61</v>
      </c>
      <c r="L3">
        <v>75000</v>
      </c>
      <c r="M3" t="str">
        <f>IF(H3&lt;L3,"yes","no")</f>
        <v>yes</v>
      </c>
      <c r="N3" t="str">
        <f>CONCATENATE(B3,F3,D3,UPPER(LEFT(J3,3)),RIGHT(A3,3))</f>
        <v>HO13CIVBLA036</v>
      </c>
    </row>
    <row r="4" spans="1:14" x14ac:dyDescent="0.25">
      <c r="A4" t="s">
        <v>49</v>
      </c>
      <c r="B4" t="s">
        <v>43</v>
      </c>
      <c r="C4" t="s">
        <v>44</v>
      </c>
      <c r="D4" t="s">
        <v>45</v>
      </c>
      <c r="E4" t="str">
        <f>VLOOKUP(D4,E$56:F$66,2,FALSE)</f>
        <v>Camero</v>
      </c>
      <c r="F4" t="str">
        <f>MID(A4,3,2)</f>
        <v>14</v>
      </c>
      <c r="G4">
        <f>IF(23-F4&lt;0,100-F4+23,23-F4)</f>
        <v>9</v>
      </c>
      <c r="H4">
        <v>14289.6</v>
      </c>
      <c r="I4">
        <f>H4/G4</f>
        <v>1587.7333333333333</v>
      </c>
      <c r="J4" t="s">
        <v>21</v>
      </c>
      <c r="K4" t="s">
        <v>50</v>
      </c>
      <c r="L4">
        <v>100000</v>
      </c>
      <c r="M4" t="str">
        <f>IF(H4&lt;L4,"yes","no")</f>
        <v>yes</v>
      </c>
      <c r="N4" t="str">
        <f>CONCATENATE(B4,F4,D4,UPPER(LEFT(J4,3)),RIGHT(A4,3))</f>
        <v>GM14CMRWHI016</v>
      </c>
    </row>
    <row r="5" spans="1:14" x14ac:dyDescent="0.25">
      <c r="A5" t="s">
        <v>80</v>
      </c>
      <c r="B5" t="s">
        <v>76</v>
      </c>
      <c r="C5" t="s">
        <v>77</v>
      </c>
      <c r="D5" t="s">
        <v>78</v>
      </c>
      <c r="E5" t="str">
        <f>VLOOKUP(D5,E$56:F$66,2,FALSE)</f>
        <v>Civic</v>
      </c>
      <c r="F5" t="str">
        <f>MID(A5,3,2)</f>
        <v>10</v>
      </c>
      <c r="G5">
        <f>IF(23-F5&lt;0,100-F5+23,23-F5)</f>
        <v>13</v>
      </c>
      <c r="H5">
        <v>22573</v>
      </c>
      <c r="I5">
        <f>H5/G5</f>
        <v>1736.3846153846155</v>
      </c>
      <c r="J5" t="s">
        <v>56</v>
      </c>
      <c r="K5" t="s">
        <v>50</v>
      </c>
      <c r="L5">
        <v>75000</v>
      </c>
      <c r="M5" t="str">
        <f>IF(H5&lt;L5,"yes","no")</f>
        <v>yes</v>
      </c>
      <c r="N5" t="str">
        <f>CONCATENATE(B5,F5,D5,UPPER(LEFT(J5,3)),RIGHT(A5,3))</f>
        <v>HO10CIVBLU032</v>
      </c>
    </row>
    <row r="6" spans="1:14" x14ac:dyDescent="0.25">
      <c r="A6" t="s">
        <v>37</v>
      </c>
      <c r="B6" t="s">
        <v>15</v>
      </c>
      <c r="C6" t="s">
        <v>16</v>
      </c>
      <c r="D6" t="s">
        <v>29</v>
      </c>
      <c r="E6" t="str">
        <f>VLOOKUP(D6,E$56:F$66,2,FALSE)</f>
        <v>Focus</v>
      </c>
      <c r="F6" t="str">
        <f>MID(A6,3,2)</f>
        <v>12</v>
      </c>
      <c r="G6">
        <f>IF(23-F6&lt;0,100-F6+23,23-F6)</f>
        <v>11</v>
      </c>
      <c r="H6">
        <v>19341.7</v>
      </c>
      <c r="I6">
        <f>H6/G6</f>
        <v>1758.3363636363638</v>
      </c>
      <c r="J6" t="s">
        <v>21</v>
      </c>
      <c r="K6" t="s">
        <v>38</v>
      </c>
      <c r="L6">
        <v>75000</v>
      </c>
      <c r="M6" t="str">
        <f>IF(H6&lt;L6,"yes","no")</f>
        <v>yes</v>
      </c>
      <c r="N6" t="str">
        <f>CONCATENATE(B6,F6,D6,UPPER(LEFT(J6,3)),RIGHT(A6,3))</f>
        <v>FD12FCSWHI011</v>
      </c>
    </row>
    <row r="7" spans="1:14" x14ac:dyDescent="0.25">
      <c r="A7" t="s">
        <v>47</v>
      </c>
      <c r="B7" t="s">
        <v>43</v>
      </c>
      <c r="C7" t="s">
        <v>44</v>
      </c>
      <c r="D7" t="s">
        <v>45</v>
      </c>
      <c r="E7" t="str">
        <f>VLOOKUP(D7,E$56:F$66,2,FALSE)</f>
        <v>Camero</v>
      </c>
      <c r="F7" t="str">
        <f>MID(A7,3,2)</f>
        <v>12</v>
      </c>
      <c r="G7">
        <f>IF(23-F7&lt;0,100-F7+23,23-F7)</f>
        <v>11</v>
      </c>
      <c r="H7">
        <v>19421.099999999999</v>
      </c>
      <c r="I7">
        <f>H7/G7</f>
        <v>1765.5545454545454</v>
      </c>
      <c r="J7" t="s">
        <v>18</v>
      </c>
      <c r="K7" t="s">
        <v>48</v>
      </c>
      <c r="L7">
        <v>100000</v>
      </c>
      <c r="M7" t="str">
        <f>IF(H7&lt;L7,"yes","no")</f>
        <v>yes</v>
      </c>
      <c r="N7" t="str">
        <f>CONCATENATE(B7,F7,D7,UPPER(LEFT(J7,3)),RIGHT(A7,3))</f>
        <v>GM12CMRBLA015</v>
      </c>
    </row>
    <row r="8" spans="1:14" x14ac:dyDescent="0.25">
      <c r="A8" t="s">
        <v>72</v>
      </c>
      <c r="B8" t="s">
        <v>58</v>
      </c>
      <c r="C8" t="s">
        <v>59</v>
      </c>
      <c r="D8" t="s">
        <v>68</v>
      </c>
      <c r="E8" t="str">
        <f>VLOOKUP(D8,E$56:F$66,2,FALSE)</f>
        <v>Corollla</v>
      </c>
      <c r="F8" t="str">
        <f>MID(A8,3,2)</f>
        <v>14</v>
      </c>
      <c r="G8">
        <f>IF(23-F8&lt;0,100-F8+23,23-F8)</f>
        <v>9</v>
      </c>
      <c r="H8">
        <v>17556.3</v>
      </c>
      <c r="I8">
        <f>H8/G8</f>
        <v>1950.6999999999998</v>
      </c>
      <c r="J8" t="s">
        <v>56</v>
      </c>
      <c r="K8" t="s">
        <v>36</v>
      </c>
      <c r="L8">
        <v>100000</v>
      </c>
      <c r="M8" t="str">
        <f>IF(H8&lt;L8,"yes","no")</f>
        <v>yes</v>
      </c>
      <c r="N8" t="str">
        <f>CONCATENATE(B8,F8,D8,UPPER(LEFT(J8,3)),RIGHT(A8,3))</f>
        <v>TY14CORBLU027</v>
      </c>
    </row>
    <row r="9" spans="1:14" x14ac:dyDescent="0.25">
      <c r="A9" t="s">
        <v>74</v>
      </c>
      <c r="B9" t="s">
        <v>58</v>
      </c>
      <c r="C9" t="s">
        <v>59</v>
      </c>
      <c r="D9" t="s">
        <v>60</v>
      </c>
      <c r="E9" t="str">
        <f>VLOOKUP(D9,E$55:F$66,2,FALSE)</f>
        <v>Camrey</v>
      </c>
      <c r="F9" t="str">
        <f>MID(A9,3,2)</f>
        <v>12</v>
      </c>
      <c r="G9">
        <f>IF(23-F9&lt;0,100-F9+23,23-F9)</f>
        <v>11</v>
      </c>
      <c r="H9">
        <v>22128.2</v>
      </c>
      <c r="I9">
        <f>H9/G9</f>
        <v>2011.6545454545455</v>
      </c>
      <c r="J9" t="s">
        <v>56</v>
      </c>
      <c r="K9" t="s">
        <v>61</v>
      </c>
      <c r="L9">
        <v>100000</v>
      </c>
      <c r="M9" t="str">
        <f>IF(H9&lt;L9,"yes","no")</f>
        <v>yes</v>
      </c>
      <c r="N9" t="str">
        <f>CONCATENATE(B9,F9,D9,UPPER(LEFT(J9,3)),RIGHT(A9,3))</f>
        <v>TY12CAMBLU029</v>
      </c>
    </row>
    <row r="10" spans="1:14" x14ac:dyDescent="0.25">
      <c r="A10" t="s">
        <v>105</v>
      </c>
      <c r="B10" t="s">
        <v>101</v>
      </c>
      <c r="C10" t="s">
        <v>102</v>
      </c>
      <c r="D10" t="s">
        <v>103</v>
      </c>
      <c r="E10" t="str">
        <f>VLOOKUP(D10,E$56:F$66,2,FALSE)</f>
        <v>Elantra</v>
      </c>
      <c r="F10" t="str">
        <f>MID(A10,3,2)</f>
        <v>13</v>
      </c>
      <c r="G10">
        <f>IF(23-F10&lt;0,100-F10+23,23-F10)</f>
        <v>10</v>
      </c>
      <c r="H10">
        <v>20223.900000000001</v>
      </c>
      <c r="I10">
        <f>H10/G10</f>
        <v>2022.39</v>
      </c>
      <c r="J10" t="s">
        <v>18</v>
      </c>
      <c r="K10" t="s">
        <v>36</v>
      </c>
      <c r="L10">
        <v>100000</v>
      </c>
      <c r="M10" t="str">
        <f>IF(H10&lt;L10,"yes","no")</f>
        <v>yes</v>
      </c>
      <c r="N10" t="str">
        <f>CONCATENATE(B10,F10,D10,UPPER(LEFT(J10,3)),RIGHT(A10,3))</f>
        <v>HY13ELABLA051</v>
      </c>
    </row>
    <row r="11" spans="1:14" x14ac:dyDescent="0.25">
      <c r="A11" t="s">
        <v>104</v>
      </c>
      <c r="B11" t="s">
        <v>101</v>
      </c>
      <c r="C11" t="s">
        <v>102</v>
      </c>
      <c r="D11" t="s">
        <v>103</v>
      </c>
      <c r="E11" t="str">
        <f>VLOOKUP(D11,E$56:F$66,2,FALSE)</f>
        <v>Elantra</v>
      </c>
      <c r="F11" t="str">
        <f>MID(A11,3,2)</f>
        <v>12</v>
      </c>
      <c r="G11">
        <f>IF(23-F11&lt;0,100-F11+23,23-F11)</f>
        <v>11</v>
      </c>
      <c r="H11">
        <v>22282</v>
      </c>
      <c r="I11">
        <f>H11/G11</f>
        <v>2025.6363636363637</v>
      </c>
      <c r="J11" t="s">
        <v>56</v>
      </c>
      <c r="K11" t="s">
        <v>22</v>
      </c>
      <c r="L11">
        <v>100000</v>
      </c>
      <c r="M11" t="str">
        <f>IF(H11&lt;L11,"yes","no")</f>
        <v>yes</v>
      </c>
      <c r="N11" t="str">
        <f>CONCATENATE(B11,F11,D11,UPPER(LEFT(J11,3)),RIGHT(A11,3))</f>
        <v>HY12ELABLU050</v>
      </c>
    </row>
    <row r="12" spans="1:14" x14ac:dyDescent="0.25">
      <c r="A12" t="s">
        <v>120</v>
      </c>
      <c r="B12" t="s">
        <v>43</v>
      </c>
      <c r="C12" t="s">
        <v>44</v>
      </c>
      <c r="D12" t="s">
        <v>45</v>
      </c>
      <c r="E12" t="str">
        <f>VLOOKUP(D12,E$56:F$66,2,FALSE)</f>
        <v>Camero</v>
      </c>
      <c r="F12" t="str">
        <f>MID(A12,3,2)</f>
        <v>09</v>
      </c>
      <c r="G12">
        <f>IF(23-F12&lt;0,100-F12+23,23-F12)</f>
        <v>14</v>
      </c>
      <c r="H12">
        <v>28464.799999999999</v>
      </c>
      <c r="I12">
        <f>H12/G12</f>
        <v>2033.2</v>
      </c>
      <c r="J12" t="s">
        <v>21</v>
      </c>
      <c r="K12" t="s">
        <v>46</v>
      </c>
      <c r="L12">
        <v>100000</v>
      </c>
      <c r="M12" t="str">
        <f>IF(H12&lt;L12,"yes","no")</f>
        <v>yes</v>
      </c>
      <c r="N12" t="str">
        <f>CONCATENATE(B12,F12,D12,UPPER(LEFT(J12,3)),RIGHT(A12,3))</f>
        <v>GM09CMRWHI014</v>
      </c>
    </row>
    <row r="13" spans="1:14" x14ac:dyDescent="0.25">
      <c r="A13" t="s">
        <v>106</v>
      </c>
      <c r="B13" t="s">
        <v>101</v>
      </c>
      <c r="C13" t="s">
        <v>102</v>
      </c>
      <c r="D13" t="s">
        <v>103</v>
      </c>
      <c r="E13" t="str">
        <f>VLOOKUP(D13,E$56:F$66,2,FALSE)</f>
        <v>Elantra</v>
      </c>
      <c r="F13" t="str">
        <f>MID(A13,3,2)</f>
        <v>13</v>
      </c>
      <c r="G13">
        <f>IF(23-F13&lt;0,100-F13+23,23-F13)</f>
        <v>10</v>
      </c>
      <c r="H13">
        <v>22188.5</v>
      </c>
      <c r="I13">
        <f>H13/G13</f>
        <v>2218.85</v>
      </c>
      <c r="J13" t="s">
        <v>56</v>
      </c>
      <c r="K13" t="s">
        <v>30</v>
      </c>
      <c r="L13">
        <v>100000</v>
      </c>
      <c r="M13" t="str">
        <f>IF(H13&lt;L13,"yes","no")</f>
        <v>yes</v>
      </c>
      <c r="N13" t="str">
        <f>CONCATENATE(B13,F13,D13,UPPER(LEFT(J13,3)),RIGHT(A13,3))</f>
        <v>HY13ELABLU052</v>
      </c>
    </row>
    <row r="14" spans="1:14" x14ac:dyDescent="0.25">
      <c r="A14" t="s">
        <v>83</v>
      </c>
      <c r="B14" t="s">
        <v>76</v>
      </c>
      <c r="C14" t="s">
        <v>77</v>
      </c>
      <c r="D14" t="s">
        <v>78</v>
      </c>
      <c r="E14" t="str">
        <f>VLOOKUP(D14,E$56:F$66,2,FALSE)</f>
        <v>Civic</v>
      </c>
      <c r="F14" t="str">
        <f>MID(A14,3,2)</f>
        <v>12</v>
      </c>
      <c r="G14">
        <f>IF(23-F14&lt;0,100-F14+23,23-F14)</f>
        <v>11</v>
      </c>
      <c r="H14">
        <v>24513.200000000001</v>
      </c>
      <c r="I14">
        <f>H14/G14</f>
        <v>2228.4727272727273</v>
      </c>
      <c r="J14" t="s">
        <v>18</v>
      </c>
      <c r="K14" t="s">
        <v>53</v>
      </c>
      <c r="L14">
        <v>75000</v>
      </c>
      <c r="M14" t="str">
        <f>IF(H14&lt;L14,"yes","no")</f>
        <v>yes</v>
      </c>
      <c r="N14" t="str">
        <f>CONCATENATE(B14,F14,D14,UPPER(LEFT(J14,3)),RIGHT(A14,3))</f>
        <v>HO12CIVBLA035</v>
      </c>
    </row>
    <row r="15" spans="1:14" x14ac:dyDescent="0.25">
      <c r="A15" t="s">
        <v>39</v>
      </c>
      <c r="B15" t="s">
        <v>15</v>
      </c>
      <c r="C15" t="s">
        <v>16</v>
      </c>
      <c r="D15" t="s">
        <v>29</v>
      </c>
      <c r="E15" t="str">
        <f>VLOOKUP(D15,E$56:F$66,2,FALSE)</f>
        <v>Focus</v>
      </c>
      <c r="F15" t="str">
        <f>MID(A15,3,2)</f>
        <v>13</v>
      </c>
      <c r="G15">
        <f>IF(23-F15&lt;0,100-F15+23,23-F15)</f>
        <v>10</v>
      </c>
      <c r="H15">
        <v>22521.599999999999</v>
      </c>
      <c r="I15">
        <f>H15/G15</f>
        <v>2252.16</v>
      </c>
      <c r="J15" t="s">
        <v>18</v>
      </c>
      <c r="K15" t="s">
        <v>40</v>
      </c>
      <c r="L15">
        <v>75000</v>
      </c>
      <c r="M15" t="str">
        <f>IF(H15&lt;L15,"yes","no")</f>
        <v>yes</v>
      </c>
      <c r="N15" t="str">
        <f>CONCATENATE(B15,F15,D15,UPPER(LEFT(J15,3)),RIGHT(A15,3))</f>
        <v>FD13FCSBLA012</v>
      </c>
    </row>
    <row r="16" spans="1:14" x14ac:dyDescent="0.25">
      <c r="A16" t="s">
        <v>94</v>
      </c>
      <c r="B16" t="s">
        <v>90</v>
      </c>
      <c r="C16" t="s">
        <v>91</v>
      </c>
      <c r="D16" t="s">
        <v>92</v>
      </c>
      <c r="E16" t="str">
        <f>VLOOKUP(D16,E$56:F$66,2,FALSE)</f>
        <v>Ptdruiser</v>
      </c>
      <c r="F16" t="str">
        <f>MID(A16,3,2)</f>
        <v>11</v>
      </c>
      <c r="G16">
        <f>IF(23-F16&lt;0,100-F16+23,23-F16)</f>
        <v>12</v>
      </c>
      <c r="H16">
        <v>27394.2</v>
      </c>
      <c r="I16">
        <f>H16/G16</f>
        <v>2282.85</v>
      </c>
      <c r="J16" t="s">
        <v>18</v>
      </c>
      <c r="K16" t="s">
        <v>40</v>
      </c>
      <c r="L16">
        <v>75000</v>
      </c>
      <c r="M16" t="str">
        <f>IF(H16&lt;L16,"yes","no")</f>
        <v>yes</v>
      </c>
      <c r="N16" t="str">
        <f>CONCATENATE(B16,F16,D16,UPPER(LEFT(J16,3)),RIGHT(A16,3))</f>
        <v>CR11PTCBLA044</v>
      </c>
    </row>
    <row r="17" spans="1:14" x14ac:dyDescent="0.25">
      <c r="A17" t="s">
        <v>14</v>
      </c>
      <c r="B17" t="s">
        <v>15</v>
      </c>
      <c r="C17" t="s">
        <v>16</v>
      </c>
      <c r="D17" t="s">
        <v>17</v>
      </c>
      <c r="E17" t="e">
        <f>VLOOKUP(D17,E70:F80,2,FALSE)</f>
        <v>#N/A</v>
      </c>
      <c r="F17" t="str">
        <f>MID(A17,3,2)</f>
        <v>06</v>
      </c>
      <c r="G17">
        <f>IF(23-F17&lt;0,100-F17+23,23-F17)</f>
        <v>17</v>
      </c>
      <c r="H17">
        <v>40326.800000000003</v>
      </c>
      <c r="I17">
        <f>H17/G17</f>
        <v>2372.1647058823532</v>
      </c>
      <c r="J17" t="s">
        <v>18</v>
      </c>
      <c r="K17" t="s">
        <v>19</v>
      </c>
      <c r="L17">
        <v>50000</v>
      </c>
      <c r="M17" t="str">
        <f>IF(H17&lt;L17,"yes","no")</f>
        <v>yes</v>
      </c>
      <c r="N17" t="str">
        <f>CONCATENATE(B17,F17,D17,UPPER(LEFT(J17,3)),RIGHT(A17,3))</f>
        <v>FD06MTGBLA001</v>
      </c>
    </row>
    <row r="18" spans="1:14" x14ac:dyDescent="0.25">
      <c r="A18" t="s">
        <v>51</v>
      </c>
      <c r="B18" t="s">
        <v>43</v>
      </c>
      <c r="C18" t="s">
        <v>44</v>
      </c>
      <c r="D18" t="s">
        <v>52</v>
      </c>
      <c r="E18" t="str">
        <f>VLOOKUP(D18,E$56:F$66,2,FALSE)</f>
        <v>Silverado</v>
      </c>
      <c r="F18" t="str">
        <f>MID(A18,3,2)</f>
        <v>10</v>
      </c>
      <c r="G18">
        <f>IF(23-F18&lt;0,100-F18+23,23-F18)</f>
        <v>13</v>
      </c>
      <c r="H18">
        <v>31144.400000000001</v>
      </c>
      <c r="I18">
        <f>H18/G18</f>
        <v>2395.7230769230769</v>
      </c>
      <c r="J18" t="s">
        <v>18</v>
      </c>
      <c r="K18" t="s">
        <v>53</v>
      </c>
      <c r="L18">
        <v>100000</v>
      </c>
      <c r="M18" t="str">
        <f>IF(H18&lt;L18,"yes","no")</f>
        <v>yes</v>
      </c>
      <c r="N18" t="str">
        <f>CONCATENATE(B18,F18,D18,UPPER(LEFT(J18,3)),RIGHT(A18,3))</f>
        <v>GM10SLVBLA017</v>
      </c>
    </row>
    <row r="19" spans="1:14" x14ac:dyDescent="0.25">
      <c r="A19" t="s">
        <v>100</v>
      </c>
      <c r="B19" t="s">
        <v>101</v>
      </c>
      <c r="C19" t="s">
        <v>102</v>
      </c>
      <c r="D19" t="s">
        <v>103</v>
      </c>
      <c r="E19" t="str">
        <f>VLOOKUP(D19,E$56:F$66,2,FALSE)</f>
        <v>Elantra</v>
      </c>
      <c r="F19" t="str">
        <f>MID(A19,3,2)</f>
        <v>11</v>
      </c>
      <c r="G19">
        <f>IF(23-F19&lt;0,100-F19+23,23-F19)</f>
        <v>12</v>
      </c>
      <c r="H19">
        <v>29102.3</v>
      </c>
      <c r="I19">
        <f>H19/G19</f>
        <v>2425.1916666666666</v>
      </c>
      <c r="J19" t="s">
        <v>18</v>
      </c>
      <c r="K19" t="s">
        <v>50</v>
      </c>
      <c r="L19">
        <v>100000</v>
      </c>
      <c r="M19" t="str">
        <f>IF(H19&lt;L19,"yes","no")</f>
        <v>yes</v>
      </c>
      <c r="N19" t="str">
        <f>CONCATENATE(B19,F19,D19,UPPER(LEFT(J19,3)),RIGHT(A19,3))</f>
        <v>HY11ELABLA049</v>
      </c>
    </row>
    <row r="20" spans="1:14" x14ac:dyDescent="0.25">
      <c r="A20" t="s">
        <v>28</v>
      </c>
      <c r="B20" t="s">
        <v>15</v>
      </c>
      <c r="C20" t="s">
        <v>16</v>
      </c>
      <c r="D20" t="s">
        <v>17</v>
      </c>
      <c r="E20" t="str">
        <f>VLOOKUP(D20,E$56:F$66,2,FALSE)</f>
        <v>Mustang</v>
      </c>
      <c r="F20" t="str">
        <f>MID(A20,3,2)</f>
        <v>08</v>
      </c>
      <c r="G20">
        <f>IF(23-F20&lt;0,100-F20+23,23-F20)</f>
        <v>15</v>
      </c>
      <c r="H20">
        <v>36438.5</v>
      </c>
      <c r="I20">
        <f>H20/G20</f>
        <v>2429.2333333333331</v>
      </c>
      <c r="J20" t="s">
        <v>21</v>
      </c>
      <c r="K20" t="s">
        <v>19</v>
      </c>
      <c r="L20">
        <v>50000</v>
      </c>
      <c r="M20" t="str">
        <f>IF(H20&lt;L20,"yes","no")</f>
        <v>yes</v>
      </c>
      <c r="N20" t="str">
        <f>CONCATENATE(B20,F20,D20,UPPER(LEFT(J20,3)),RIGHT(A20,3))</f>
        <v>FD08MTGWHI005</v>
      </c>
    </row>
    <row r="21" spans="1:14" x14ac:dyDescent="0.25">
      <c r="A21" t="s">
        <v>26</v>
      </c>
      <c r="B21" t="s">
        <v>15</v>
      </c>
      <c r="C21" t="s">
        <v>16</v>
      </c>
      <c r="D21" t="s">
        <v>17</v>
      </c>
      <c r="E21" t="str">
        <f>VLOOKUP(D21,E$56:F$66,2,FALSE)</f>
        <v>Mustang</v>
      </c>
      <c r="F21" t="str">
        <f>MID(A21,3,2)</f>
        <v>08</v>
      </c>
      <c r="G21">
        <f>IF(23-F21&lt;0,100-F21+23,23-F21)</f>
        <v>15</v>
      </c>
      <c r="H21">
        <v>37558.800000000003</v>
      </c>
      <c r="I21">
        <f>H21/G21</f>
        <v>2503.92</v>
      </c>
      <c r="J21" t="s">
        <v>18</v>
      </c>
      <c r="K21" t="s">
        <v>27</v>
      </c>
      <c r="L21">
        <v>50000</v>
      </c>
      <c r="M21" t="str">
        <f>IF(H21&lt;L21,"yes","no")</f>
        <v>yes</v>
      </c>
      <c r="N21" t="str">
        <f>CONCATENATE(B21,F21,D21,UPPER(LEFT(J21,3)),RIGHT(A21,3))</f>
        <v>FD08MTGBLA004</v>
      </c>
    </row>
    <row r="22" spans="1:14" x14ac:dyDescent="0.25">
      <c r="A22" t="s">
        <v>32</v>
      </c>
      <c r="B22" t="s">
        <v>15</v>
      </c>
      <c r="C22" t="s">
        <v>16</v>
      </c>
      <c r="D22" t="s">
        <v>29</v>
      </c>
      <c r="E22" t="str">
        <f>VLOOKUP(D22,E$56:F$66,2,FALSE)</f>
        <v>Focus</v>
      </c>
      <c r="F22" t="str">
        <f>MID(A22,3,2)</f>
        <v>09</v>
      </c>
      <c r="G22">
        <f>IF(23-F22&lt;0,100-F22+23,23-F22)</f>
        <v>14</v>
      </c>
      <c r="H22">
        <v>35137</v>
      </c>
      <c r="I22">
        <f>H22/G22</f>
        <v>2509.7857142857142</v>
      </c>
      <c r="J22" t="s">
        <v>18</v>
      </c>
      <c r="K22" t="s">
        <v>33</v>
      </c>
      <c r="L22">
        <v>75000</v>
      </c>
      <c r="M22" t="str">
        <f>IF(H22&lt;L22,"yes","no")</f>
        <v>yes</v>
      </c>
      <c r="N22" t="str">
        <f>CONCATENATE(B22,F22,D22,UPPER(LEFT(J22,3)),RIGHT(A22,3))</f>
        <v>FD09FCSBLA008</v>
      </c>
    </row>
    <row r="23" spans="1:14" x14ac:dyDescent="0.25">
      <c r="A23" t="s">
        <v>82</v>
      </c>
      <c r="B23" t="s">
        <v>76</v>
      </c>
      <c r="C23" t="s">
        <v>77</v>
      </c>
      <c r="D23" t="s">
        <v>78</v>
      </c>
      <c r="E23" t="str">
        <f>VLOOKUP(D23,E$56:F$66,2,FALSE)</f>
        <v>Civic</v>
      </c>
      <c r="F23" t="str">
        <f>MID(A23,3,2)</f>
        <v>11</v>
      </c>
      <c r="G23">
        <f>IF(23-F23&lt;0,100-F23+23,23-F23)</f>
        <v>12</v>
      </c>
      <c r="H23">
        <v>30555.3</v>
      </c>
      <c r="I23">
        <f>H23/G23</f>
        <v>2546.2750000000001</v>
      </c>
      <c r="J23" t="s">
        <v>18</v>
      </c>
      <c r="K23" t="s">
        <v>25</v>
      </c>
      <c r="L23">
        <v>75000</v>
      </c>
      <c r="M23" t="str">
        <f>IF(H23&lt;L23,"yes","no")</f>
        <v>yes</v>
      </c>
      <c r="N23" t="str">
        <f>CONCATENATE(B23,F23,D23,UPPER(LEFT(J23,3)),RIGHT(A23,3))</f>
        <v>HO11CIVBLA034</v>
      </c>
    </row>
    <row r="24" spans="1:14" x14ac:dyDescent="0.25">
      <c r="A24" t="s">
        <v>81</v>
      </c>
      <c r="B24" t="s">
        <v>76</v>
      </c>
      <c r="C24" t="s">
        <v>77</v>
      </c>
      <c r="D24" t="s">
        <v>78</v>
      </c>
      <c r="E24" t="str">
        <f>VLOOKUP(D24,E$56:F$66,2,FALSE)</f>
        <v>Civic</v>
      </c>
      <c r="F24" t="str">
        <f>MID(A24,3,2)</f>
        <v>10</v>
      </c>
      <c r="G24">
        <f>IF(23-F24&lt;0,100-F24+23,23-F24)</f>
        <v>13</v>
      </c>
      <c r="H24">
        <v>33477.199999999997</v>
      </c>
      <c r="I24">
        <f>H24/G24</f>
        <v>2575.1692307692306</v>
      </c>
      <c r="J24" t="s">
        <v>18</v>
      </c>
      <c r="K24" t="s">
        <v>63</v>
      </c>
      <c r="L24">
        <v>75000</v>
      </c>
      <c r="M24" t="str">
        <f>IF(H24&lt;L24,"yes","no")</f>
        <v>yes</v>
      </c>
      <c r="N24" t="str">
        <f>CONCATENATE(B24,F24,D24,UPPER(LEFT(J24,3)),RIGHT(A24,3))</f>
        <v>HO10CIVBLA033</v>
      </c>
    </row>
    <row r="25" spans="1:14" x14ac:dyDescent="0.25">
      <c r="A25" t="s">
        <v>93</v>
      </c>
      <c r="B25" t="s">
        <v>90</v>
      </c>
      <c r="C25" t="s">
        <v>91</v>
      </c>
      <c r="D25" t="s">
        <v>92</v>
      </c>
      <c r="E25" t="str">
        <f>VLOOKUP(D25,E$56:F$66,2,FALSE)</f>
        <v>Ptdruiser</v>
      </c>
      <c r="F25" t="str">
        <f>MID(A25,3,2)</f>
        <v>07</v>
      </c>
      <c r="G25">
        <f>IF(23-F25&lt;0,100-F25+23,23-F25)</f>
        <v>16</v>
      </c>
      <c r="H25">
        <v>42074.2</v>
      </c>
      <c r="I25">
        <f>H25/G25</f>
        <v>2629.6374999999998</v>
      </c>
      <c r="J25" t="s">
        <v>24</v>
      </c>
      <c r="K25" t="s">
        <v>70</v>
      </c>
      <c r="L25">
        <v>75000</v>
      </c>
      <c r="M25" t="str">
        <f>IF(H25&lt;L25,"yes","no")</f>
        <v>yes</v>
      </c>
      <c r="N25" t="str">
        <f>CONCATENATE(B25,F25,D25,UPPER(LEFT(J25,3)),RIGHT(A25,3))</f>
        <v>CR07PTCGRE043</v>
      </c>
    </row>
    <row r="26" spans="1:14" x14ac:dyDescent="0.25">
      <c r="A26" t="s">
        <v>20</v>
      </c>
      <c r="B26" t="s">
        <v>15</v>
      </c>
      <c r="C26" t="s">
        <v>16</v>
      </c>
      <c r="D26" t="s">
        <v>17</v>
      </c>
      <c r="E26" t="str">
        <f>VLOOKUP(D26,E$56:F$66,2,FALSE)</f>
        <v>Mustang</v>
      </c>
      <c r="F26" t="str">
        <f>MID(A26,3,2)</f>
        <v>06</v>
      </c>
      <c r="G26">
        <f>IF(23-F26&lt;0,100-F26+23,23-F26)</f>
        <v>17</v>
      </c>
      <c r="H26">
        <v>44974.8</v>
      </c>
      <c r="I26">
        <f>H26/G26</f>
        <v>2645.5764705882357</v>
      </c>
      <c r="J26" t="s">
        <v>21</v>
      </c>
      <c r="K26" t="s">
        <v>22</v>
      </c>
      <c r="L26">
        <v>50000</v>
      </c>
      <c r="M26" t="str">
        <f>IF(H26&lt;L26,"yes","no")</f>
        <v>yes</v>
      </c>
      <c r="N26" t="str">
        <f>CONCATENATE(B26,F26,D26,UPPER(LEFT(J26,3)),RIGHT(A26,3))</f>
        <v>FD06MTGWHI002</v>
      </c>
    </row>
    <row r="27" spans="1:14" x14ac:dyDescent="0.25">
      <c r="A27" t="s">
        <v>73</v>
      </c>
      <c r="B27" t="s">
        <v>58</v>
      </c>
      <c r="C27" t="s">
        <v>59</v>
      </c>
      <c r="D27" t="s">
        <v>68</v>
      </c>
      <c r="E27" t="str">
        <f>VLOOKUP(D27,E$56:F$66,2,FALSE)</f>
        <v>Corollla</v>
      </c>
      <c r="F27" t="str">
        <f>MID(A27,3,2)</f>
        <v>12</v>
      </c>
      <c r="G27">
        <f>IF(23-F27&lt;0,100-F27+23,23-F27)</f>
        <v>11</v>
      </c>
      <c r="H27">
        <v>29601.9</v>
      </c>
      <c r="I27">
        <f>H27/G27</f>
        <v>2691.0818181818181</v>
      </c>
      <c r="J27" t="s">
        <v>18</v>
      </c>
      <c r="K27" t="s">
        <v>46</v>
      </c>
      <c r="L27">
        <v>100000</v>
      </c>
      <c r="M27" t="str">
        <f>IF(H27&lt;L27,"yes","no")</f>
        <v>yes</v>
      </c>
      <c r="N27" t="str">
        <f>CONCATENATE(B27,F27,D27,UPPER(LEFT(J27,3)),RIGHT(A27,3))</f>
        <v>TY12CORBLA028</v>
      </c>
    </row>
    <row r="28" spans="1:14" x14ac:dyDescent="0.25">
      <c r="A28" t="s">
        <v>119</v>
      </c>
      <c r="B28" t="s">
        <v>15</v>
      </c>
      <c r="C28" t="s">
        <v>16</v>
      </c>
      <c r="D28" t="s">
        <v>29</v>
      </c>
      <c r="E28" t="str">
        <f>VLOOKUP(D28,E$56:F$66,2,FALSE)</f>
        <v>Focus</v>
      </c>
      <c r="F28" t="str">
        <f>MID(A28,3,2)</f>
        <v>06</v>
      </c>
      <c r="G28">
        <f>IF(23-F28&lt;0,100-F28+23,23-F28)</f>
        <v>17</v>
      </c>
      <c r="H28">
        <v>46311.4</v>
      </c>
      <c r="I28">
        <f>H28/G28</f>
        <v>2724.2000000000003</v>
      </c>
      <c r="J28" t="s">
        <v>24</v>
      </c>
      <c r="K28" t="s">
        <v>30</v>
      </c>
      <c r="L28">
        <v>75000</v>
      </c>
      <c r="M28" t="str">
        <f>IF(H28&lt;L28,"yes","no")</f>
        <v>yes</v>
      </c>
      <c r="N28" t="str">
        <f>CONCATENATE(B28,F28,D28,UPPER(LEFT(J28,3)),RIGHT(A28,3))</f>
        <v>FD06FCSGRE006</v>
      </c>
    </row>
    <row r="29" spans="1:14" x14ac:dyDescent="0.25">
      <c r="A29" t="s">
        <v>35</v>
      </c>
      <c r="B29" t="s">
        <v>15</v>
      </c>
      <c r="C29" t="s">
        <v>16</v>
      </c>
      <c r="D29" t="s">
        <v>29</v>
      </c>
      <c r="E29" t="str">
        <f>VLOOKUP(D29,E$56:F$66,2,FALSE)</f>
        <v>Focus</v>
      </c>
      <c r="F29" t="str">
        <f>MID(A29,3,2)</f>
        <v>13</v>
      </c>
      <c r="G29">
        <f>IF(23-F29&lt;0,100-F29+23,23-F29)</f>
        <v>10</v>
      </c>
      <c r="H29">
        <v>27534.799999999999</v>
      </c>
      <c r="I29">
        <f>H29/G29</f>
        <v>2753.48</v>
      </c>
      <c r="J29" t="s">
        <v>21</v>
      </c>
      <c r="K29" t="s">
        <v>36</v>
      </c>
      <c r="L29">
        <v>75000</v>
      </c>
      <c r="M29" t="str">
        <f>IF(H29&lt;L29,"yes","no")</f>
        <v>yes</v>
      </c>
      <c r="N29" t="str">
        <f>CONCATENATE(B29,F29,D29,UPPER(LEFT(J29,3)),RIGHT(A29,3))</f>
        <v>FD13FCSWHI010</v>
      </c>
    </row>
    <row r="30" spans="1:14" x14ac:dyDescent="0.25">
      <c r="A30" t="s">
        <v>34</v>
      </c>
      <c r="B30" t="s">
        <v>15</v>
      </c>
      <c r="C30" t="s">
        <v>16</v>
      </c>
      <c r="D30" t="s">
        <v>29</v>
      </c>
      <c r="E30" t="str">
        <f>VLOOKUP(D30,E$56:F$66,2,FALSE)</f>
        <v>Focus</v>
      </c>
      <c r="F30" t="str">
        <f>MID(A30,3,2)</f>
        <v>13</v>
      </c>
      <c r="G30">
        <f>IF(23-F30&lt;0,100-F30+23,23-F30)</f>
        <v>10</v>
      </c>
      <c r="H30">
        <v>27637.1</v>
      </c>
      <c r="I30">
        <f>H30/G30</f>
        <v>2763.71</v>
      </c>
      <c r="J30" t="s">
        <v>18</v>
      </c>
      <c r="K30" t="s">
        <v>19</v>
      </c>
      <c r="L30">
        <v>75000</v>
      </c>
      <c r="M30" t="str">
        <f>IF(H30&lt;L30,"yes","no")</f>
        <v>yes</v>
      </c>
      <c r="N30" t="str">
        <f>CONCATENATE(B30,F30,D30,UPPER(LEFT(J30,3)),RIGHT(A30,3))</f>
        <v>FD13FCSBLA009</v>
      </c>
    </row>
    <row r="31" spans="1:14" x14ac:dyDescent="0.25">
      <c r="A31" t="s">
        <v>99</v>
      </c>
      <c r="B31" t="s">
        <v>90</v>
      </c>
      <c r="C31" t="s">
        <v>91</v>
      </c>
      <c r="D31" t="s">
        <v>96</v>
      </c>
      <c r="E31" t="str">
        <f>VLOOKUP(D31,E$56:F$66,2,FALSE)</f>
        <v>Carnival</v>
      </c>
      <c r="F31" t="str">
        <f>MID(A31,3,2)</f>
        <v>04</v>
      </c>
      <c r="G31">
        <f>IF(23-F31&lt;0,100-F31+23,23-F31)</f>
        <v>19</v>
      </c>
      <c r="H31">
        <v>52699.4</v>
      </c>
      <c r="I31">
        <f>H31/G31</f>
        <v>2773.6526315789474</v>
      </c>
      <c r="J31" t="s">
        <v>69</v>
      </c>
      <c r="K31" t="s">
        <v>48</v>
      </c>
      <c r="L31">
        <v>75000</v>
      </c>
      <c r="M31" t="str">
        <f>IF(H31&lt;L31,"yes","no")</f>
        <v>yes</v>
      </c>
      <c r="N31" t="str">
        <f>CONCATENATE(B31,F31,D31,UPPER(LEFT(J31,3)),RIGHT(A31,3))</f>
        <v>CR04CARRED048</v>
      </c>
    </row>
    <row r="32" spans="1:14" x14ac:dyDescent="0.25">
      <c r="A32" t="s">
        <v>87</v>
      </c>
      <c r="B32" t="s">
        <v>76</v>
      </c>
      <c r="C32" t="s">
        <v>77</v>
      </c>
      <c r="D32" t="s">
        <v>85</v>
      </c>
      <c r="E32" t="str">
        <f>VLOOKUP(D32,E$56:F$66,2,FALSE)</f>
        <v>Odyssey</v>
      </c>
      <c r="F32" t="str">
        <f>MID(A32,3,2)</f>
        <v>08</v>
      </c>
      <c r="G32">
        <f>IF(23-F32&lt;0,100-F32+23,23-F32)</f>
        <v>15</v>
      </c>
      <c r="H32">
        <v>42504.6</v>
      </c>
      <c r="I32">
        <f>H32/G32</f>
        <v>2833.64</v>
      </c>
      <c r="J32" t="s">
        <v>21</v>
      </c>
      <c r="K32" t="s">
        <v>42</v>
      </c>
      <c r="L32">
        <v>100000</v>
      </c>
      <c r="M32" t="str">
        <f>IF(H32&lt;L32,"yes","no")</f>
        <v>yes</v>
      </c>
      <c r="N32" t="str">
        <f>CONCATENATE(B32,F32,D32,UPPER(LEFT(J32,3)),RIGHT(A32,3))</f>
        <v>HO08ODYWHI039</v>
      </c>
    </row>
    <row r="33" spans="1:14" x14ac:dyDescent="0.25">
      <c r="A33" t="s">
        <v>23</v>
      </c>
      <c r="B33" t="s">
        <v>15</v>
      </c>
      <c r="C33" t="s">
        <v>16</v>
      </c>
      <c r="D33" t="s">
        <v>17</v>
      </c>
      <c r="E33" t="str">
        <f>VLOOKUP(D33,E$56:F$66,2,FALSE)</f>
        <v>Mustang</v>
      </c>
      <c r="F33" t="str">
        <f>MID(A33,3,2)</f>
        <v>08</v>
      </c>
      <c r="G33">
        <f>IF(23-F33&lt;0,100-F33+23,23-F33)</f>
        <v>15</v>
      </c>
      <c r="H33">
        <v>44946.5</v>
      </c>
      <c r="I33">
        <f>H33/G33</f>
        <v>2996.4333333333334</v>
      </c>
      <c r="J33" t="s">
        <v>24</v>
      </c>
      <c r="K33" t="s">
        <v>25</v>
      </c>
      <c r="L33">
        <v>50000</v>
      </c>
      <c r="M33" t="str">
        <f>IF(H33&lt;L33,"yes","no")</f>
        <v>yes</v>
      </c>
      <c r="N33" t="str">
        <f>CONCATENATE(B33,F33,D33,UPPER(LEFT(J33,3)),RIGHT(A33,3))</f>
        <v>FD08MTGGRE003</v>
      </c>
    </row>
    <row r="34" spans="1:14" x14ac:dyDescent="0.25">
      <c r="A34" t="s">
        <v>67</v>
      </c>
      <c r="B34" t="s">
        <v>58</v>
      </c>
      <c r="C34" t="s">
        <v>59</v>
      </c>
      <c r="D34" t="s">
        <v>68</v>
      </c>
      <c r="E34" t="str">
        <f>VLOOKUP(D34,E$56:F$66,2,FALSE)</f>
        <v>Corollla</v>
      </c>
      <c r="F34" t="str">
        <f>MID(A34,3,2)</f>
        <v>02</v>
      </c>
      <c r="G34">
        <f>IF(23-F34&lt;0,100-F34+23,23-F34)</f>
        <v>21</v>
      </c>
      <c r="H34">
        <v>64467.4</v>
      </c>
      <c r="I34">
        <f>H34/G34</f>
        <v>3069.8761904761905</v>
      </c>
      <c r="J34" t="s">
        <v>69</v>
      </c>
      <c r="K34" t="s">
        <v>70</v>
      </c>
      <c r="L34">
        <v>100000</v>
      </c>
      <c r="M34" t="str">
        <f>IF(H34&lt;L34,"yes","no")</f>
        <v>yes</v>
      </c>
      <c r="N34" t="str">
        <f>CONCATENATE(B34,F34,D34,UPPER(LEFT(J34,3)),RIGHT(A34,3))</f>
        <v>TY02CORRED025</v>
      </c>
    </row>
    <row r="35" spans="1:14" x14ac:dyDescent="0.25">
      <c r="A35" t="s">
        <v>31</v>
      </c>
      <c r="B35" t="s">
        <v>15</v>
      </c>
      <c r="C35" t="s">
        <v>16</v>
      </c>
      <c r="D35" t="s">
        <v>29</v>
      </c>
      <c r="E35" t="str">
        <f>VLOOKUP(D35,E$56:F$66,2,FALSE)</f>
        <v>Focus</v>
      </c>
      <c r="F35" t="str">
        <f>MID(A35,3,2)</f>
        <v>06</v>
      </c>
      <c r="G35">
        <f>IF(23-F35&lt;0,100-F35+23,23-F35)</f>
        <v>17</v>
      </c>
      <c r="H35">
        <v>52229.5</v>
      </c>
      <c r="I35">
        <f>H35/G35</f>
        <v>3072.3235294117649</v>
      </c>
      <c r="J35" t="s">
        <v>24</v>
      </c>
      <c r="K35" t="s">
        <v>25</v>
      </c>
      <c r="L35">
        <v>75000</v>
      </c>
      <c r="M35" t="str">
        <f>IF(H35&lt;L35,"yes","no")</f>
        <v>yes</v>
      </c>
      <c r="N35" t="str">
        <f>CONCATENATE(B35,F35,D35,UPPER(LEFT(J35,3)),RIGHT(A35,3))</f>
        <v>FD06FCSGRE007</v>
      </c>
    </row>
    <row r="36" spans="1:14" x14ac:dyDescent="0.25">
      <c r="A36" t="s">
        <v>118</v>
      </c>
      <c r="B36" t="s">
        <v>76</v>
      </c>
      <c r="C36" t="s">
        <v>77</v>
      </c>
      <c r="D36" t="s">
        <v>85</v>
      </c>
      <c r="E36" t="str">
        <f>VLOOKUP(D36,E$55:F$66,2,FALSE)</f>
        <v>Odyssey</v>
      </c>
      <c r="F36" t="str">
        <f>MID(A36,3,2)</f>
        <v>01</v>
      </c>
      <c r="G36">
        <f>IF(23-F36&lt;0,100-F36+23,23-F36)</f>
        <v>22</v>
      </c>
      <c r="H36">
        <v>68658.899999999994</v>
      </c>
      <c r="I36">
        <f>H36/G36</f>
        <v>3120.8590909090908</v>
      </c>
      <c r="J36" t="s">
        <v>18</v>
      </c>
      <c r="K36" t="s">
        <v>19</v>
      </c>
      <c r="L36">
        <v>100000</v>
      </c>
      <c r="M36" t="str">
        <f>IF(H36&lt;L36,"yes","no")</f>
        <v>yes</v>
      </c>
      <c r="N36" t="str">
        <f>CONCATENATE(B36,F36,D36,UPPER(LEFT(J36,3)),RIGHT(A36,3))</f>
        <v>HO01ODYBLA040</v>
      </c>
    </row>
    <row r="37" spans="1:14" x14ac:dyDescent="0.25">
      <c r="A37" t="s">
        <v>79</v>
      </c>
      <c r="B37" t="s">
        <v>76</v>
      </c>
      <c r="C37" t="s">
        <v>77</v>
      </c>
      <c r="D37" t="s">
        <v>78</v>
      </c>
      <c r="E37" t="str">
        <f>VLOOKUP(D37,E$56:F$66,2,FALSE)</f>
        <v>Civic</v>
      </c>
      <c r="F37" t="str">
        <f>MID(A37,3,2)</f>
        <v>01</v>
      </c>
      <c r="G37">
        <f>IF(23-F37&lt;0,100-F37+23,23-F37)</f>
        <v>22</v>
      </c>
      <c r="H37">
        <v>69891.899999999994</v>
      </c>
      <c r="I37">
        <f>H37/G37</f>
        <v>3176.9045454545453</v>
      </c>
      <c r="J37" t="s">
        <v>56</v>
      </c>
      <c r="K37" t="s">
        <v>27</v>
      </c>
      <c r="L37">
        <v>75000</v>
      </c>
      <c r="M37" t="str">
        <f>IF(H37&lt;L37,"yes","no")</f>
        <v>yes</v>
      </c>
      <c r="N37" t="str">
        <f>CONCATENATE(B37,F37,D37,UPPER(LEFT(J37,3)),RIGHT(A37,3))</f>
        <v>HO01CIVBLU031</v>
      </c>
    </row>
    <row r="38" spans="1:14" x14ac:dyDescent="0.25">
      <c r="A38" t="s">
        <v>86</v>
      </c>
      <c r="B38" t="s">
        <v>76</v>
      </c>
      <c r="C38" t="s">
        <v>77</v>
      </c>
      <c r="D38" t="s">
        <v>85</v>
      </c>
      <c r="E38" t="str">
        <f>VLOOKUP(D38,E$56:F$66,2,FALSE)</f>
        <v>Odyssey</v>
      </c>
      <c r="F38" t="str">
        <f>MID(A38,3,2)</f>
        <v>07</v>
      </c>
      <c r="G38">
        <f>IF(23-F38&lt;0,100-F38+23,23-F38)</f>
        <v>16</v>
      </c>
      <c r="H38">
        <v>50854.1</v>
      </c>
      <c r="I38">
        <f>H38/G38</f>
        <v>3178.3812499999999</v>
      </c>
      <c r="J38" t="s">
        <v>18</v>
      </c>
      <c r="K38" t="s">
        <v>63</v>
      </c>
      <c r="L38">
        <v>100000</v>
      </c>
      <c r="M38" t="str">
        <f>IF(H38&lt;L38,"yes","no")</f>
        <v>yes</v>
      </c>
      <c r="N38" t="str">
        <f>CONCATENATE(B38,F38,D38,UPPER(LEFT(J38,3)),RIGHT(A38,3))</f>
        <v>HO07ODYBLA038</v>
      </c>
    </row>
    <row r="39" spans="1:14" x14ac:dyDescent="0.25">
      <c r="A39" t="s">
        <v>65</v>
      </c>
      <c r="B39" t="s">
        <v>58</v>
      </c>
      <c r="C39" t="s">
        <v>59</v>
      </c>
      <c r="D39" t="s">
        <v>60</v>
      </c>
      <c r="E39" t="str">
        <f>VLOOKUP(D39,E$55:F$66,2,FALSE)</f>
        <v>Camrey</v>
      </c>
      <c r="F39" t="str">
        <f>MID(A39,3,2)</f>
        <v>02</v>
      </c>
      <c r="G39">
        <f>IF(23-F39&lt;0,100-F39+23,23-F39)</f>
        <v>21</v>
      </c>
      <c r="H39">
        <v>67829.100000000006</v>
      </c>
      <c r="I39">
        <f>H39/G39</f>
        <v>3229.957142857143</v>
      </c>
      <c r="J39" t="s">
        <v>18</v>
      </c>
      <c r="K39" t="s">
        <v>19</v>
      </c>
      <c r="L39">
        <v>100000</v>
      </c>
      <c r="M39" t="str">
        <f>IF(H39&lt;L39,"yes","no")</f>
        <v>yes</v>
      </c>
      <c r="N39" t="str">
        <f>CONCATENATE(B39,F39,D39,UPPER(LEFT(J39,3)),RIGHT(A39,3))</f>
        <v>TY02CAMBLA023</v>
      </c>
    </row>
    <row r="40" spans="1:14" x14ac:dyDescent="0.25">
      <c r="A40" t="s">
        <v>95</v>
      </c>
      <c r="B40" t="s">
        <v>90</v>
      </c>
      <c r="C40" t="s">
        <v>91</v>
      </c>
      <c r="D40" t="s">
        <v>96</v>
      </c>
      <c r="E40" t="str">
        <f>VLOOKUP(D40,E$56:F$66,2,FALSE)</f>
        <v>Carnival</v>
      </c>
      <c r="F40" t="str">
        <f>MID(A40,3,2)</f>
        <v>99</v>
      </c>
      <c r="G40">
        <f>IF(23-F40&lt;0,100-F40+23,23-F40)</f>
        <v>24</v>
      </c>
      <c r="H40">
        <v>79420.600000000006</v>
      </c>
      <c r="I40">
        <f>H40/G40</f>
        <v>3309.1916666666671</v>
      </c>
      <c r="J40" t="s">
        <v>24</v>
      </c>
      <c r="K40" t="s">
        <v>53</v>
      </c>
      <c r="L40">
        <v>75000</v>
      </c>
      <c r="M40" t="str">
        <f>IF(H40&lt;L40,"yes","no")</f>
        <v>no</v>
      </c>
      <c r="N40" t="str">
        <f>CONCATENATE(B40,F40,D40,UPPER(LEFT(J40,3)),RIGHT(A40,3))</f>
        <v>CR99CARGRE045</v>
      </c>
    </row>
    <row r="41" spans="1:14" x14ac:dyDescent="0.25">
      <c r="A41" t="s">
        <v>54</v>
      </c>
      <c r="B41" t="s">
        <v>43</v>
      </c>
      <c r="C41" t="s">
        <v>44</v>
      </c>
      <c r="D41" t="s">
        <v>52</v>
      </c>
      <c r="E41" t="str">
        <f>VLOOKUP(D41,E$56:F$66,2,FALSE)</f>
        <v>Silverado</v>
      </c>
      <c r="F41" t="str">
        <f>MID(A41,3,2)</f>
        <v>98</v>
      </c>
      <c r="G41">
        <f>IF(23-F41&lt;0,100-F41+23,23-F41)</f>
        <v>25</v>
      </c>
      <c r="H41">
        <v>83162.7</v>
      </c>
      <c r="I41">
        <f>H41/G41</f>
        <v>3326.5079999999998</v>
      </c>
      <c r="J41" t="s">
        <v>18</v>
      </c>
      <c r="K41" t="s">
        <v>46</v>
      </c>
      <c r="L41">
        <v>100000</v>
      </c>
      <c r="M41" t="str">
        <f>IF(H41&lt;L41,"yes","no")</f>
        <v>yes</v>
      </c>
      <c r="N41" t="str">
        <f>CONCATENATE(B41,F41,D41,UPPER(LEFT(J41,3)),RIGHT(A41,3))</f>
        <v>GM98SLVBLA018</v>
      </c>
    </row>
    <row r="42" spans="1:14" x14ac:dyDescent="0.25">
      <c r="A42" t="s">
        <v>121</v>
      </c>
      <c r="B42" t="s">
        <v>76</v>
      </c>
      <c r="C42" t="s">
        <v>77</v>
      </c>
      <c r="D42" t="s">
        <v>85</v>
      </c>
      <c r="E42" t="str">
        <f>VLOOKUP(D42,E$56:F$66,2,FALSE)</f>
        <v>Odyssey</v>
      </c>
      <c r="F42" t="str">
        <f>MID(A42,3,2)</f>
        <v>05</v>
      </c>
      <c r="G42">
        <f>IF(23-F42&lt;0,100-F42+23,23-F42)</f>
        <v>18</v>
      </c>
      <c r="H42">
        <v>60389.5</v>
      </c>
      <c r="I42">
        <f>H42/G42</f>
        <v>3354.9722222222222</v>
      </c>
      <c r="J42" t="s">
        <v>21</v>
      </c>
      <c r="K42" t="s">
        <v>33</v>
      </c>
      <c r="L42">
        <v>100000</v>
      </c>
      <c r="M42" t="str">
        <f>IF(H42&lt;L42,"yes","no")</f>
        <v>yes</v>
      </c>
      <c r="N42" t="str">
        <f>CONCATENATE(B42,F42,D42,UPPER(LEFT(J42,3)),RIGHT(A42,3))</f>
        <v>HO05ODYWHI037</v>
      </c>
    </row>
    <row r="43" spans="1:14" x14ac:dyDescent="0.25">
      <c r="A43" t="s">
        <v>97</v>
      </c>
      <c r="B43" t="s">
        <v>90</v>
      </c>
      <c r="C43" t="s">
        <v>91</v>
      </c>
      <c r="D43" t="s">
        <v>96</v>
      </c>
      <c r="E43" t="str">
        <f>VLOOKUP(D43,E$56:F$66,2,FALSE)</f>
        <v>Carnival</v>
      </c>
      <c r="F43" t="str">
        <f>MID(A43,3,2)</f>
        <v>00</v>
      </c>
      <c r="G43">
        <f>IF(23-F43&lt;0,100-F43+23,23-F43)</f>
        <v>23</v>
      </c>
      <c r="H43">
        <v>77243.100000000006</v>
      </c>
      <c r="I43">
        <f>H43/G43</f>
        <v>3358.3956521739133</v>
      </c>
      <c r="J43" t="s">
        <v>18</v>
      </c>
      <c r="K43" t="s">
        <v>27</v>
      </c>
      <c r="L43">
        <v>75000</v>
      </c>
      <c r="M43" t="str">
        <f>IF(H43&lt;L43,"yes","no")</f>
        <v>no</v>
      </c>
      <c r="N43" t="str">
        <f>CONCATENATE(B43,F43,D43,UPPER(LEFT(J43,3)),RIGHT(A43,3))</f>
        <v>CR00CARBLA046</v>
      </c>
    </row>
    <row r="44" spans="1:14" x14ac:dyDescent="0.25">
      <c r="A44" t="s">
        <v>89</v>
      </c>
      <c r="B44" t="s">
        <v>90</v>
      </c>
      <c r="C44" t="s">
        <v>91</v>
      </c>
      <c r="D44" t="s">
        <v>92</v>
      </c>
      <c r="E44" t="str">
        <f>VLOOKUP(D44,E$56:F$66,2,FALSE)</f>
        <v>Ptdruiser</v>
      </c>
      <c r="F44" t="str">
        <f>MID(A44,3,2)</f>
        <v>04</v>
      </c>
      <c r="G44">
        <f>IF(23-F44&lt;0,100-F44+23,23-F44)</f>
        <v>19</v>
      </c>
      <c r="H44">
        <v>64542</v>
      </c>
      <c r="I44">
        <f>H44/G44</f>
        <v>3396.9473684210525</v>
      </c>
      <c r="J44" t="s">
        <v>56</v>
      </c>
      <c r="K44" t="s">
        <v>19</v>
      </c>
      <c r="L44">
        <v>75000</v>
      </c>
      <c r="M44" t="str">
        <f>IF(H44&lt;L44,"yes","no")</f>
        <v>yes</v>
      </c>
      <c r="N44" t="str">
        <f>CONCATENATE(B44,F44,D44,UPPER(LEFT(J44,3)),RIGHT(A44,3))</f>
        <v>CR04PTCBLU042</v>
      </c>
    </row>
    <row r="45" spans="1:14" x14ac:dyDescent="0.25">
      <c r="A45" t="s">
        <v>75</v>
      </c>
      <c r="B45" t="s">
        <v>76</v>
      </c>
      <c r="C45" t="s">
        <v>77</v>
      </c>
      <c r="D45" t="s">
        <v>78</v>
      </c>
      <c r="E45" t="str">
        <f>VLOOKUP(D45,E$56:F$66,2,FALSE)</f>
        <v>Civic</v>
      </c>
      <c r="F45" t="str">
        <f>MID(A45,3,2)</f>
        <v>99</v>
      </c>
      <c r="G45">
        <f>IF(23-F45&lt;0,100-F45+23,23-F45)</f>
        <v>24</v>
      </c>
      <c r="H45">
        <v>82374</v>
      </c>
      <c r="I45">
        <f>H45/G45</f>
        <v>3432.25</v>
      </c>
      <c r="J45" t="s">
        <v>21</v>
      </c>
      <c r="K45" t="s">
        <v>42</v>
      </c>
      <c r="L45">
        <v>75000</v>
      </c>
      <c r="M45" t="str">
        <f>IF(H45&lt;L45,"yes","no")</f>
        <v>no</v>
      </c>
      <c r="N45" t="str">
        <f>CONCATENATE(B45,F45,D45,UPPER(LEFT(J45,3)),RIGHT(A45,3))</f>
        <v>HO99CIVWHI030</v>
      </c>
    </row>
    <row r="46" spans="1:14" x14ac:dyDescent="0.25">
      <c r="A46" t="s">
        <v>66</v>
      </c>
      <c r="B46" t="s">
        <v>58</v>
      </c>
      <c r="C46" t="s">
        <v>59</v>
      </c>
      <c r="D46" t="s">
        <v>60</v>
      </c>
      <c r="E46" t="str">
        <f>VLOOKUP(D46,E$55:F$66,2,FALSE)</f>
        <v>Camrey</v>
      </c>
      <c r="F46" t="str">
        <f>MID(A46,3,2)</f>
        <v>09</v>
      </c>
      <c r="G46">
        <f>IF(23-F46&lt;0,100-F46+23,23-F46)</f>
        <v>14</v>
      </c>
      <c r="H46">
        <v>48114.2</v>
      </c>
      <c r="I46">
        <f>H46/G46</f>
        <v>3436.7285714285713</v>
      </c>
      <c r="J46" t="s">
        <v>21</v>
      </c>
      <c r="K46" t="s">
        <v>33</v>
      </c>
      <c r="L46">
        <v>100000</v>
      </c>
      <c r="M46" t="str">
        <f>IF(H46&lt;L46,"yes","no")</f>
        <v>yes</v>
      </c>
      <c r="N46" t="str">
        <f>CONCATENATE(B46,F46,D46,UPPER(LEFT(J46,3)),RIGHT(A46,3))</f>
        <v>TY09CAMWHI024</v>
      </c>
    </row>
    <row r="47" spans="1:14" x14ac:dyDescent="0.25">
      <c r="A47" t="s">
        <v>55</v>
      </c>
      <c r="B47" t="s">
        <v>43</v>
      </c>
      <c r="C47" t="s">
        <v>44</v>
      </c>
      <c r="D47" t="s">
        <v>52</v>
      </c>
      <c r="E47" t="str">
        <f>VLOOKUP(D47,E$56:F$66,2,FALSE)</f>
        <v>Silverado</v>
      </c>
      <c r="F47" t="str">
        <f>MID(A47,3,2)</f>
        <v>00</v>
      </c>
      <c r="G47">
        <f>IF(23-F47&lt;0,100-F47+23,23-F47)</f>
        <v>23</v>
      </c>
      <c r="H47">
        <v>80685.8</v>
      </c>
      <c r="I47">
        <f>H47/G47</f>
        <v>3508.0782608695654</v>
      </c>
      <c r="J47" t="s">
        <v>56</v>
      </c>
      <c r="K47" t="s">
        <v>40</v>
      </c>
      <c r="L47">
        <v>100000</v>
      </c>
      <c r="M47" t="str">
        <f>IF(H47&lt;L47,"yes","no")</f>
        <v>yes</v>
      </c>
      <c r="N47" t="str">
        <f>CONCATENATE(B47,F47,D47,UPPER(LEFT(J47,3)),RIGHT(A47,3))</f>
        <v>GM00SLVBLU019</v>
      </c>
    </row>
    <row r="48" spans="1:14" x14ac:dyDescent="0.25">
      <c r="A48" t="s">
        <v>71</v>
      </c>
      <c r="B48" t="s">
        <v>58</v>
      </c>
      <c r="C48" t="s">
        <v>59</v>
      </c>
      <c r="D48" t="s">
        <v>68</v>
      </c>
      <c r="E48" t="str">
        <f>VLOOKUP(D48,E$56:F$66,2,FALSE)</f>
        <v>Corollla</v>
      </c>
      <c r="F48" t="str">
        <f>MID(A48,3,2)</f>
        <v>03</v>
      </c>
      <c r="G48">
        <f>IF(23-F48&lt;0,100-F48+23,23-F48)</f>
        <v>20</v>
      </c>
      <c r="H48">
        <v>73444.399999999994</v>
      </c>
      <c r="I48">
        <f>H48/G48</f>
        <v>3672.22</v>
      </c>
      <c r="J48" t="s">
        <v>18</v>
      </c>
      <c r="K48" t="s">
        <v>70</v>
      </c>
      <c r="L48">
        <v>100000</v>
      </c>
      <c r="M48" t="str">
        <f>IF(H48&lt;L48,"yes","no")</f>
        <v>yes</v>
      </c>
      <c r="N48" t="str">
        <f>CONCATENATE(B48,F48,D48,UPPER(LEFT(J48,3)),RIGHT(A48,3))</f>
        <v>TY03CORBLA026</v>
      </c>
    </row>
    <row r="49" spans="1:17" x14ac:dyDescent="0.25">
      <c r="A49" t="s">
        <v>62</v>
      </c>
      <c r="B49" t="s">
        <v>58</v>
      </c>
      <c r="C49" t="s">
        <v>59</v>
      </c>
      <c r="D49" t="s">
        <v>60</v>
      </c>
      <c r="E49" t="str">
        <f>VLOOKUP(D49,E$55:F$66,2,FALSE)</f>
        <v>Camrey</v>
      </c>
      <c r="F49" t="str">
        <f>MID(A49,3,2)</f>
        <v>98</v>
      </c>
      <c r="G49">
        <f>IF(23-F49&lt;0,100-F49+23,23-F49)</f>
        <v>25</v>
      </c>
      <c r="H49">
        <v>93382.6</v>
      </c>
      <c r="I49">
        <f>H49/G49</f>
        <v>3735.3040000000001</v>
      </c>
      <c r="J49" t="s">
        <v>18</v>
      </c>
      <c r="K49" t="s">
        <v>63</v>
      </c>
      <c r="L49">
        <v>100000</v>
      </c>
      <c r="M49" t="str">
        <f>IF(H49&lt;L49,"yes","no")</f>
        <v>yes</v>
      </c>
      <c r="N49" t="str">
        <f>CONCATENATE(B49,F49,D49,UPPER(LEFT(J49,3)),RIGHT(A49,3))</f>
        <v>TY98CAMBLA021</v>
      </c>
    </row>
    <row r="50" spans="1:17" x14ac:dyDescent="0.25">
      <c r="A50" t="s">
        <v>64</v>
      </c>
      <c r="B50" t="s">
        <v>58</v>
      </c>
      <c r="C50" t="s">
        <v>59</v>
      </c>
      <c r="D50" t="s">
        <v>60</v>
      </c>
      <c r="E50" t="str">
        <f>VLOOKUP(D50,E$55:F$66,2,FALSE)</f>
        <v>Camrey</v>
      </c>
      <c r="F50" t="str">
        <f>MID(A50,3,2)</f>
        <v>00</v>
      </c>
      <c r="G50">
        <f>IF(23-F50&lt;0,100-F50+23,23-F50)</f>
        <v>23</v>
      </c>
      <c r="H50">
        <v>85928</v>
      </c>
      <c r="I50">
        <f>H50/G50</f>
        <v>3736</v>
      </c>
      <c r="J50" t="s">
        <v>24</v>
      </c>
      <c r="K50" t="s">
        <v>30</v>
      </c>
      <c r="L50">
        <v>100000</v>
      </c>
      <c r="M50" t="str">
        <f>IF(H50&lt;L50,"yes","no")</f>
        <v>yes</v>
      </c>
      <c r="N50" t="str">
        <f>CONCATENATE(B50,F50,D50,UPPER(LEFT(J50,3)),RIGHT(A50,3))</f>
        <v>TY00CAMGRE022</v>
      </c>
    </row>
    <row r="51" spans="1:17" x14ac:dyDescent="0.25">
      <c r="A51" t="s">
        <v>98</v>
      </c>
      <c r="B51" t="s">
        <v>90</v>
      </c>
      <c r="C51" t="s">
        <v>91</v>
      </c>
      <c r="D51" t="s">
        <v>96</v>
      </c>
      <c r="E51" t="str">
        <f>VLOOKUP(D51,E$56:F$66,2,FALSE)</f>
        <v>Carnival</v>
      </c>
      <c r="F51" t="str">
        <f>MID(A51,3,2)</f>
        <v>04</v>
      </c>
      <c r="G51">
        <f>IF(23-F51&lt;0,100-F51+23,23-F51)</f>
        <v>19</v>
      </c>
      <c r="H51">
        <v>72527.199999999997</v>
      </c>
      <c r="I51">
        <f>H51/G51</f>
        <v>3817.2210526315789</v>
      </c>
      <c r="J51" t="s">
        <v>21</v>
      </c>
      <c r="K51" t="s">
        <v>48</v>
      </c>
      <c r="L51">
        <v>75000</v>
      </c>
      <c r="M51" t="str">
        <f>IF(H51&lt;L51,"yes","no")</f>
        <v>yes</v>
      </c>
      <c r="N51" t="str">
        <f>CONCATENATE(B51,F51,D51,UPPER(LEFT(J51,3)),RIGHT(A51,3))</f>
        <v>CR04CARWHI047</v>
      </c>
    </row>
    <row r="52" spans="1:17" x14ac:dyDescent="0.25">
      <c r="A52" t="s">
        <v>57</v>
      </c>
      <c r="B52" t="s">
        <v>58</v>
      </c>
      <c r="C52" t="s">
        <v>59</v>
      </c>
      <c r="D52" t="s">
        <v>60</v>
      </c>
      <c r="E52" t="str">
        <f>VLOOKUP(D52,E$55:F$66,2,FALSE)</f>
        <v>Camrey</v>
      </c>
      <c r="F52" t="str">
        <f>MID(A52,3,2)</f>
        <v>96</v>
      </c>
      <c r="G52">
        <f>IF(23-F52&lt;0,100-F52+23,23-F52)</f>
        <v>27</v>
      </c>
      <c r="H52">
        <v>114660.6</v>
      </c>
      <c r="I52">
        <f>H52/G52</f>
        <v>4246.6888888888889</v>
      </c>
      <c r="J52" t="s">
        <v>24</v>
      </c>
      <c r="K52" t="s">
        <v>61</v>
      </c>
      <c r="L52">
        <v>100000</v>
      </c>
      <c r="M52" t="str">
        <f>IF(H52&lt;L52,"yes","no")</f>
        <v>no</v>
      </c>
      <c r="N52" t="str">
        <f>CONCATENATE(B52,F52,D52,UPPER(LEFT(J52,3)),RIGHT(A52,3))</f>
        <v>TY96CAMGRE020</v>
      </c>
    </row>
    <row r="53" spans="1:17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s="1"/>
      <c r="P53" s="2"/>
      <c r="Q53" s="3"/>
    </row>
    <row r="54" spans="1:17" x14ac:dyDescent="0.25">
      <c r="O54" s="4"/>
      <c r="P54" s="5"/>
      <c r="Q54" s="6"/>
    </row>
    <row r="55" spans="1:17" x14ac:dyDescent="0.25">
      <c r="B55" t="s">
        <v>90</v>
      </c>
      <c r="C55" t="s">
        <v>91</v>
      </c>
      <c r="E55" t="s">
        <v>60</v>
      </c>
      <c r="F55" t="s">
        <v>116</v>
      </c>
      <c r="G55" t="s">
        <v>122</v>
      </c>
      <c r="O55" s="4"/>
      <c r="P55" s="5"/>
      <c r="Q55" s="6"/>
    </row>
    <row r="56" spans="1:17" x14ac:dyDescent="0.25">
      <c r="B56" t="s">
        <v>15</v>
      </c>
      <c r="C56" t="s">
        <v>16</v>
      </c>
      <c r="E56" t="s">
        <v>96</v>
      </c>
      <c r="F56" t="s">
        <v>110</v>
      </c>
      <c r="O56" s="4"/>
      <c r="P56" s="5"/>
      <c r="Q56" s="6"/>
    </row>
    <row r="57" spans="1:17" x14ac:dyDescent="0.25">
      <c r="B57" t="s">
        <v>43</v>
      </c>
      <c r="C57" t="s">
        <v>44</v>
      </c>
      <c r="E57" t="s">
        <v>78</v>
      </c>
      <c r="F57" t="s">
        <v>113</v>
      </c>
      <c r="O57" s="4"/>
      <c r="P57" s="5"/>
      <c r="Q57" s="6"/>
    </row>
    <row r="58" spans="1:17" x14ac:dyDescent="0.25">
      <c r="B58" t="s">
        <v>76</v>
      </c>
      <c r="C58" t="s">
        <v>77</v>
      </c>
      <c r="E58" t="s">
        <v>45</v>
      </c>
      <c r="F58" t="s">
        <v>109</v>
      </c>
      <c r="O58" s="4"/>
      <c r="P58" s="5"/>
      <c r="Q58" s="6"/>
    </row>
    <row r="59" spans="1:17" x14ac:dyDescent="0.25">
      <c r="B59" t="s">
        <v>101</v>
      </c>
      <c r="C59" t="s">
        <v>102</v>
      </c>
      <c r="E59" t="s">
        <v>68</v>
      </c>
      <c r="F59" t="s">
        <v>115</v>
      </c>
      <c r="O59" s="4"/>
      <c r="P59" s="5"/>
      <c r="Q59" s="6"/>
    </row>
    <row r="60" spans="1:17" x14ac:dyDescent="0.25">
      <c r="B60" t="s">
        <v>58</v>
      </c>
      <c r="C60" t="s">
        <v>59</v>
      </c>
      <c r="E60" t="s">
        <v>103</v>
      </c>
      <c r="F60" t="s">
        <v>107</v>
      </c>
      <c r="O60" s="4"/>
      <c r="P60" s="5"/>
      <c r="Q60" s="6"/>
    </row>
    <row r="61" spans="1:17" x14ac:dyDescent="0.25">
      <c r="E61" t="s">
        <v>29</v>
      </c>
      <c r="F61" t="s">
        <v>108</v>
      </c>
      <c r="O61" s="4"/>
      <c r="P61" s="5"/>
      <c r="Q61" s="6"/>
    </row>
    <row r="62" spans="1:17" x14ac:dyDescent="0.25">
      <c r="E62" t="s">
        <v>17</v>
      </c>
      <c r="F62" t="s">
        <v>111</v>
      </c>
      <c r="O62" s="4"/>
      <c r="P62" s="5"/>
      <c r="Q62" s="6"/>
    </row>
    <row r="63" spans="1:17" x14ac:dyDescent="0.25">
      <c r="E63" t="s">
        <v>85</v>
      </c>
      <c r="F63" t="s">
        <v>112</v>
      </c>
      <c r="O63" s="4"/>
      <c r="P63" s="5"/>
      <c r="Q63" s="6"/>
    </row>
    <row r="64" spans="1:17" x14ac:dyDescent="0.25">
      <c r="E64" t="s">
        <v>92</v>
      </c>
      <c r="F64" t="s">
        <v>114</v>
      </c>
      <c r="O64" s="4"/>
      <c r="P64" s="5"/>
      <c r="Q64" s="6"/>
    </row>
    <row r="65" spans="5:17" x14ac:dyDescent="0.25">
      <c r="E65" t="s">
        <v>52</v>
      </c>
      <c r="F65" t="s">
        <v>117</v>
      </c>
      <c r="O65" s="4"/>
      <c r="P65" s="5"/>
      <c r="Q65" s="6"/>
    </row>
    <row r="66" spans="5:17" x14ac:dyDescent="0.25">
      <c r="O66" s="4"/>
      <c r="P66" s="5"/>
      <c r="Q66" s="6"/>
    </row>
    <row r="67" spans="5:17" x14ac:dyDescent="0.25">
      <c r="O67" s="4"/>
      <c r="P67" s="5"/>
      <c r="Q67" s="6"/>
    </row>
    <row r="68" spans="5:17" x14ac:dyDescent="0.25">
      <c r="O68" s="4"/>
      <c r="P68" s="5"/>
      <c r="Q68" s="6"/>
    </row>
    <row r="69" spans="5:17" x14ac:dyDescent="0.25">
      <c r="O69" s="4"/>
      <c r="P69" s="5"/>
      <c r="Q69" s="6"/>
    </row>
    <row r="70" spans="5:17" x14ac:dyDescent="0.25">
      <c r="O70" s="7"/>
      <c r="P70" s="8"/>
      <c r="Q70" s="9"/>
    </row>
  </sheetData>
  <sortState ref="A1:N53">
    <sortCondition ref="I1:I53"/>
  </sortState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</dc:creator>
  <cp:lastModifiedBy>Shiva Krishna</cp:lastModifiedBy>
  <dcterms:created xsi:type="dcterms:W3CDTF">2023-04-29T05:40:27Z</dcterms:created>
  <dcterms:modified xsi:type="dcterms:W3CDTF">2023-04-29T06:30:50Z</dcterms:modified>
</cp:coreProperties>
</file>