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13_ncr:1_{41A95838-7B05-4AEB-A73E-D01E25D8314C}" xr6:coauthVersionLast="47" xr6:coauthVersionMax="47" xr10:uidLastSave="{00000000-0000-0000-0000-000000000000}"/>
  <bookViews>
    <workbookView xWindow="-110" yWindow="-110" windowWidth="19420" windowHeight="10300" xr2:uid="{261B50DA-2155-445E-BC09-75AEA900EAC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5" i="1" l="1"/>
  <c r="M35" i="1"/>
  <c r="E8" i="1"/>
  <c r="E29" i="1"/>
  <c r="B30" i="1"/>
  <c r="F30" i="1" s="1"/>
  <c r="F29" i="1"/>
  <c r="D29" i="1"/>
  <c r="G29" i="1" s="1"/>
  <c r="H29" i="1" s="1"/>
  <c r="H15" i="1"/>
  <c r="D8" i="1"/>
  <c r="B9" i="1"/>
  <c r="F9" i="1" s="1"/>
  <c r="E9" i="1" s="1"/>
  <c r="G8" i="1"/>
  <c r="H8" i="1" s="1"/>
  <c r="F8" i="1"/>
  <c r="B25" i="1"/>
  <c r="C24" i="1"/>
  <c r="D30" i="1" l="1"/>
  <c r="E30" i="1"/>
  <c r="B31" i="1"/>
  <c r="D9" i="1"/>
  <c r="B10" i="1"/>
  <c r="B24" i="1"/>
  <c r="F31" i="1" l="1"/>
  <c r="B32" i="1"/>
  <c r="G30" i="1"/>
  <c r="H30" i="1" s="1"/>
  <c r="G9" i="1"/>
  <c r="H9" i="1" s="1"/>
  <c r="F10" i="1"/>
  <c r="E10" i="1" s="1"/>
  <c r="B11" i="1"/>
  <c r="M36" i="1" l="1"/>
  <c r="F32" i="1"/>
  <c r="B33" i="1"/>
  <c r="F33" i="1" s="1"/>
  <c r="E31" i="1"/>
  <c r="D31" i="1"/>
  <c r="B12" i="1"/>
  <c r="F12" i="1" s="1"/>
  <c r="E12" i="1" s="1"/>
  <c r="F11" i="1"/>
  <c r="D10" i="1"/>
  <c r="G31" i="1" l="1"/>
  <c r="H31" i="1" s="1"/>
  <c r="F13" i="1"/>
  <c r="E11" i="1"/>
  <c r="G10" i="1"/>
  <c r="H10" i="1" s="1"/>
  <c r="E32" i="1"/>
  <c r="D32" i="1"/>
  <c r="E33" i="1"/>
  <c r="D33" i="1"/>
  <c r="D11" i="1"/>
  <c r="D12" i="1"/>
  <c r="G32" i="1" l="1"/>
  <c r="H32" i="1" s="1"/>
  <c r="G11" i="1"/>
  <c r="H11" i="1" s="1"/>
  <c r="M38" i="1" s="1"/>
  <c r="M37" i="1"/>
  <c r="D13" i="1"/>
  <c r="E13" i="1"/>
  <c r="G12" i="1"/>
  <c r="H12" i="1" s="1"/>
  <c r="M39" i="1" s="1"/>
  <c r="G33" i="1"/>
  <c r="H33" i="1" s="1"/>
  <c r="O35" i="1" s="1"/>
  <c r="H37" i="1"/>
  <c r="H38" i="1" s="1"/>
  <c r="H13" i="1" l="1"/>
</calcChain>
</file>

<file path=xl/sharedStrings.xml><?xml version="1.0" encoding="utf-8"?>
<sst xmlns="http://schemas.openxmlformats.org/spreadsheetml/2006/main" count="45" uniqueCount="30">
  <si>
    <t xml:space="preserve"> Toy Company</t>
  </si>
  <si>
    <t>You are the product manager of a toy company thinking of launching a new product, the indoor fort building kit. Your critics say these are just overpriced cardboard boxes, but you know this product will be successful and you seek out initial investors.
At the start of year 1 (right now), you will incur a cost of $4 million to build and staff a production factory. In year 1, you expect to sell 80,000 kits at a unit price of $25 each. The price of $25 will remain unchanged through years 1 to 5. Unit sales are expected to grow by the same percentage (g) each year. During years 1 to 5, you incur two types of costs: variable costs and fixed SG&amp;A (selling, general, and administrative) costs. Each year, variable costs equal half of revenue. During year 1, SG&amp;A costs equal 40% of revenue. This percentage is assumed to drop 2% per year, so during year 2, SG&amp;A costs will equal 38% of revenue, and so on.
Your goal is to pay back the $4M investment by the end of year 5.</t>
  </si>
  <si>
    <t>Year</t>
  </si>
  <si>
    <t>investment at year 1</t>
  </si>
  <si>
    <t>Million</t>
  </si>
  <si>
    <t>sell kit</t>
  </si>
  <si>
    <t>selling price (unit price)</t>
  </si>
  <si>
    <t>each</t>
  </si>
  <si>
    <t>expectation to grow unit sales</t>
  </si>
  <si>
    <t>variable cost</t>
  </si>
  <si>
    <t>Revenue</t>
  </si>
  <si>
    <t>cost</t>
  </si>
  <si>
    <t>profit</t>
  </si>
  <si>
    <t>SG&amp;A</t>
  </si>
  <si>
    <t>sell</t>
  </si>
  <si>
    <t>B22+B22*g</t>
  </si>
  <si>
    <t>percentage drop</t>
  </si>
  <si>
    <t>2 year</t>
  </si>
  <si>
    <t>unit price</t>
  </si>
  <si>
    <t>growth_rate</t>
  </si>
  <si>
    <t>Total_sales</t>
  </si>
  <si>
    <t>Profit_each_year</t>
  </si>
  <si>
    <t>Total_profit</t>
  </si>
  <si>
    <t>sg%decrese</t>
  </si>
  <si>
    <t>NPV</t>
  </si>
  <si>
    <t>question1</t>
  </si>
  <si>
    <t>Now, use a discount rate of 5% to compute the net present value (NPV) of the cash flows for years 1 through 5, assuming the cash inflows will occur at the end of each year.
Taking the time value of money into consideration, what annual percentage growth rate g is needed to pay back the plant cost by the end of year 5?</t>
  </si>
  <si>
    <t>Rate</t>
  </si>
  <si>
    <t>cash_flow</t>
  </si>
  <si>
    <t>grwoth_rate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</si>
</sst>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6" formatCode="_-[$$-409]* #,##0_ ;_-[$$-409]* \-#,##0\ ;_-[$$-409]* &quot;-&quot;??_ ;_-@_ "/>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21">
    <xf numFmtId="0" fontId="0" fillId="0" borderId="0" xfId="0"/>
    <xf numFmtId="0" fontId="2" fillId="0" borderId="1" xfId="2" applyAlignment="1">
      <alignment horizontal="center"/>
    </xf>
    <xf numFmtId="0" fontId="0" fillId="0" borderId="0" xfId="0" applyAlignment="1">
      <alignment horizontal="left" wrapText="1"/>
    </xf>
    <xf numFmtId="0" fontId="0" fillId="0" borderId="0" xfId="0" applyAlignment="1">
      <alignment horizontal="left"/>
    </xf>
    <xf numFmtId="164" fontId="0" fillId="0" borderId="0" xfId="0" applyNumberFormat="1"/>
    <xf numFmtId="166" fontId="0" fillId="0" borderId="0" xfId="0" applyNumberFormat="1"/>
    <xf numFmtId="9" fontId="0" fillId="0" borderId="0" xfId="0" applyNumberFormat="1"/>
    <xf numFmtId="0" fontId="3" fillId="0" borderId="2" xfId="0" applyFont="1" applyBorder="1"/>
    <xf numFmtId="0" fontId="0" fillId="0" borderId="2" xfId="0" applyBorder="1"/>
    <xf numFmtId="2" fontId="0" fillId="0" borderId="2" xfId="0" applyNumberFormat="1" applyBorder="1"/>
    <xf numFmtId="166" fontId="0" fillId="0" borderId="2" xfId="0" applyNumberFormat="1" applyBorder="1"/>
    <xf numFmtId="166" fontId="0" fillId="0" borderId="3" xfId="0" applyNumberFormat="1" applyFill="1" applyBorder="1"/>
    <xf numFmtId="9" fontId="0" fillId="0" borderId="0" xfId="1" applyFont="1"/>
    <xf numFmtId="9" fontId="0" fillId="0" borderId="2" xfId="1" applyFont="1" applyBorder="1"/>
    <xf numFmtId="1" fontId="0" fillId="0" borderId="2" xfId="0" applyNumberFormat="1" applyBorder="1"/>
    <xf numFmtId="164" fontId="0" fillId="0" borderId="2" xfId="0" applyNumberFormat="1" applyBorder="1"/>
    <xf numFmtId="0" fontId="0" fillId="0" borderId="2" xfId="0" applyFill="1" applyBorder="1"/>
    <xf numFmtId="9" fontId="0" fillId="0" borderId="2" xfId="0" applyNumberFormat="1" applyBorder="1"/>
    <xf numFmtId="10" fontId="0" fillId="2" borderId="2" xfId="1" applyNumberFormat="1" applyFont="1" applyFill="1" applyBorder="1"/>
    <xf numFmtId="0" fontId="4" fillId="2" borderId="0" xfId="0" applyFont="1" applyFill="1"/>
    <xf numFmtId="9" fontId="0" fillId="2" borderId="0" xfId="1" applyFont="1" applyFill="1"/>
  </cellXfs>
  <cellStyles count="3">
    <cellStyle name="Heading 1" xfId="2" builtinId="1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8615-429C-4BCF-94BA-6814273E6F68}">
  <dimension ref="A1:Z39"/>
  <sheetViews>
    <sheetView tabSelected="1" zoomScale="73" workbookViewId="0">
      <selection activeCell="J12" sqref="J12"/>
    </sheetView>
  </sheetViews>
  <sheetFormatPr defaultRowHeight="14.5" x14ac:dyDescent="0.35"/>
  <cols>
    <col min="1" max="1" width="17.90625" bestFit="1" customWidth="1"/>
    <col min="2" max="2" width="17.1796875" bestFit="1" customWidth="1"/>
    <col min="4" max="4" width="26" bestFit="1" customWidth="1"/>
    <col min="5" max="6" width="13.54296875" bestFit="1" customWidth="1"/>
    <col min="7" max="7" width="12.453125" bestFit="1" customWidth="1"/>
    <col min="8" max="8" width="14.1796875" bestFit="1" customWidth="1"/>
    <col min="9" max="9" width="10.90625" bestFit="1" customWidth="1"/>
    <col min="10" max="10" width="9.90625" bestFit="1" customWidth="1"/>
    <col min="12" max="12" width="13.08984375" bestFit="1" customWidth="1"/>
    <col min="13" max="13" width="13.54296875" bestFit="1" customWidth="1"/>
    <col min="14" max="14" width="13.1796875" bestFit="1" customWidth="1"/>
    <col min="15" max="15" width="14.1796875" bestFit="1" customWidth="1"/>
    <col min="16" max="16" width="9.90625" bestFit="1" customWidth="1"/>
  </cols>
  <sheetData>
    <row r="1" spans="1:20" ht="15" thickBot="1" x14ac:dyDescent="0.4">
      <c r="A1" s="1" t="s">
        <v>0</v>
      </c>
      <c r="B1" s="1"/>
      <c r="C1" s="1"/>
      <c r="D1" s="1"/>
    </row>
    <row r="2" spans="1:20" ht="15.5" thickTop="1" thickBot="1" x14ac:dyDescent="0.4">
      <c r="A2" s="1"/>
      <c r="B2" s="1"/>
      <c r="C2" s="1"/>
      <c r="D2" s="1"/>
    </row>
    <row r="3" spans="1:20" ht="15" thickTop="1" x14ac:dyDescent="0.35">
      <c r="K3" s="2" t="s">
        <v>1</v>
      </c>
      <c r="L3" s="3"/>
      <c r="M3" s="3"/>
      <c r="N3" s="3"/>
      <c r="O3" s="3"/>
      <c r="P3" s="3"/>
      <c r="Q3" s="3"/>
      <c r="R3" s="3"/>
      <c r="S3" s="3"/>
      <c r="T3" s="3"/>
    </row>
    <row r="4" spans="1:20" x14ac:dyDescent="0.35">
      <c r="K4" s="3"/>
      <c r="L4" s="3"/>
      <c r="M4" s="3"/>
      <c r="N4" s="3"/>
      <c r="O4" s="3"/>
      <c r="P4" s="3"/>
      <c r="Q4" s="3"/>
      <c r="R4" s="3"/>
      <c r="S4" s="3"/>
      <c r="T4" s="3"/>
    </row>
    <row r="5" spans="1:20" x14ac:dyDescent="0.35">
      <c r="K5" s="3"/>
      <c r="L5" s="3"/>
      <c r="M5" s="3"/>
      <c r="N5" s="3"/>
      <c r="O5" s="3"/>
      <c r="P5" s="3"/>
      <c r="Q5" s="3"/>
      <c r="R5" s="3"/>
      <c r="S5" s="3"/>
      <c r="T5" s="3"/>
    </row>
    <row r="6" spans="1:20" x14ac:dyDescent="0.35">
      <c r="K6" s="3"/>
      <c r="L6" s="3"/>
      <c r="M6" s="3"/>
      <c r="N6" s="3"/>
      <c r="O6" s="3"/>
      <c r="P6" s="3"/>
      <c r="Q6" s="3"/>
      <c r="R6" s="3"/>
      <c r="S6" s="3"/>
      <c r="T6" s="3"/>
    </row>
    <row r="7" spans="1:20" ht="15.5" x14ac:dyDescent="0.35">
      <c r="A7" s="7" t="s">
        <v>2</v>
      </c>
      <c r="B7" s="8" t="s">
        <v>14</v>
      </c>
      <c r="C7" s="8" t="s">
        <v>18</v>
      </c>
      <c r="D7" s="8" t="s">
        <v>9</v>
      </c>
      <c r="E7" s="8" t="s">
        <v>13</v>
      </c>
      <c r="F7" s="8" t="s">
        <v>10</v>
      </c>
      <c r="G7" s="8" t="s">
        <v>11</v>
      </c>
      <c r="H7" s="8" t="s">
        <v>12</v>
      </c>
      <c r="I7" s="8" t="s">
        <v>19</v>
      </c>
      <c r="J7" s="16" t="s">
        <v>23</v>
      </c>
      <c r="K7" s="3"/>
      <c r="L7" s="3"/>
      <c r="M7" s="3"/>
      <c r="N7" s="3"/>
      <c r="O7" s="3"/>
      <c r="P7" s="3"/>
      <c r="Q7" s="3"/>
      <c r="R7" s="3"/>
      <c r="S7" s="3"/>
      <c r="T7" s="3"/>
    </row>
    <row r="8" spans="1:20" x14ac:dyDescent="0.35">
      <c r="A8" s="8">
        <v>1</v>
      </c>
      <c r="B8" s="9">
        <v>80000</v>
      </c>
      <c r="C8" s="10">
        <v>25</v>
      </c>
      <c r="D8" s="10">
        <f>F8/2</f>
        <v>1000000</v>
      </c>
      <c r="E8" s="10">
        <f>F8*J8</f>
        <v>800000</v>
      </c>
      <c r="F8" s="10">
        <f>B8*C8</f>
        <v>2000000</v>
      </c>
      <c r="G8" s="10">
        <f>E8+D8</f>
        <v>1800000</v>
      </c>
      <c r="H8" s="10">
        <f>F8-G8</f>
        <v>200000</v>
      </c>
      <c r="I8" s="13">
        <v>0.1</v>
      </c>
      <c r="J8" s="17">
        <v>0.4</v>
      </c>
      <c r="K8" s="3"/>
      <c r="L8" s="3"/>
      <c r="M8" s="3"/>
      <c r="N8" s="3"/>
      <c r="O8" s="3"/>
      <c r="P8" s="3"/>
      <c r="Q8" s="3"/>
      <c r="R8" s="3"/>
      <c r="S8" s="3"/>
      <c r="T8" s="3"/>
    </row>
    <row r="9" spans="1:20" x14ac:dyDescent="0.35">
      <c r="A9" s="8">
        <v>2</v>
      </c>
      <c r="B9" s="8">
        <f>B8+B8*$I$8</f>
        <v>88000</v>
      </c>
      <c r="C9" s="10">
        <v>25</v>
      </c>
      <c r="D9" s="10">
        <f t="shared" ref="D9:D13" si="0">F9/2</f>
        <v>1100000</v>
      </c>
      <c r="E9" s="10">
        <f>F9*J9</f>
        <v>836000</v>
      </c>
      <c r="F9" s="10">
        <f t="shared" ref="F9:F12" si="1">B9*C9</f>
        <v>2200000</v>
      </c>
      <c r="G9" s="10">
        <f t="shared" ref="G9:G12" si="2">E9+D9</f>
        <v>1936000</v>
      </c>
      <c r="H9" s="10">
        <f t="shared" ref="H9:H13" si="3">F9-G9</f>
        <v>264000</v>
      </c>
      <c r="I9" s="8"/>
      <c r="J9" s="17">
        <v>0.38</v>
      </c>
      <c r="K9" s="3"/>
      <c r="L9" s="3"/>
      <c r="M9" s="3"/>
      <c r="N9" s="3"/>
      <c r="O9" s="3"/>
      <c r="P9" s="3"/>
      <c r="Q9" s="3"/>
      <c r="R9" s="3"/>
      <c r="S9" s="3"/>
      <c r="T9" s="3"/>
    </row>
    <row r="10" spans="1:20" x14ac:dyDescent="0.35">
      <c r="A10" s="8">
        <v>3</v>
      </c>
      <c r="B10" s="8">
        <f t="shared" ref="B10:B12" si="4">B9+B9*$I$8</f>
        <v>96800</v>
      </c>
      <c r="C10" s="10">
        <v>25</v>
      </c>
      <c r="D10" s="10">
        <f t="shared" si="0"/>
        <v>1210000</v>
      </c>
      <c r="E10" s="10">
        <f>F10*J10</f>
        <v>871200</v>
      </c>
      <c r="F10" s="10">
        <f t="shared" si="1"/>
        <v>2420000</v>
      </c>
      <c r="G10" s="10">
        <f t="shared" si="2"/>
        <v>2081200</v>
      </c>
      <c r="H10" s="10">
        <f t="shared" si="3"/>
        <v>338800</v>
      </c>
      <c r="I10" s="8"/>
      <c r="J10" s="17">
        <v>0.36</v>
      </c>
      <c r="K10" s="3"/>
      <c r="L10" s="3"/>
      <c r="M10" s="3"/>
      <c r="N10" s="3"/>
      <c r="O10" s="3"/>
      <c r="P10" s="3"/>
      <c r="Q10" s="3"/>
      <c r="R10" s="3"/>
      <c r="S10" s="3"/>
      <c r="T10" s="3"/>
    </row>
    <row r="11" spans="1:20" x14ac:dyDescent="0.35">
      <c r="A11" s="8">
        <v>4</v>
      </c>
      <c r="B11" s="8">
        <f t="shared" si="4"/>
        <v>106480</v>
      </c>
      <c r="C11" s="10">
        <v>25</v>
      </c>
      <c r="D11" s="10">
        <f t="shared" si="0"/>
        <v>1331000</v>
      </c>
      <c r="E11" s="10">
        <f>F11*J11</f>
        <v>905080.00000000012</v>
      </c>
      <c r="F11" s="10">
        <f t="shared" si="1"/>
        <v>2662000</v>
      </c>
      <c r="G11" s="10">
        <f>E11+D11</f>
        <v>2236080</v>
      </c>
      <c r="H11" s="10">
        <f>F11-G11</f>
        <v>425920</v>
      </c>
      <c r="I11" s="8"/>
      <c r="J11" s="17">
        <v>0.34</v>
      </c>
      <c r="K11" s="3"/>
      <c r="L11" s="3"/>
      <c r="M11" s="3"/>
      <c r="N11" s="3"/>
      <c r="O11" s="3"/>
      <c r="P11" s="3"/>
      <c r="Q11" s="3"/>
      <c r="R11" s="3"/>
      <c r="S11" s="3"/>
      <c r="T11" s="3"/>
    </row>
    <row r="12" spans="1:20" x14ac:dyDescent="0.35">
      <c r="A12" s="8">
        <v>5</v>
      </c>
      <c r="B12" s="8">
        <f t="shared" si="4"/>
        <v>117128</v>
      </c>
      <c r="C12" s="10">
        <v>25</v>
      </c>
      <c r="D12" s="10">
        <f t="shared" si="0"/>
        <v>1464100</v>
      </c>
      <c r="E12" s="10">
        <f t="shared" ref="E9:E13" si="5">F12*J12</f>
        <v>937024</v>
      </c>
      <c r="F12" s="10">
        <f t="shared" si="1"/>
        <v>2928200</v>
      </c>
      <c r="G12" s="10">
        <f t="shared" si="2"/>
        <v>2401124</v>
      </c>
      <c r="H12" s="10">
        <f t="shared" si="3"/>
        <v>527076</v>
      </c>
      <c r="I12" s="8"/>
      <c r="J12" s="17">
        <v>0.32</v>
      </c>
      <c r="K12" s="3"/>
      <c r="L12" s="3"/>
      <c r="M12" s="3"/>
      <c r="N12" s="3"/>
      <c r="O12" s="3"/>
      <c r="P12" s="3"/>
      <c r="Q12" s="3"/>
      <c r="R12" s="3"/>
      <c r="S12" s="3"/>
      <c r="T12" s="3"/>
    </row>
    <row r="13" spans="1:20" x14ac:dyDescent="0.35">
      <c r="D13" s="11">
        <f>F13/2</f>
        <v>6105100</v>
      </c>
      <c r="E13" s="10">
        <f t="shared" si="5"/>
        <v>0</v>
      </c>
      <c r="F13" s="5">
        <f>SUM(F8:F12)</f>
        <v>12210200</v>
      </c>
      <c r="H13" s="5">
        <f>SUM(H8:H12)</f>
        <v>1755796</v>
      </c>
      <c r="K13" s="3"/>
      <c r="L13" s="3"/>
      <c r="M13" s="3"/>
      <c r="N13" s="3"/>
      <c r="O13" s="3"/>
      <c r="P13" s="3"/>
      <c r="Q13" s="3"/>
      <c r="R13" s="3"/>
      <c r="S13" s="3"/>
      <c r="T13" s="3"/>
    </row>
    <row r="14" spans="1:20" x14ac:dyDescent="0.35">
      <c r="K14" s="3"/>
      <c r="L14" s="3"/>
      <c r="M14" s="3"/>
      <c r="N14" s="3"/>
      <c r="O14" s="3"/>
      <c r="P14" s="3"/>
      <c r="Q14" s="3"/>
      <c r="R14" s="3"/>
      <c r="S14" s="3"/>
      <c r="T14" s="3"/>
    </row>
    <row r="15" spans="1:20" x14ac:dyDescent="0.35">
      <c r="G15" t="s">
        <v>20</v>
      </c>
      <c r="H15">
        <f>G20</f>
        <v>0</v>
      </c>
      <c r="K15" s="3"/>
      <c r="L15" s="3"/>
      <c r="M15" s="3"/>
      <c r="N15" s="3"/>
      <c r="O15" s="3"/>
      <c r="P15" s="3"/>
      <c r="Q15" s="3"/>
      <c r="R15" s="3"/>
      <c r="S15" s="3"/>
      <c r="T15" s="3"/>
    </row>
    <row r="16" spans="1:20" x14ac:dyDescent="0.35">
      <c r="D16" t="s">
        <v>19</v>
      </c>
      <c r="E16" s="12">
        <v>-335544.32000000001</v>
      </c>
      <c r="K16" s="3"/>
      <c r="L16" s="3"/>
      <c r="M16" s="3"/>
      <c r="N16" s="3"/>
      <c r="O16" s="3"/>
      <c r="P16" s="3"/>
      <c r="Q16" s="3"/>
      <c r="R16" s="3"/>
      <c r="S16" s="3"/>
      <c r="T16" s="3"/>
    </row>
    <row r="17" spans="1:26" x14ac:dyDescent="0.35">
      <c r="K17" s="3"/>
      <c r="L17" s="3"/>
      <c r="M17" s="3"/>
      <c r="N17" s="3"/>
      <c r="O17" s="3"/>
      <c r="P17" s="3"/>
      <c r="Q17" s="3"/>
      <c r="R17" s="3"/>
      <c r="S17" s="3"/>
      <c r="T17" s="3"/>
    </row>
    <row r="18" spans="1:26" x14ac:dyDescent="0.35">
      <c r="K18" s="3"/>
      <c r="L18" s="3"/>
      <c r="M18" s="3"/>
      <c r="N18" s="3"/>
      <c r="O18" s="3"/>
      <c r="P18" s="3"/>
      <c r="Q18" s="3"/>
      <c r="R18" s="3"/>
      <c r="S18" s="3"/>
      <c r="T18" s="3"/>
    </row>
    <row r="19" spans="1:26" x14ac:dyDescent="0.35">
      <c r="K19" s="3"/>
      <c r="L19" s="3"/>
      <c r="M19" s="3"/>
      <c r="N19" s="3"/>
      <c r="O19" s="3"/>
      <c r="P19" s="3"/>
      <c r="Q19" s="3"/>
      <c r="R19" s="3"/>
      <c r="S19" s="3"/>
      <c r="T19" s="3"/>
    </row>
    <row r="20" spans="1:26" x14ac:dyDescent="0.35">
      <c r="K20" s="3"/>
      <c r="L20" s="3"/>
      <c r="M20" s="3"/>
      <c r="N20" s="3"/>
      <c r="O20" s="3"/>
      <c r="P20" s="3"/>
      <c r="Q20" s="3"/>
      <c r="R20" s="3"/>
      <c r="S20" s="3"/>
      <c r="T20" s="3"/>
    </row>
    <row r="21" spans="1:26" x14ac:dyDescent="0.35">
      <c r="A21" t="s">
        <v>3</v>
      </c>
      <c r="B21" s="5">
        <v>4000000</v>
      </c>
      <c r="C21" t="s">
        <v>4</v>
      </c>
      <c r="D21" t="s">
        <v>8</v>
      </c>
      <c r="E21" s="5" t="s">
        <v>15</v>
      </c>
      <c r="F21" t="s">
        <v>24</v>
      </c>
      <c r="K21" s="3"/>
      <c r="L21" s="3"/>
      <c r="M21" s="3"/>
      <c r="N21" s="3"/>
      <c r="O21" s="3"/>
      <c r="P21" s="3"/>
      <c r="Q21" s="3"/>
      <c r="R21" s="3"/>
      <c r="S21" s="3"/>
      <c r="T21" s="3"/>
    </row>
    <row r="22" spans="1:26" x14ac:dyDescent="0.35">
      <c r="A22" t="s">
        <v>5</v>
      </c>
      <c r="B22">
        <v>80000</v>
      </c>
    </row>
    <row r="23" spans="1:26" x14ac:dyDescent="0.35">
      <c r="A23" t="s">
        <v>6</v>
      </c>
      <c r="B23" s="5">
        <v>25</v>
      </c>
      <c r="C23" t="s">
        <v>7</v>
      </c>
    </row>
    <row r="24" spans="1:26" x14ac:dyDescent="0.35">
      <c r="A24" t="s">
        <v>9</v>
      </c>
      <c r="B24" s="4">
        <f>F8/2</f>
        <v>1000000</v>
      </c>
      <c r="C24" t="str">
        <f ca="1">_xlfn.FORMULATEXT(B24)</f>
        <v>=F8/2</v>
      </c>
    </row>
    <row r="25" spans="1:26" x14ac:dyDescent="0.35">
      <c r="A25" t="s">
        <v>13</v>
      </c>
      <c r="B25">
        <f>F8*40%</f>
        <v>800000</v>
      </c>
    </row>
    <row r="26" spans="1:26" x14ac:dyDescent="0.35">
      <c r="A26" t="s">
        <v>16</v>
      </c>
      <c r="B26" s="6">
        <v>0.02</v>
      </c>
      <c r="C26" t="s">
        <v>17</v>
      </c>
    </row>
    <row r="27" spans="1:26" ht="21" x14ac:dyDescent="0.5">
      <c r="L27" s="19" t="s">
        <v>25</v>
      </c>
      <c r="M27" s="2" t="s">
        <v>26</v>
      </c>
      <c r="N27" s="3"/>
      <c r="O27" s="3"/>
      <c r="P27" s="3"/>
      <c r="Q27" s="3"/>
      <c r="R27" s="3"/>
      <c r="S27" s="3"/>
      <c r="T27" s="3"/>
      <c r="U27" s="3"/>
      <c r="V27" s="3"/>
      <c r="W27" s="3"/>
      <c r="X27" s="3"/>
      <c r="Y27" s="3"/>
      <c r="Z27" s="3"/>
    </row>
    <row r="28" spans="1:26" ht="15.5" x14ac:dyDescent="0.35">
      <c r="A28" s="7" t="s">
        <v>2</v>
      </c>
      <c r="B28" s="8" t="s">
        <v>14</v>
      </c>
      <c r="C28" s="8" t="s">
        <v>18</v>
      </c>
      <c r="D28" s="8" t="s">
        <v>9</v>
      </c>
      <c r="E28" s="8" t="s">
        <v>13</v>
      </c>
      <c r="F28" s="8" t="s">
        <v>10</v>
      </c>
      <c r="G28" s="8" t="s">
        <v>11</v>
      </c>
      <c r="H28" s="8" t="s">
        <v>12</v>
      </c>
      <c r="I28" s="8" t="s">
        <v>19</v>
      </c>
      <c r="J28" s="16" t="s">
        <v>23</v>
      </c>
      <c r="M28" s="3"/>
      <c r="N28" s="3"/>
      <c r="O28" s="3"/>
      <c r="P28" s="3"/>
      <c r="Q28" s="3"/>
      <c r="R28" s="3"/>
      <c r="S28" s="3"/>
      <c r="T28" s="3"/>
      <c r="U28" s="3"/>
      <c r="V28" s="3"/>
      <c r="W28" s="3"/>
      <c r="X28" s="3"/>
      <c r="Y28" s="3"/>
      <c r="Z28" s="3"/>
    </row>
    <row r="29" spans="1:26" x14ac:dyDescent="0.35">
      <c r="A29" s="8">
        <v>1</v>
      </c>
      <c r="B29" s="14">
        <v>80000</v>
      </c>
      <c r="C29" s="10">
        <v>25</v>
      </c>
      <c r="D29" s="8">
        <f>F29/2</f>
        <v>1000000</v>
      </c>
      <c r="E29" s="15">
        <f>F29*J29</f>
        <v>800000</v>
      </c>
      <c r="F29" s="15">
        <f>C29*B29</f>
        <v>2000000</v>
      </c>
      <c r="G29" s="8">
        <f>D29+E29</f>
        <v>1800000</v>
      </c>
      <c r="H29" s="15">
        <f>F29-G29</f>
        <v>200000</v>
      </c>
      <c r="I29" s="18">
        <v>0.5887873888663413</v>
      </c>
      <c r="J29" s="17">
        <v>0.4</v>
      </c>
      <c r="M29" s="3"/>
      <c r="N29" s="3"/>
      <c r="O29" s="3"/>
      <c r="P29" s="3"/>
      <c r="Q29" s="3"/>
      <c r="R29" s="3"/>
      <c r="S29" s="3"/>
      <c r="T29" s="3"/>
      <c r="U29" s="3"/>
      <c r="V29" s="3"/>
      <c r="W29" s="3"/>
      <c r="X29" s="3"/>
      <c r="Y29" s="3"/>
      <c r="Z29" s="3"/>
    </row>
    <row r="30" spans="1:26" x14ac:dyDescent="0.35">
      <c r="A30" s="8">
        <v>2</v>
      </c>
      <c r="B30" s="8">
        <f>B29+B29*$I$29</f>
        <v>127102.9911093073</v>
      </c>
      <c r="C30" s="10">
        <v>25</v>
      </c>
      <c r="D30" s="8">
        <f t="shared" ref="D30:D33" si="6">F30/2</f>
        <v>1588787.3888663412</v>
      </c>
      <c r="E30" s="15">
        <f t="shared" ref="E30:E33" si="7">F30*J30</f>
        <v>1207478.4155384193</v>
      </c>
      <c r="F30" s="15">
        <f t="shared" ref="F30:F33" si="8">C30*B30</f>
        <v>3177574.7777326824</v>
      </c>
      <c r="G30" s="8">
        <f>D30+E30</f>
        <v>2796265.8044047607</v>
      </c>
      <c r="H30" s="15">
        <f t="shared" ref="H30:H33" si="9">F30-G30</f>
        <v>381308.9733279217</v>
      </c>
      <c r="I30" s="8"/>
      <c r="J30" s="17">
        <v>0.38</v>
      </c>
      <c r="M30" s="3"/>
      <c r="N30" s="3"/>
      <c r="O30" s="3"/>
      <c r="P30" s="3"/>
      <c r="Q30" s="3"/>
      <c r="R30" s="3"/>
      <c r="S30" s="3"/>
      <c r="T30" s="3"/>
      <c r="U30" s="3"/>
      <c r="V30" s="3"/>
      <c r="W30" s="3"/>
      <c r="X30" s="3"/>
      <c r="Y30" s="3"/>
      <c r="Z30" s="3"/>
    </row>
    <row r="31" spans="1:26" x14ac:dyDescent="0.35">
      <c r="A31" s="8">
        <v>3</v>
      </c>
      <c r="B31" s="8">
        <f t="shared" ref="B31:B33" si="10">B30+B30*$I$29</f>
        <v>201939.62936165812</v>
      </c>
      <c r="C31" s="10">
        <v>25</v>
      </c>
      <c r="D31" s="8">
        <f t="shared" si="6"/>
        <v>2524245.3670207267</v>
      </c>
      <c r="E31" s="15">
        <f>F31*J31</f>
        <v>1817456.6642549231</v>
      </c>
      <c r="F31" s="15">
        <f t="shared" si="8"/>
        <v>5048490.7340414533</v>
      </c>
      <c r="G31" s="8">
        <f t="shared" ref="G30:G33" si="11">D31+E31</f>
        <v>4341702.0312756496</v>
      </c>
      <c r="H31" s="15">
        <f t="shared" si="9"/>
        <v>706788.70276580378</v>
      </c>
      <c r="I31" s="8"/>
      <c r="J31" s="17">
        <v>0.36</v>
      </c>
      <c r="M31" s="3"/>
      <c r="N31" s="3"/>
      <c r="O31" s="3"/>
      <c r="P31" s="3"/>
      <c r="Q31" s="3"/>
      <c r="R31" s="3"/>
      <c r="S31" s="3"/>
      <c r="T31" s="3"/>
      <c r="U31" s="3"/>
      <c r="V31" s="3"/>
      <c r="W31" s="3"/>
      <c r="X31" s="3"/>
      <c r="Y31" s="3"/>
      <c r="Z31" s="3"/>
    </row>
    <row r="32" spans="1:26" x14ac:dyDescent="0.35">
      <c r="A32" s="8">
        <v>4</v>
      </c>
      <c r="B32" s="8">
        <f t="shared" si="10"/>
        <v>320839.13644214557</v>
      </c>
      <c r="C32" s="10">
        <v>25</v>
      </c>
      <c r="D32" s="8">
        <f t="shared" si="6"/>
        <v>4010489.2055268195</v>
      </c>
      <c r="E32" s="15">
        <f t="shared" si="7"/>
        <v>2727132.6597582377</v>
      </c>
      <c r="F32" s="15">
        <f t="shared" si="8"/>
        <v>8020978.4110536389</v>
      </c>
      <c r="G32" s="8">
        <f t="shared" si="11"/>
        <v>6737621.8652850576</v>
      </c>
      <c r="H32" s="15">
        <f t="shared" si="9"/>
        <v>1283356.5457685813</v>
      </c>
      <c r="I32" s="8"/>
      <c r="J32" s="17">
        <v>0.34</v>
      </c>
    </row>
    <row r="33" spans="1:16" x14ac:dyDescent="0.35">
      <c r="A33" s="8">
        <v>5</v>
      </c>
      <c r="B33" s="8">
        <f t="shared" si="10"/>
        <v>509745.17383404827</v>
      </c>
      <c r="C33" s="10">
        <v>25</v>
      </c>
      <c r="D33" s="8">
        <f t="shared" si="6"/>
        <v>6371814.6729256036</v>
      </c>
      <c r="E33" s="15">
        <f t="shared" si="7"/>
        <v>4077961.3906723862</v>
      </c>
      <c r="F33" s="15">
        <f t="shared" si="8"/>
        <v>12743629.345851207</v>
      </c>
      <c r="G33" s="8">
        <f t="shared" si="11"/>
        <v>10449776.06359799</v>
      </c>
      <c r="H33" s="15">
        <f t="shared" si="9"/>
        <v>2293853.282253217</v>
      </c>
      <c r="I33" s="8"/>
      <c r="J33" s="17">
        <v>0.32</v>
      </c>
    </row>
    <row r="34" spans="1:16" x14ac:dyDescent="0.35">
      <c r="L34" t="s">
        <v>2</v>
      </c>
      <c r="M34" t="s">
        <v>28</v>
      </c>
      <c r="N34" t="s">
        <v>27</v>
      </c>
      <c r="O34" t="s">
        <v>24</v>
      </c>
      <c r="P34" t="s">
        <v>29</v>
      </c>
    </row>
    <row r="35" spans="1:16" x14ac:dyDescent="0.35">
      <c r="L35">
        <v>1</v>
      </c>
      <c r="M35" s="5">
        <f>H8</f>
        <v>200000</v>
      </c>
      <c r="N35" s="6">
        <v>0.05</v>
      </c>
      <c r="O35" s="5">
        <f>NPV(0.05,H29:H33)-4000000</f>
        <v>2.8070667758584023E-4</v>
      </c>
      <c r="P35" s="20">
        <f>58.8%</f>
        <v>0.58799999999999997</v>
      </c>
    </row>
    <row r="36" spans="1:16" x14ac:dyDescent="0.35">
      <c r="L36">
        <v>2</v>
      </c>
      <c r="M36" s="5">
        <f t="shared" ref="M36:M39" si="12">H9</f>
        <v>264000</v>
      </c>
      <c r="N36" s="4"/>
      <c r="O36" s="12"/>
    </row>
    <row r="37" spans="1:16" x14ac:dyDescent="0.35">
      <c r="G37" t="s">
        <v>21</v>
      </c>
      <c r="H37" s="4">
        <f>SUM(H29:H33)</f>
        <v>4865307.5041155238</v>
      </c>
      <c r="L37">
        <v>3</v>
      </c>
      <c r="M37" s="5">
        <f t="shared" si="12"/>
        <v>338800</v>
      </c>
    </row>
    <row r="38" spans="1:16" x14ac:dyDescent="0.35">
      <c r="G38" t="s">
        <v>22</v>
      </c>
      <c r="H38" s="4">
        <f>H37-B21</f>
        <v>865307.50411552377</v>
      </c>
      <c r="L38">
        <v>4</v>
      </c>
      <c r="M38" s="5">
        <f t="shared" si="12"/>
        <v>425920</v>
      </c>
    </row>
    <row r="39" spans="1:16" x14ac:dyDescent="0.35">
      <c r="L39">
        <v>5</v>
      </c>
      <c r="M39" s="5">
        <f t="shared" si="12"/>
        <v>527076</v>
      </c>
    </row>
  </sheetData>
  <mergeCells count="3">
    <mergeCell ref="A1:D2"/>
    <mergeCell ref="K3:T21"/>
    <mergeCell ref="M27:Z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2024-06-06T20:04:09Z</dcterms:created>
  <dcterms:modified xsi:type="dcterms:W3CDTF">2024-06-06T21:24:25Z</dcterms:modified>
</cp:coreProperties>
</file>