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un\Desktop\"/>
    </mc:Choice>
  </mc:AlternateContent>
  <bookViews>
    <workbookView xWindow="0" yWindow="0" windowWidth="23040" windowHeight="10428" activeTab="2" xr2:uid="{00000000-000D-0000-FFFF-FFFF00000000}"/>
  </bookViews>
  <sheets>
    <sheet name="Sheet1" sheetId="1" r:id="rId1"/>
    <sheet name="Sheet2" sheetId="2" r:id="rId2"/>
    <sheet name="smart and final 137.24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17" i="3"/>
  <c r="L18" i="3"/>
  <c r="L20" i="3"/>
  <c r="L21" i="3"/>
  <c r="L22" i="3"/>
  <c r="L23" i="3"/>
  <c r="L24" i="3"/>
  <c r="L26" i="3"/>
  <c r="L27" i="3"/>
  <c r="L28" i="3"/>
  <c r="M10" i="3"/>
  <c r="L10" i="3"/>
  <c r="Q10" i="3"/>
  <c r="Q13" i="3"/>
  <c r="Q14" i="3"/>
  <c r="Q17" i="3"/>
  <c r="Q18" i="3"/>
  <c r="Q20" i="3"/>
  <c r="Q21" i="3"/>
  <c r="Q22" i="3"/>
  <c r="Q23" i="3"/>
  <c r="Q24" i="3"/>
  <c r="Q26" i="3"/>
  <c r="Q27" i="3"/>
  <c r="Q28" i="3"/>
  <c r="P10" i="3"/>
  <c r="P13" i="3"/>
  <c r="P14" i="3"/>
  <c r="P15" i="3"/>
  <c r="P17" i="3"/>
  <c r="P18" i="3"/>
  <c r="P20" i="3"/>
  <c r="P21" i="3"/>
  <c r="P22" i="3"/>
  <c r="P23" i="3"/>
  <c r="P24" i="3"/>
  <c r="P26" i="3"/>
  <c r="P27" i="3"/>
  <c r="P28" i="3"/>
  <c r="O10" i="3"/>
  <c r="O12" i="3"/>
  <c r="O14" i="3"/>
  <c r="O15" i="3"/>
  <c r="O17" i="3"/>
  <c r="O18" i="3"/>
  <c r="O20" i="3"/>
  <c r="O21" i="3"/>
  <c r="O22" i="3"/>
  <c r="O23" i="3"/>
  <c r="O24" i="3"/>
  <c r="O26" i="3"/>
  <c r="O27" i="3"/>
  <c r="O28" i="3"/>
  <c r="N10" i="3"/>
  <c r="N12" i="3"/>
  <c r="N14" i="3"/>
  <c r="N17" i="3"/>
  <c r="N20" i="3"/>
  <c r="N21" i="3"/>
  <c r="N22" i="3"/>
  <c r="N23" i="3"/>
  <c r="N24" i="3"/>
  <c r="N27" i="3"/>
  <c r="N28" i="3"/>
  <c r="M14" i="3"/>
  <c r="M15" i="3"/>
  <c r="M17" i="3"/>
  <c r="M18" i="3"/>
  <c r="M20" i="3"/>
  <c r="M21" i="3"/>
  <c r="M22" i="3"/>
  <c r="M23" i="3"/>
  <c r="M24" i="3"/>
  <c r="M26" i="3"/>
  <c r="M27" i="3"/>
  <c r="M28" i="3"/>
  <c r="S5" i="1"/>
  <c r="E26" i="3"/>
  <c r="N26" i="3" s="1"/>
  <c r="E25" i="3"/>
  <c r="O25" i="3" s="1"/>
  <c r="E19" i="3"/>
  <c r="N19" i="3" s="1"/>
  <c r="E18" i="3"/>
  <c r="N18" i="3" s="1"/>
  <c r="E16" i="3"/>
  <c r="O16" i="3" s="1"/>
  <c r="E15" i="3"/>
  <c r="Q15" i="3" s="1"/>
  <c r="E13" i="3"/>
  <c r="N13" i="3" s="1"/>
  <c r="E12" i="3"/>
  <c r="L12" i="3" s="1"/>
  <c r="E11" i="3"/>
  <c r="L11" i="3" s="1"/>
  <c r="M25" i="3" l="1"/>
  <c r="N11" i="3"/>
  <c r="P25" i="3"/>
  <c r="Q12" i="3"/>
  <c r="L25" i="3"/>
  <c r="E29" i="3"/>
  <c r="M16" i="3"/>
  <c r="O13" i="3"/>
  <c r="O29" i="3" s="1"/>
  <c r="P16" i="3"/>
  <c r="Q19" i="3"/>
  <c r="Q11" i="3"/>
  <c r="L16" i="3"/>
  <c r="L15" i="3"/>
  <c r="N25" i="3"/>
  <c r="N16" i="3"/>
  <c r="O19" i="3"/>
  <c r="O11" i="3"/>
  <c r="Q25" i="3"/>
  <c r="M13" i="3"/>
  <c r="N15" i="3"/>
  <c r="N29" i="3" s="1"/>
  <c r="Q16" i="3"/>
  <c r="L13" i="3"/>
  <c r="M12" i="3"/>
  <c r="P12" i="3"/>
  <c r="M19" i="3"/>
  <c r="M11" i="3"/>
  <c r="P19" i="3"/>
  <c r="P11" i="3"/>
  <c r="P29" i="3" s="1"/>
  <c r="L19" i="3"/>
  <c r="Q29" i="3"/>
  <c r="M29" i="3"/>
  <c r="L29" i="3"/>
  <c r="R3" i="1"/>
  <c r="S10" i="1" l="1"/>
  <c r="S8" i="1"/>
  <c r="S7" i="1"/>
  <c r="S6" i="1"/>
  <c r="P3" i="1"/>
  <c r="G45" i="1"/>
  <c r="G42" i="1"/>
  <c r="G39" i="1"/>
  <c r="G38" i="1"/>
  <c r="G34" i="1"/>
  <c r="G32" i="1"/>
  <c r="G31" i="1"/>
  <c r="G30" i="1"/>
  <c r="G20" i="1"/>
  <c r="G16" i="1"/>
  <c r="S9" i="1" l="1"/>
</calcChain>
</file>

<file path=xl/sharedStrings.xml><?xml version="1.0" encoding="utf-8"?>
<sst xmlns="http://schemas.openxmlformats.org/spreadsheetml/2006/main" count="134" uniqueCount="90">
  <si>
    <t>taylor street store</t>
  </si>
  <si>
    <t>indian store</t>
  </si>
  <si>
    <t>sugar</t>
  </si>
  <si>
    <t>dustbin bags</t>
  </si>
  <si>
    <t>bread butter</t>
  </si>
  <si>
    <t>SNO</t>
  </si>
  <si>
    <t>Item</t>
  </si>
  <si>
    <t>Price</t>
  </si>
  <si>
    <t>Eggs</t>
  </si>
  <si>
    <t>Bought by</t>
  </si>
  <si>
    <t>Dixit</t>
  </si>
  <si>
    <t>Floor lamp</t>
  </si>
  <si>
    <t>Milk</t>
  </si>
  <si>
    <t>Grey stool</t>
  </si>
  <si>
    <t>Hanger</t>
  </si>
  <si>
    <t>Varun</t>
  </si>
  <si>
    <t>Bath rug</t>
  </si>
  <si>
    <t>Plush back rest</t>
  </si>
  <si>
    <t>Shilen</t>
  </si>
  <si>
    <t>6 Shelf organiser</t>
  </si>
  <si>
    <t>Waste Basket</t>
  </si>
  <si>
    <t>Tray</t>
  </si>
  <si>
    <t>Softsoap</t>
  </si>
  <si>
    <t>Sterilite dustbin</t>
  </si>
  <si>
    <t>Comforter</t>
  </si>
  <si>
    <t>Juice</t>
  </si>
  <si>
    <t>Bread</t>
  </si>
  <si>
    <t>Banana</t>
  </si>
  <si>
    <t>Lemon</t>
  </si>
  <si>
    <t>Chocolates</t>
  </si>
  <si>
    <t>Garlic</t>
  </si>
  <si>
    <t>Vinayak</t>
  </si>
  <si>
    <t>Silantro Dhaniya</t>
  </si>
  <si>
    <t>Bellpepper</t>
  </si>
  <si>
    <t>Green Onion</t>
  </si>
  <si>
    <t>Red onion</t>
  </si>
  <si>
    <t>Sun Comfort</t>
  </si>
  <si>
    <t>Sahil</t>
  </si>
  <si>
    <t>Ginger</t>
  </si>
  <si>
    <t>Water</t>
  </si>
  <si>
    <t>Tomato</t>
  </si>
  <si>
    <t>Bulk Corn</t>
  </si>
  <si>
    <t>Mac n Cheese</t>
  </si>
  <si>
    <t>Cheese grated</t>
  </si>
  <si>
    <t>Brush holder</t>
  </si>
  <si>
    <t>Tax</t>
  </si>
  <si>
    <t>Common 5</t>
  </si>
  <si>
    <t>Common 6</t>
  </si>
  <si>
    <t>Common5</t>
  </si>
  <si>
    <t>Common6</t>
  </si>
  <si>
    <t>Parth</t>
  </si>
  <si>
    <t>bread</t>
  </si>
  <si>
    <t>cheese</t>
  </si>
  <si>
    <t>Nutela</t>
  </si>
  <si>
    <t>common</t>
  </si>
  <si>
    <t>Sahil,parth</t>
  </si>
  <si>
    <t>grapes</t>
  </si>
  <si>
    <t>watermelon</t>
  </si>
  <si>
    <t>pinapple</t>
  </si>
  <si>
    <t>tax</t>
  </si>
  <si>
    <t>discount</t>
  </si>
  <si>
    <t>vinayak</t>
  </si>
  <si>
    <t>parth</t>
  </si>
  <si>
    <t>shilen</t>
  </si>
  <si>
    <t>sahil</t>
  </si>
  <si>
    <t>Raghav</t>
  </si>
  <si>
    <t>apple</t>
  </si>
  <si>
    <t>banana</t>
  </si>
  <si>
    <t>sweet peas</t>
  </si>
  <si>
    <t>cornflakes</t>
  </si>
  <si>
    <t>oreo</t>
  </si>
  <si>
    <t>Rajma</t>
  </si>
  <si>
    <t>dahi</t>
  </si>
  <si>
    <t>crunchy lemon</t>
  </si>
  <si>
    <t>walnut</t>
  </si>
  <si>
    <t>tortiya</t>
  </si>
  <si>
    <t>parmesian cheese</t>
  </si>
  <si>
    <t>baking sode</t>
  </si>
  <si>
    <t>cheese spread</t>
  </si>
  <si>
    <t>orange juice</t>
  </si>
  <si>
    <t>milk</t>
  </si>
  <si>
    <t>diet coke</t>
  </si>
  <si>
    <t>check bags</t>
  </si>
  <si>
    <t>total</t>
  </si>
  <si>
    <t>varun amount</t>
  </si>
  <si>
    <t>vinayak amount2</t>
  </si>
  <si>
    <t>parth amount3</t>
  </si>
  <si>
    <t>shilen amount4</t>
  </si>
  <si>
    <t>sahil amount5</t>
  </si>
  <si>
    <t>raghav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</si>
</sst>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E12:H48" totalsRowShown="0">
  <autoFilter ref="E12:H48" xr:uid="{00000000-0009-0000-0100-000001000000}">
    <filterColumn colId="3">
      <filters>
        <filter val="Common 5"/>
        <filter val="Common 6"/>
      </filters>
    </filterColumn>
  </autoFilter>
  <tableColumns count="4">
    <tableColumn id="1" xr3:uid="{00000000-0010-0000-0000-000001000000}" name="SNO"/>
    <tableColumn id="2" xr3:uid="{00000000-0010-0000-0000-000002000000}" name="Item"/>
    <tableColumn id="3" xr3:uid="{00000000-0010-0000-0000-000003000000}" name="Price"/>
    <tableColumn id="4" xr3:uid="{00000000-0010-0000-0000-000004000000}" name="Bought by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9F14B8-9DC2-4981-A453-B19E698CC36A}" name="Table2" displayName="Table2" ref="D9:Q30" totalsRowShown="0">
  <autoFilter ref="D9:Q30" xr:uid="{D09EA551-E5D4-4CFE-B0F3-96D06184B319}"/>
  <tableColumns count="14">
    <tableColumn id="1" xr3:uid="{77954633-70DA-4B92-BC1B-C865784FA7E9}" name="Item"/>
    <tableColumn id="2" xr3:uid="{9983D9D1-F2F0-42DB-8EC5-47F3386E5C36}" name="Price"/>
    <tableColumn id="3" xr3:uid="{2A8C3589-ADD7-41CA-8234-BBD3ABC7D46F}" name="Varun"/>
    <tableColumn id="4" xr3:uid="{B33A0CEB-C4B9-4B67-AB5A-AFCB8441D68F}" name="vinayak"/>
    <tableColumn id="5" xr3:uid="{F0E9A9E2-3F29-4017-AD67-8B84CA36D41A}" name="parth"/>
    <tableColumn id="6" xr3:uid="{FBAF1B6E-85F6-48D2-97B0-0DA43802E7AB}" name="shilen"/>
    <tableColumn id="7" xr3:uid="{80E79F7E-B2E0-4BFD-B271-37268D1BD664}" name="sahil"/>
    <tableColumn id="8" xr3:uid="{2B436668-5B49-4ACB-A82B-1B870064460A}" name="Raghav"/>
    <tableColumn id="11" xr3:uid="{D0F81B95-3EF1-42DD-8474-EF6E0546CB40}" name="varun amount" dataDxfId="5">
      <calculatedColumnFormula>IF(Table2[[#This Row],[vinayak]]=1,Table2[[#This Row],[Price]]/(SUM(Table2[[#This Row],[Varun]:[Raghav]])),0)</calculatedColumnFormula>
    </tableColumn>
    <tableColumn id="12" xr3:uid="{F5164FDE-FE26-4614-A037-4EEE94A02540}" name="vinayak amount2" dataDxfId="4">
      <calculatedColumnFormula>IF(Table2[[#This Row],[vinayak]]=1,Table2[[#This Row],[Price]]/(SUM(Table2[[#This Row],[Varun]:[Raghav]])),0)</calculatedColumnFormula>
    </tableColumn>
    <tableColumn id="13" xr3:uid="{7F4C8896-EC71-47FF-8D4F-BE8306F43A13}" name="parth amount3" dataDxfId="3">
      <calculatedColumnFormula>IF(Table2[[#This Row],[parth]]=1,Table2[[#This Row],[Price]]/(SUM(Table2[[#This Row],[Varun]:[Raghav]])),0)</calculatedColumnFormula>
    </tableColumn>
    <tableColumn id="14" xr3:uid="{98BB0B8D-6492-44B4-80D2-D1C7E4CBB149}" name="shilen amount4" dataDxfId="2">
      <calculatedColumnFormula>IF(Table2[[#This Row],[shilen]]=1,Table2[[#This Row],[Price]]/(SUM(Table2[[#This Row],[Varun]:[Raghav]])),0)</calculatedColumnFormula>
    </tableColumn>
    <tableColumn id="15" xr3:uid="{A8A6464F-0342-47E8-9452-BD8E5B3CB093}" name="sahil amount5" dataDxfId="1">
      <calculatedColumnFormula>IF(Table2[[#This Row],[sahil]]=1,Table2[[#This Row],[Price]]/(SUM(Table2[[#This Row],[Varun]:[Raghav]])),0)</calculatedColumnFormula>
    </tableColumn>
    <tableColumn id="16" xr3:uid="{F2596FB0-2D1E-4657-A26E-881507C7AC0B}" name="raghav amount" dataDxfId="0">
      <calculatedColumnFormula>IF(Table2[[#This Row],[Raghav]]=1,Table2[[#This Row],[Price]]/(SUM(Table2[[#This Row],[Varun]:[Raghav]])),0)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S48"/>
  <sheetViews>
    <sheetView topLeftCell="A4" zoomScaleNormal="100" workbookViewId="0">
      <selection activeCell="O16" sqref="O16"/>
    </sheetView>
  </sheetViews>
  <sheetFormatPr defaultRowHeight="14.4" x14ac:dyDescent="0.3"/>
  <cols>
    <col min="5" max="5" width="10.44140625" customWidth="1"/>
    <col min="6" max="6" width="14.33203125" customWidth="1"/>
    <col min="7" max="8" width="10.44140625" customWidth="1"/>
  </cols>
  <sheetData>
    <row r="3" spans="5:19" x14ac:dyDescent="0.3">
      <c r="O3" t="s">
        <v>48</v>
      </c>
      <c r="P3">
        <f>87.89+76.11</f>
        <v>164</v>
      </c>
      <c r="R3">
        <f>(164+39.57)/6</f>
        <v>33.928333333333335</v>
      </c>
    </row>
    <row r="4" spans="5:19" x14ac:dyDescent="0.3">
      <c r="O4" t="s">
        <v>49</v>
      </c>
      <c r="P4">
        <v>39.57</v>
      </c>
    </row>
    <row r="5" spans="5:19" x14ac:dyDescent="0.3">
      <c r="O5" t="s">
        <v>37</v>
      </c>
      <c r="P5">
        <v>7.92</v>
      </c>
      <c r="Q5">
        <v>34</v>
      </c>
      <c r="R5">
        <v>0</v>
      </c>
      <c r="S5">
        <f>ROUND(P5+Q5+R5,2)</f>
        <v>41.92</v>
      </c>
    </row>
    <row r="6" spans="5:19" x14ac:dyDescent="0.3">
      <c r="G6" t="s">
        <v>0</v>
      </c>
      <c r="H6">
        <v>11.47</v>
      </c>
      <c r="O6" t="s">
        <v>10</v>
      </c>
      <c r="P6">
        <v>63.12</v>
      </c>
      <c r="Q6">
        <v>34</v>
      </c>
      <c r="R6">
        <v>0</v>
      </c>
      <c r="S6">
        <f t="shared" ref="S6:S10" si="0">ROUND(P6+Q6+R6,2)</f>
        <v>97.12</v>
      </c>
    </row>
    <row r="7" spans="5:19" x14ac:dyDescent="0.3">
      <c r="G7" t="s">
        <v>1</v>
      </c>
      <c r="H7">
        <v>45.76</v>
      </c>
      <c r="O7" t="s">
        <v>31</v>
      </c>
      <c r="P7">
        <v>14.88</v>
      </c>
      <c r="Q7">
        <v>34</v>
      </c>
      <c r="R7">
        <v>0</v>
      </c>
      <c r="S7">
        <f t="shared" si="0"/>
        <v>48.88</v>
      </c>
    </row>
    <row r="8" spans="5:19" x14ac:dyDescent="0.3">
      <c r="G8" t="s">
        <v>2</v>
      </c>
      <c r="H8">
        <v>4.79</v>
      </c>
      <c r="O8" t="s">
        <v>18</v>
      </c>
      <c r="P8">
        <v>23.41</v>
      </c>
      <c r="Q8">
        <v>34</v>
      </c>
      <c r="R8">
        <v>0</v>
      </c>
      <c r="S8">
        <f t="shared" si="0"/>
        <v>57.41</v>
      </c>
    </row>
    <row r="9" spans="5:19" x14ac:dyDescent="0.3">
      <c r="G9" t="s">
        <v>3</v>
      </c>
      <c r="H9">
        <v>9.69</v>
      </c>
      <c r="O9" t="s">
        <v>15</v>
      </c>
      <c r="P9">
        <v>6.79</v>
      </c>
      <c r="Q9">
        <v>34</v>
      </c>
      <c r="R9">
        <v>0</v>
      </c>
      <c r="S9">
        <f t="shared" si="0"/>
        <v>40.79</v>
      </c>
    </row>
    <row r="10" spans="5:19" x14ac:dyDescent="0.3">
      <c r="G10" t="s">
        <v>4</v>
      </c>
      <c r="H10">
        <v>4.4000000000000004</v>
      </c>
      <c r="O10" t="s">
        <v>50</v>
      </c>
      <c r="P10">
        <v>0</v>
      </c>
      <c r="Q10">
        <v>34</v>
      </c>
      <c r="R10">
        <v>0</v>
      </c>
      <c r="S10">
        <f t="shared" si="0"/>
        <v>34</v>
      </c>
    </row>
    <row r="12" spans="5:19" x14ac:dyDescent="0.3">
      <c r="E12" t="s">
        <v>5</v>
      </c>
      <c r="F12" t="s">
        <v>6</v>
      </c>
      <c r="G12" t="s">
        <v>7</v>
      </c>
      <c r="H12" t="s">
        <v>9</v>
      </c>
    </row>
    <row r="13" spans="5:19" hidden="1" x14ac:dyDescent="0.3">
      <c r="E13">
        <v>1</v>
      </c>
      <c r="F13" t="s">
        <v>8</v>
      </c>
      <c r="G13">
        <v>8.4700000000000006</v>
      </c>
      <c r="H13" t="s">
        <v>10</v>
      </c>
    </row>
    <row r="14" spans="5:19" hidden="1" x14ac:dyDescent="0.3">
      <c r="E14">
        <v>2</v>
      </c>
      <c r="F14" t="s">
        <v>11</v>
      </c>
      <c r="G14">
        <v>14.88</v>
      </c>
      <c r="H14" t="s">
        <v>10</v>
      </c>
    </row>
    <row r="15" spans="5:19" hidden="1" x14ac:dyDescent="0.3">
      <c r="F15" t="s">
        <v>11</v>
      </c>
      <c r="G15">
        <v>14.88</v>
      </c>
      <c r="H15" t="s">
        <v>31</v>
      </c>
    </row>
    <row r="16" spans="5:19" x14ac:dyDescent="0.3">
      <c r="E16">
        <v>3</v>
      </c>
      <c r="F16" t="s">
        <v>12</v>
      </c>
      <c r="G16">
        <f>4*3.23</f>
        <v>12.92</v>
      </c>
      <c r="H16" t="s">
        <v>46</v>
      </c>
    </row>
    <row r="17" spans="5:8" hidden="1" x14ac:dyDescent="0.3">
      <c r="E17">
        <v>4</v>
      </c>
      <c r="F17" t="s">
        <v>13</v>
      </c>
      <c r="G17">
        <v>8.9700000000000006</v>
      </c>
      <c r="H17" t="s">
        <v>18</v>
      </c>
    </row>
    <row r="18" spans="5:8" hidden="1" x14ac:dyDescent="0.3">
      <c r="E18">
        <v>5</v>
      </c>
      <c r="F18" t="s">
        <v>14</v>
      </c>
      <c r="G18">
        <v>1.17</v>
      </c>
      <c r="H18" t="s">
        <v>10</v>
      </c>
    </row>
    <row r="19" spans="5:8" hidden="1" x14ac:dyDescent="0.3">
      <c r="E19">
        <v>6</v>
      </c>
      <c r="F19" t="s">
        <v>14</v>
      </c>
      <c r="G19">
        <v>1.17</v>
      </c>
      <c r="H19" t="s">
        <v>15</v>
      </c>
    </row>
    <row r="20" spans="5:8" x14ac:dyDescent="0.3">
      <c r="E20">
        <v>7</v>
      </c>
      <c r="F20" t="s">
        <v>16</v>
      </c>
      <c r="G20">
        <f>2*13.84</f>
        <v>27.68</v>
      </c>
      <c r="H20" t="s">
        <v>47</v>
      </c>
    </row>
    <row r="21" spans="5:8" hidden="1" x14ac:dyDescent="0.3">
      <c r="E21">
        <v>8</v>
      </c>
      <c r="F21" t="s">
        <v>17</v>
      </c>
      <c r="G21">
        <v>12.88</v>
      </c>
      <c r="H21" t="s">
        <v>18</v>
      </c>
    </row>
    <row r="22" spans="5:8" hidden="1" x14ac:dyDescent="0.3">
      <c r="E22">
        <v>9</v>
      </c>
      <c r="F22" t="s">
        <v>17</v>
      </c>
      <c r="G22">
        <v>12.88</v>
      </c>
      <c r="H22" t="s">
        <v>10</v>
      </c>
    </row>
    <row r="23" spans="5:8" hidden="1" x14ac:dyDescent="0.3">
      <c r="E23">
        <v>10</v>
      </c>
      <c r="F23" t="s">
        <v>19</v>
      </c>
      <c r="G23">
        <v>4.88</v>
      </c>
      <c r="H23" t="s">
        <v>10</v>
      </c>
    </row>
    <row r="24" spans="5:8" hidden="1" x14ac:dyDescent="0.3">
      <c r="E24">
        <v>11</v>
      </c>
      <c r="F24" t="s">
        <v>19</v>
      </c>
      <c r="G24">
        <v>4.88</v>
      </c>
      <c r="H24" t="s">
        <v>15</v>
      </c>
    </row>
    <row r="25" spans="5:8" x14ac:dyDescent="0.3">
      <c r="E25">
        <v>12</v>
      </c>
      <c r="F25" t="s">
        <v>20</v>
      </c>
      <c r="G25">
        <v>9.9700000000000006</v>
      </c>
      <c r="H25" t="s">
        <v>47</v>
      </c>
    </row>
    <row r="26" spans="5:8" hidden="1" x14ac:dyDescent="0.3">
      <c r="E26">
        <v>13</v>
      </c>
      <c r="F26" t="s">
        <v>21</v>
      </c>
      <c r="G26">
        <v>0.74</v>
      </c>
      <c r="H26" t="s">
        <v>15</v>
      </c>
    </row>
    <row r="27" spans="5:8" x14ac:dyDescent="0.3">
      <c r="E27">
        <v>14</v>
      </c>
      <c r="F27" t="s">
        <v>22</v>
      </c>
      <c r="G27">
        <v>0.98</v>
      </c>
      <c r="H27" t="s">
        <v>47</v>
      </c>
    </row>
    <row r="28" spans="5:8" x14ac:dyDescent="0.3">
      <c r="E28">
        <v>15</v>
      </c>
      <c r="F28" t="s">
        <v>23</v>
      </c>
      <c r="G28">
        <v>0.94</v>
      </c>
      <c r="H28" t="s">
        <v>47</v>
      </c>
    </row>
    <row r="29" spans="5:8" hidden="1" x14ac:dyDescent="0.3">
      <c r="E29">
        <v>16</v>
      </c>
      <c r="F29" t="s">
        <v>24</v>
      </c>
      <c r="G29">
        <v>19.88</v>
      </c>
      <c r="H29" t="s">
        <v>10</v>
      </c>
    </row>
    <row r="30" spans="5:8" x14ac:dyDescent="0.3">
      <c r="E30">
        <v>17</v>
      </c>
      <c r="F30" t="s">
        <v>25</v>
      </c>
      <c r="G30">
        <f>1.43+0.1+1.43+0.1</f>
        <v>3.06</v>
      </c>
      <c r="H30" t="s">
        <v>46</v>
      </c>
    </row>
    <row r="31" spans="5:8" x14ac:dyDescent="0.3">
      <c r="E31">
        <v>18</v>
      </c>
      <c r="F31" t="s">
        <v>26</v>
      </c>
      <c r="G31">
        <f>3.42*2</f>
        <v>6.84</v>
      </c>
      <c r="H31" t="s">
        <v>46</v>
      </c>
    </row>
    <row r="32" spans="5:8" x14ac:dyDescent="0.3">
      <c r="E32">
        <v>19</v>
      </c>
      <c r="F32" t="s">
        <v>27</v>
      </c>
      <c r="G32">
        <f>1.59+1.37+1.56+1.57</f>
        <v>6.09</v>
      </c>
      <c r="H32" t="s">
        <v>46</v>
      </c>
    </row>
    <row r="33" spans="5:8" x14ac:dyDescent="0.3">
      <c r="E33">
        <v>20</v>
      </c>
      <c r="F33" t="s">
        <v>28</v>
      </c>
      <c r="G33">
        <v>5.28</v>
      </c>
      <c r="H33" t="s">
        <v>46</v>
      </c>
    </row>
    <row r="34" spans="5:8" hidden="1" x14ac:dyDescent="0.3">
      <c r="E34">
        <v>21</v>
      </c>
      <c r="F34" t="s">
        <v>29</v>
      </c>
      <c r="G34">
        <f>0.78*2</f>
        <v>1.56</v>
      </c>
      <c r="H34" t="s">
        <v>18</v>
      </c>
    </row>
    <row r="35" spans="5:8" x14ac:dyDescent="0.3">
      <c r="E35">
        <v>22</v>
      </c>
      <c r="F35" t="s">
        <v>30</v>
      </c>
      <c r="G35">
        <v>3.98</v>
      </c>
      <c r="H35" t="s">
        <v>46</v>
      </c>
    </row>
    <row r="36" spans="5:8" x14ac:dyDescent="0.3">
      <c r="E36">
        <v>23</v>
      </c>
      <c r="F36" t="s">
        <v>32</v>
      </c>
      <c r="G36">
        <v>1.44</v>
      </c>
      <c r="H36" t="s">
        <v>46</v>
      </c>
    </row>
    <row r="37" spans="5:8" x14ac:dyDescent="0.3">
      <c r="E37">
        <v>24</v>
      </c>
      <c r="F37" t="s">
        <v>33</v>
      </c>
      <c r="G37">
        <v>1.76</v>
      </c>
      <c r="H37" t="s">
        <v>46</v>
      </c>
    </row>
    <row r="38" spans="5:8" x14ac:dyDescent="0.3">
      <c r="E38">
        <v>25</v>
      </c>
      <c r="F38" t="s">
        <v>34</v>
      </c>
      <c r="G38">
        <f>1.18*2</f>
        <v>2.36</v>
      </c>
      <c r="H38" t="s">
        <v>46</v>
      </c>
    </row>
    <row r="39" spans="5:8" x14ac:dyDescent="0.3">
      <c r="E39">
        <v>26</v>
      </c>
      <c r="F39" t="s">
        <v>35</v>
      </c>
      <c r="G39">
        <f>2.54*2</f>
        <v>5.08</v>
      </c>
      <c r="H39" t="s">
        <v>46</v>
      </c>
    </row>
    <row r="40" spans="5:8" hidden="1" x14ac:dyDescent="0.3">
      <c r="E40">
        <v>27</v>
      </c>
      <c r="F40" t="s">
        <v>36</v>
      </c>
      <c r="G40">
        <v>7.92</v>
      </c>
      <c r="H40" t="s">
        <v>37</v>
      </c>
    </row>
    <row r="41" spans="5:8" x14ac:dyDescent="0.3">
      <c r="E41">
        <v>28</v>
      </c>
      <c r="F41" t="s">
        <v>38</v>
      </c>
      <c r="G41">
        <v>2.79</v>
      </c>
      <c r="H41" t="s">
        <v>46</v>
      </c>
    </row>
    <row r="42" spans="5:8" x14ac:dyDescent="0.3">
      <c r="E42">
        <v>29</v>
      </c>
      <c r="F42" t="s">
        <v>39</v>
      </c>
      <c r="G42">
        <f>3.33+1.75</f>
        <v>5.08</v>
      </c>
      <c r="H42" t="s">
        <v>46</v>
      </c>
    </row>
    <row r="43" spans="5:8" x14ac:dyDescent="0.3">
      <c r="E43">
        <v>30</v>
      </c>
      <c r="F43" t="s">
        <v>40</v>
      </c>
      <c r="G43">
        <v>3.44</v>
      </c>
      <c r="H43" t="s">
        <v>46</v>
      </c>
    </row>
    <row r="44" spans="5:8" x14ac:dyDescent="0.3">
      <c r="E44">
        <v>31</v>
      </c>
      <c r="F44" t="s">
        <v>41</v>
      </c>
      <c r="G44">
        <v>0.66</v>
      </c>
      <c r="H44" t="s">
        <v>46</v>
      </c>
    </row>
    <row r="45" spans="5:8" x14ac:dyDescent="0.3">
      <c r="E45">
        <v>32</v>
      </c>
      <c r="F45" t="s">
        <v>42</v>
      </c>
      <c r="G45">
        <f>2*3</f>
        <v>6</v>
      </c>
      <c r="H45" t="s">
        <v>46</v>
      </c>
    </row>
    <row r="46" spans="5:8" x14ac:dyDescent="0.3">
      <c r="E46">
        <v>33</v>
      </c>
      <c r="F46" t="s">
        <v>43</v>
      </c>
      <c r="G46">
        <v>7.64</v>
      </c>
      <c r="H46" t="s">
        <v>46</v>
      </c>
    </row>
    <row r="47" spans="5:8" hidden="1" x14ac:dyDescent="0.3">
      <c r="E47">
        <v>34</v>
      </c>
      <c r="F47" t="s">
        <v>44</v>
      </c>
      <c r="G47">
        <v>0.96</v>
      </c>
      <c r="H47" t="s">
        <v>10</v>
      </c>
    </row>
    <row r="48" spans="5:8" x14ac:dyDescent="0.3">
      <c r="E48">
        <v>35</v>
      </c>
      <c r="F48" t="s">
        <v>45</v>
      </c>
      <c r="G48">
        <v>13.47</v>
      </c>
      <c r="H48" t="s">
        <v>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3388-BD1C-4AF7-81BB-50FD738AB2EE}">
  <dimension ref="C4:F11"/>
  <sheetViews>
    <sheetView workbookViewId="0">
      <selection activeCell="E7" sqref="E7"/>
    </sheetView>
  </sheetViews>
  <sheetFormatPr defaultRowHeight="14.4" x14ac:dyDescent="0.3"/>
  <sheetData>
    <row r="4" spans="3:6" x14ac:dyDescent="0.3">
      <c r="C4" t="s">
        <v>51</v>
      </c>
      <c r="D4">
        <v>11.94</v>
      </c>
      <c r="E4" t="s">
        <v>54</v>
      </c>
      <c r="F4">
        <v>7.1639999999999997</v>
      </c>
    </row>
    <row r="5" spans="3:6" x14ac:dyDescent="0.3">
      <c r="C5" t="s">
        <v>52</v>
      </c>
      <c r="D5">
        <v>13.9</v>
      </c>
      <c r="E5" t="s">
        <v>54</v>
      </c>
      <c r="F5">
        <v>8.34</v>
      </c>
    </row>
    <row r="6" spans="3:6" x14ac:dyDescent="0.3">
      <c r="C6" t="s">
        <v>53</v>
      </c>
      <c r="D6">
        <v>6.8</v>
      </c>
      <c r="E6" t="s">
        <v>55</v>
      </c>
      <c r="F6">
        <v>4.08</v>
      </c>
    </row>
    <row r="7" spans="3:6" x14ac:dyDescent="0.3">
      <c r="C7" t="s">
        <v>56</v>
      </c>
      <c r="D7">
        <v>6.22</v>
      </c>
    </row>
    <row r="8" spans="3:6" x14ac:dyDescent="0.3">
      <c r="C8" t="s">
        <v>57</v>
      </c>
      <c r="D8">
        <v>3.49</v>
      </c>
      <c r="F8">
        <v>7.92</v>
      </c>
    </row>
    <row r="9" spans="3:6" x14ac:dyDescent="0.3">
      <c r="C9" t="s">
        <v>58</v>
      </c>
      <c r="D9">
        <v>3.49</v>
      </c>
    </row>
    <row r="10" spans="3:6" x14ac:dyDescent="0.3">
      <c r="C10" t="s">
        <v>59</v>
      </c>
      <c r="D10">
        <v>2.91</v>
      </c>
      <c r="F10">
        <v>1.746</v>
      </c>
    </row>
    <row r="11" spans="3:6" x14ac:dyDescent="0.3">
      <c r="C11" t="s">
        <v>60</v>
      </c>
      <c r="D11">
        <v>-20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9A192-6CF3-4156-8216-58A8E844255A}">
  <dimension ref="D9:Q29"/>
  <sheetViews>
    <sheetView tabSelected="1" topLeftCell="B8" workbookViewId="0">
      <selection activeCell="J12" sqref="J12"/>
    </sheetView>
  </sheetViews>
  <sheetFormatPr defaultRowHeight="14.4" x14ac:dyDescent="0.3"/>
  <cols>
    <col min="4" max="4" width="14.21875" customWidth="1"/>
    <col min="6" max="6" width="8.6640625" customWidth="1"/>
    <col min="7" max="7" width="9.44140625" customWidth="1"/>
    <col min="11" max="11" width="9.109375" customWidth="1"/>
  </cols>
  <sheetData>
    <row r="9" spans="4:17" x14ac:dyDescent="0.3">
      <c r="D9" t="s">
        <v>6</v>
      </c>
      <c r="E9" t="s">
        <v>7</v>
      </c>
      <c r="F9" t="s">
        <v>15</v>
      </c>
      <c r="G9" t="s">
        <v>61</v>
      </c>
      <c r="H9" t="s">
        <v>62</v>
      </c>
      <c r="I9" t="s">
        <v>63</v>
      </c>
      <c r="J9" t="s">
        <v>64</v>
      </c>
      <c r="K9" t="s">
        <v>65</v>
      </c>
      <c r="L9" t="s">
        <v>84</v>
      </c>
      <c r="M9" t="s">
        <v>85</v>
      </c>
      <c r="N9" t="s">
        <v>86</v>
      </c>
      <c r="O9" t="s">
        <v>87</v>
      </c>
      <c r="P9" t="s">
        <v>88</v>
      </c>
      <c r="Q9" t="s">
        <v>89</v>
      </c>
    </row>
    <row r="10" spans="4:17" x14ac:dyDescent="0.3">
      <c r="D10" t="s">
        <v>66</v>
      </c>
      <c r="E10">
        <v>5.55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f>IF(Table2[[#This Row],[Varun]]=1,Table2[[#This Row],[Price]]/(SUM(Table2[[#This Row],[Varun]:[Raghav]])),0)</f>
        <v>0.92499999999999993</v>
      </c>
      <c r="M10">
        <f>IF(Table2[[#This Row],[vinayak]]=1,Table2[[#This Row],[Price]]/(SUM(Table2[[#This Row],[Varun]:[Raghav]])),0)</f>
        <v>0.92499999999999993</v>
      </c>
      <c r="N10">
        <f>IF(Table2[[#This Row],[parth]]=1,Table2[[#This Row],[Price]]/(SUM(Table2[[#This Row],[Varun]:[Raghav]])),0)</f>
        <v>0.92499999999999993</v>
      </c>
      <c r="O10">
        <f>IF(Table2[[#This Row],[shilen]]=1,Table2[[#This Row],[Price]]/(SUM(Table2[[#This Row],[Varun]:[Raghav]])),0)</f>
        <v>0.92499999999999993</v>
      </c>
      <c r="P10">
        <f>IF(Table2[[#This Row],[sahil]]=1,Table2[[#This Row],[Price]]/(SUM(Table2[[#This Row],[Varun]:[Raghav]])),0)</f>
        <v>0.92499999999999993</v>
      </c>
      <c r="Q10">
        <f>IF(Table2[[#This Row],[Raghav]]=1,Table2[[#This Row],[Price]]/(SUM(Table2[[#This Row],[Varun]:[Raghav]])),0)</f>
        <v>0.92499999999999993</v>
      </c>
    </row>
    <row r="11" spans="4:17" x14ac:dyDescent="0.3">
      <c r="D11" t="s">
        <v>67</v>
      </c>
      <c r="E11">
        <f>1.6+1.83</f>
        <v>3.43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f>IF(Table2[[#This Row],[Varun]]=1,Table2[[#This Row],[Price]]/(SUM(Table2[[#This Row],[Varun]:[Raghav]])),0)</f>
        <v>0.57166666666666666</v>
      </c>
      <c r="M11">
        <f>IF(Table2[[#This Row],[vinayak]]=1,Table2[[#This Row],[Price]]/(SUM(Table2[[#This Row],[Varun]:[Raghav]])),0)</f>
        <v>0.57166666666666666</v>
      </c>
      <c r="N11">
        <f>IF(Table2[[#This Row],[parth]]=1,Table2[[#This Row],[Price]]/(SUM(Table2[[#This Row],[Varun]:[Raghav]])),0)</f>
        <v>0.57166666666666666</v>
      </c>
      <c r="O11">
        <f>IF(Table2[[#This Row],[shilen]]=1,Table2[[#This Row],[Price]]/(SUM(Table2[[#This Row],[Varun]:[Raghav]])),0)</f>
        <v>0.57166666666666666</v>
      </c>
      <c r="P11">
        <f>IF(Table2[[#This Row],[sahil]]=1,Table2[[#This Row],[Price]]/(SUM(Table2[[#This Row],[Varun]:[Raghav]])),0)</f>
        <v>0.57166666666666666</v>
      </c>
      <c r="Q11">
        <f>IF(Table2[[#This Row],[Raghav]]=1,Table2[[#This Row],[Price]]/(SUM(Table2[[#This Row],[Varun]:[Raghav]])),0)</f>
        <v>0.57166666666666666</v>
      </c>
    </row>
    <row r="12" spans="4:17" x14ac:dyDescent="0.3">
      <c r="D12" t="s">
        <v>68</v>
      </c>
      <c r="E12">
        <f>3.99+3.99</f>
        <v>7.98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f>IF(Table2[[#This Row],[Varun]]=1,Table2[[#This Row],[Price]]/(SUM(Table2[[#This Row],[Varun]:[Raghav]])),0)</f>
        <v>1.33</v>
      </c>
      <c r="M12">
        <f>IF(Table2[[#This Row],[vinayak]]=1,Table2[[#This Row],[Price]]/(SUM(Table2[[#This Row],[Varun]:[Raghav]])),0)</f>
        <v>1.33</v>
      </c>
      <c r="N12">
        <f>IF(Table2[[#This Row],[parth]]=1,Table2[[#This Row],[Price]]/(SUM(Table2[[#This Row],[Varun]:[Raghav]])),0)</f>
        <v>1.33</v>
      </c>
      <c r="O12">
        <f>IF(Table2[[#This Row],[shilen]]=1,Table2[[#This Row],[Price]]/(SUM(Table2[[#This Row],[Varun]:[Raghav]])),0)</f>
        <v>1.33</v>
      </c>
      <c r="P12">
        <f>IF(Table2[[#This Row],[sahil]]=1,Table2[[#This Row],[Price]]/(SUM(Table2[[#This Row],[Varun]:[Raghav]])),0)</f>
        <v>1.33</v>
      </c>
      <c r="Q12">
        <f>IF(Table2[[#This Row],[Raghav]]=1,Table2[[#This Row],[Price]]/(SUM(Table2[[#This Row],[Varun]:[Raghav]])),0)</f>
        <v>1.33</v>
      </c>
    </row>
    <row r="13" spans="4:17" x14ac:dyDescent="0.3">
      <c r="D13" t="s">
        <v>69</v>
      </c>
      <c r="E13">
        <f>4.49+4.49</f>
        <v>8.98</v>
      </c>
      <c r="F13">
        <v>1</v>
      </c>
      <c r="G13">
        <v>1</v>
      </c>
      <c r="H13">
        <v>1</v>
      </c>
      <c r="I13">
        <v>1</v>
      </c>
      <c r="K13">
        <v>1</v>
      </c>
      <c r="L13">
        <f>IF(Table2[[#This Row],[Varun]]=1,Table2[[#This Row],[Price]]/(SUM(Table2[[#This Row],[Varun]:[Raghav]])),0)</f>
        <v>1.796</v>
      </c>
      <c r="M13">
        <f>IF(Table2[[#This Row],[vinayak]]=1,Table2[[#This Row],[Price]]/(SUM(Table2[[#This Row],[Varun]:[Raghav]])),0)</f>
        <v>1.796</v>
      </c>
      <c r="N13">
        <f>IF(Table2[[#This Row],[parth]]=1,Table2[[#This Row],[Price]]/(SUM(Table2[[#This Row],[Varun]:[Raghav]])),0)</f>
        <v>1.796</v>
      </c>
      <c r="O13">
        <f>IF(Table2[[#This Row],[shilen]]=1,Table2[[#This Row],[Price]]/(SUM(Table2[[#This Row],[Varun]:[Raghav]])),0)</f>
        <v>1.796</v>
      </c>
      <c r="P13">
        <f>IF(Table2[[#This Row],[sahil]]=1,Table2[[#This Row],[Price]]/(SUM(Table2[[#This Row],[Varun]:[Raghav]])),0)</f>
        <v>0</v>
      </c>
      <c r="Q13">
        <f>IF(Table2[[#This Row],[Raghav]]=1,Table2[[#This Row],[Price]]/(SUM(Table2[[#This Row],[Varun]:[Raghav]])),0)</f>
        <v>1.796</v>
      </c>
    </row>
    <row r="14" spans="4:17" x14ac:dyDescent="0.3">
      <c r="D14" t="s">
        <v>70</v>
      </c>
      <c r="E14">
        <v>2.99</v>
      </c>
      <c r="H14">
        <v>1</v>
      </c>
      <c r="L14">
        <f>IF(Table2[[#This Row],[Varun]]=1,Table2[[#This Row],[Price]]/(SUM(Table2[[#This Row],[Varun]:[Raghav]])),0)</f>
        <v>0</v>
      </c>
      <c r="M14">
        <f>IF(Table2[[#This Row],[vinayak]]=1,Table2[[#This Row],[Price]]/(SUM(Table2[[#This Row],[Varun]:[Raghav]])),0)</f>
        <v>0</v>
      </c>
      <c r="N14">
        <f>IF(Table2[[#This Row],[parth]]=1,Table2[[#This Row],[Price]]/(SUM(Table2[[#This Row],[Varun]:[Raghav]])),0)</f>
        <v>2.99</v>
      </c>
      <c r="O14">
        <f>IF(Table2[[#This Row],[shilen]]=1,Table2[[#This Row],[Price]]/(SUM(Table2[[#This Row],[Varun]:[Raghav]])),0)</f>
        <v>0</v>
      </c>
      <c r="P14">
        <f>IF(Table2[[#This Row],[sahil]]=1,Table2[[#This Row],[Price]]/(SUM(Table2[[#This Row],[Varun]:[Raghav]])),0)</f>
        <v>0</v>
      </c>
      <c r="Q14">
        <f>IF(Table2[[#This Row],[Raghav]]=1,Table2[[#This Row],[Price]]/(SUM(Table2[[#This Row],[Varun]:[Raghav]])),0)</f>
        <v>0</v>
      </c>
    </row>
    <row r="15" spans="4:17" x14ac:dyDescent="0.3">
      <c r="D15" t="s">
        <v>71</v>
      </c>
      <c r="E15">
        <f>2*0.79</f>
        <v>1.58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f>IF(Table2[[#This Row],[Varun]]=1,Table2[[#This Row],[Price]]/(SUM(Table2[[#This Row],[Varun]:[Raghav]])),0)</f>
        <v>0.26333333333333336</v>
      </c>
      <c r="M15">
        <f>IF(Table2[[#This Row],[vinayak]]=1,Table2[[#This Row],[Price]]/(SUM(Table2[[#This Row],[Varun]:[Raghav]])),0)</f>
        <v>0.26333333333333336</v>
      </c>
      <c r="N15">
        <f>IF(Table2[[#This Row],[parth]]=1,Table2[[#This Row],[Price]]/(SUM(Table2[[#This Row],[Varun]:[Raghav]])),0)</f>
        <v>0.26333333333333336</v>
      </c>
      <c r="O15">
        <f>IF(Table2[[#This Row],[shilen]]=1,Table2[[#This Row],[Price]]/(SUM(Table2[[#This Row],[Varun]:[Raghav]])),0)</f>
        <v>0.26333333333333336</v>
      </c>
      <c r="P15">
        <f>IF(Table2[[#This Row],[sahil]]=1,Table2[[#This Row],[Price]]/(SUM(Table2[[#This Row],[Varun]:[Raghav]])),0)</f>
        <v>0.26333333333333336</v>
      </c>
      <c r="Q15">
        <f>IF(Table2[[#This Row],[Raghav]]=1,Table2[[#This Row],[Price]]/(SUM(Table2[[#This Row],[Varun]:[Raghav]])),0)</f>
        <v>0.26333333333333336</v>
      </c>
    </row>
    <row r="16" spans="4:17" x14ac:dyDescent="0.3">
      <c r="D16" t="s">
        <v>72</v>
      </c>
      <c r="E16">
        <f>2.99*2</f>
        <v>5.98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f>IF(Table2[[#This Row],[Varun]]=1,Table2[[#This Row],[Price]]/(SUM(Table2[[#This Row],[Varun]:[Raghav]])),0)</f>
        <v>0.9966666666666667</v>
      </c>
      <c r="M16">
        <f>IF(Table2[[#This Row],[vinayak]]=1,Table2[[#This Row],[Price]]/(SUM(Table2[[#This Row],[Varun]:[Raghav]])),0)</f>
        <v>0.9966666666666667</v>
      </c>
      <c r="N16">
        <f>IF(Table2[[#This Row],[parth]]=1,Table2[[#This Row],[Price]]/(SUM(Table2[[#This Row],[Varun]:[Raghav]])),0)</f>
        <v>0.9966666666666667</v>
      </c>
      <c r="O16">
        <f>IF(Table2[[#This Row],[shilen]]=1,Table2[[#This Row],[Price]]/(SUM(Table2[[#This Row],[Varun]:[Raghav]])),0)</f>
        <v>0.9966666666666667</v>
      </c>
      <c r="P16">
        <f>IF(Table2[[#This Row],[sahil]]=1,Table2[[#This Row],[Price]]/(SUM(Table2[[#This Row],[Varun]:[Raghav]])),0)</f>
        <v>0.9966666666666667</v>
      </c>
      <c r="Q16">
        <f>IF(Table2[[#This Row],[Raghav]]=1,Table2[[#This Row],[Price]]/(SUM(Table2[[#This Row],[Varun]:[Raghav]])),0)</f>
        <v>0.9966666666666667</v>
      </c>
    </row>
    <row r="17" spans="4:17" x14ac:dyDescent="0.3">
      <c r="D17" t="s">
        <v>73</v>
      </c>
      <c r="E17">
        <v>3.19</v>
      </c>
      <c r="H17">
        <v>1</v>
      </c>
      <c r="L17">
        <f>IF(Table2[[#This Row],[Varun]]=1,Table2[[#This Row],[Price]]/(SUM(Table2[[#This Row],[Varun]:[Raghav]])),0)</f>
        <v>0</v>
      </c>
      <c r="M17">
        <f>IF(Table2[[#This Row],[vinayak]]=1,Table2[[#This Row],[Price]]/(SUM(Table2[[#This Row],[Varun]:[Raghav]])),0)</f>
        <v>0</v>
      </c>
      <c r="N17">
        <f>IF(Table2[[#This Row],[parth]]=1,Table2[[#This Row],[Price]]/(SUM(Table2[[#This Row],[Varun]:[Raghav]])),0)</f>
        <v>3.19</v>
      </c>
      <c r="O17">
        <f>IF(Table2[[#This Row],[shilen]]=1,Table2[[#This Row],[Price]]/(SUM(Table2[[#This Row],[Varun]:[Raghav]])),0)</f>
        <v>0</v>
      </c>
      <c r="P17">
        <f>IF(Table2[[#This Row],[sahil]]=1,Table2[[#This Row],[Price]]/(SUM(Table2[[#This Row],[Varun]:[Raghav]])),0)</f>
        <v>0</v>
      </c>
      <c r="Q17">
        <f>IF(Table2[[#This Row],[Raghav]]=1,Table2[[#This Row],[Price]]/(SUM(Table2[[#This Row],[Varun]:[Raghav]])),0)</f>
        <v>0</v>
      </c>
    </row>
    <row r="18" spans="4:17" x14ac:dyDescent="0.3">
      <c r="D18" t="s">
        <v>74</v>
      </c>
      <c r="E18">
        <f>6.99*2</f>
        <v>13.98</v>
      </c>
      <c r="H18">
        <v>1</v>
      </c>
      <c r="L18">
        <f>IF(Table2[[#This Row],[Varun]]=1,Table2[[#This Row],[Price]]/(SUM(Table2[[#This Row],[Varun]:[Raghav]])),0)</f>
        <v>0</v>
      </c>
      <c r="M18">
        <f>IF(Table2[[#This Row],[vinayak]]=1,Table2[[#This Row],[Price]]/(SUM(Table2[[#This Row],[Varun]:[Raghav]])),0)</f>
        <v>0</v>
      </c>
      <c r="N18">
        <f>IF(Table2[[#This Row],[parth]]=1,Table2[[#This Row],[Price]]/(SUM(Table2[[#This Row],[Varun]:[Raghav]])),0)</f>
        <v>13.98</v>
      </c>
      <c r="O18">
        <f>IF(Table2[[#This Row],[shilen]]=1,Table2[[#This Row],[Price]]/(SUM(Table2[[#This Row],[Varun]:[Raghav]])),0)</f>
        <v>0</v>
      </c>
      <c r="P18">
        <f>IF(Table2[[#This Row],[sahil]]=1,Table2[[#This Row],[Price]]/(SUM(Table2[[#This Row],[Varun]:[Raghav]])),0)</f>
        <v>0</v>
      </c>
      <c r="Q18">
        <f>IF(Table2[[#This Row],[Raghav]]=1,Table2[[#This Row],[Price]]/(SUM(Table2[[#This Row],[Varun]:[Raghav]])),0)</f>
        <v>0</v>
      </c>
    </row>
    <row r="19" spans="4:17" x14ac:dyDescent="0.3">
      <c r="D19" t="s">
        <v>75</v>
      </c>
      <c r="E19">
        <f>3*2.49</f>
        <v>7.4700000000000006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>IF(Table2[[#This Row],[Varun]]=1,Table2[[#This Row],[Price]]/(SUM(Table2[[#This Row],[Varun]:[Raghav]])),0)</f>
        <v>1.2450000000000001</v>
      </c>
      <c r="M19">
        <f>IF(Table2[[#This Row],[vinayak]]=1,Table2[[#This Row],[Price]]/(SUM(Table2[[#This Row],[Varun]:[Raghav]])),0)</f>
        <v>1.2450000000000001</v>
      </c>
      <c r="N19">
        <f>IF(Table2[[#This Row],[parth]]=1,Table2[[#This Row],[Price]]/(SUM(Table2[[#This Row],[Varun]:[Raghav]])),0)</f>
        <v>1.2450000000000001</v>
      </c>
      <c r="O19">
        <f>IF(Table2[[#This Row],[shilen]]=1,Table2[[#This Row],[Price]]/(SUM(Table2[[#This Row],[Varun]:[Raghav]])),0)</f>
        <v>1.2450000000000001</v>
      </c>
      <c r="P19">
        <f>IF(Table2[[#This Row],[sahil]]=1,Table2[[#This Row],[Price]]/(SUM(Table2[[#This Row],[Varun]:[Raghav]])),0)</f>
        <v>1.2450000000000001</v>
      </c>
      <c r="Q19">
        <f>IF(Table2[[#This Row],[Raghav]]=1,Table2[[#This Row],[Price]]/(SUM(Table2[[#This Row],[Varun]:[Raghav]])),0)</f>
        <v>1.2450000000000001</v>
      </c>
    </row>
    <row r="20" spans="4:17" x14ac:dyDescent="0.3">
      <c r="D20" t="s">
        <v>52</v>
      </c>
      <c r="E20">
        <v>13.79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f>IF(Table2[[#This Row],[Varun]]=1,Table2[[#This Row],[Price]]/(SUM(Table2[[#This Row],[Varun]:[Raghav]])),0)</f>
        <v>2.2983333333333333</v>
      </c>
      <c r="M20">
        <f>IF(Table2[[#This Row],[vinayak]]=1,Table2[[#This Row],[Price]]/(SUM(Table2[[#This Row],[Varun]:[Raghav]])),0)</f>
        <v>2.2983333333333333</v>
      </c>
      <c r="N20">
        <f>IF(Table2[[#This Row],[parth]]=1,Table2[[#This Row],[Price]]/(SUM(Table2[[#This Row],[Varun]:[Raghav]])),0)</f>
        <v>2.2983333333333333</v>
      </c>
      <c r="O20">
        <f>IF(Table2[[#This Row],[shilen]]=1,Table2[[#This Row],[Price]]/(SUM(Table2[[#This Row],[Varun]:[Raghav]])),0)</f>
        <v>2.2983333333333333</v>
      </c>
      <c r="P20">
        <f>IF(Table2[[#This Row],[sahil]]=1,Table2[[#This Row],[Price]]/(SUM(Table2[[#This Row],[Varun]:[Raghav]])),0)</f>
        <v>2.2983333333333333</v>
      </c>
      <c r="Q20">
        <f>IF(Table2[[#This Row],[Raghav]]=1,Table2[[#This Row],[Price]]/(SUM(Table2[[#This Row],[Varun]:[Raghav]])),0)</f>
        <v>2.2983333333333333</v>
      </c>
    </row>
    <row r="21" spans="4:17" x14ac:dyDescent="0.3">
      <c r="D21" t="s">
        <v>76</v>
      </c>
      <c r="E21">
        <v>7.49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f>IF(Table2[[#This Row],[Varun]]=1,Table2[[#This Row],[Price]]/(SUM(Table2[[#This Row],[Varun]:[Raghav]])),0)</f>
        <v>1.2483333333333333</v>
      </c>
      <c r="M21">
        <f>IF(Table2[[#This Row],[vinayak]]=1,Table2[[#This Row],[Price]]/(SUM(Table2[[#This Row],[Varun]:[Raghav]])),0)</f>
        <v>1.2483333333333333</v>
      </c>
      <c r="N21">
        <f>IF(Table2[[#This Row],[parth]]=1,Table2[[#This Row],[Price]]/(SUM(Table2[[#This Row],[Varun]:[Raghav]])),0)</f>
        <v>1.2483333333333333</v>
      </c>
      <c r="O21">
        <f>IF(Table2[[#This Row],[shilen]]=1,Table2[[#This Row],[Price]]/(SUM(Table2[[#This Row],[Varun]:[Raghav]])),0)</f>
        <v>1.2483333333333333</v>
      </c>
      <c r="P21">
        <f>IF(Table2[[#This Row],[sahil]]=1,Table2[[#This Row],[Price]]/(SUM(Table2[[#This Row],[Varun]:[Raghav]])),0)</f>
        <v>1.2483333333333333</v>
      </c>
      <c r="Q21">
        <f>IF(Table2[[#This Row],[Raghav]]=1,Table2[[#This Row],[Price]]/(SUM(Table2[[#This Row],[Varun]:[Raghav]])),0)</f>
        <v>1.2483333333333333</v>
      </c>
    </row>
    <row r="22" spans="4:17" x14ac:dyDescent="0.3">
      <c r="D22" t="s">
        <v>77</v>
      </c>
      <c r="E22">
        <v>0.89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f>IF(Table2[[#This Row],[Varun]]=1,Table2[[#This Row],[Price]]/(SUM(Table2[[#This Row],[Varun]:[Raghav]])),0)</f>
        <v>0.14833333333333334</v>
      </c>
      <c r="M22">
        <f>IF(Table2[[#This Row],[vinayak]]=1,Table2[[#This Row],[Price]]/(SUM(Table2[[#This Row],[Varun]:[Raghav]])),0)</f>
        <v>0.14833333333333334</v>
      </c>
      <c r="N22">
        <f>IF(Table2[[#This Row],[parth]]=1,Table2[[#This Row],[Price]]/(SUM(Table2[[#This Row],[Varun]:[Raghav]])),0)</f>
        <v>0.14833333333333334</v>
      </c>
      <c r="O22">
        <f>IF(Table2[[#This Row],[shilen]]=1,Table2[[#This Row],[Price]]/(SUM(Table2[[#This Row],[Varun]:[Raghav]])),0)</f>
        <v>0.14833333333333334</v>
      </c>
      <c r="P22">
        <f>IF(Table2[[#This Row],[sahil]]=1,Table2[[#This Row],[Price]]/(SUM(Table2[[#This Row],[Varun]:[Raghav]])),0)</f>
        <v>0.14833333333333334</v>
      </c>
      <c r="Q22">
        <f>IF(Table2[[#This Row],[Raghav]]=1,Table2[[#This Row],[Price]]/(SUM(Table2[[#This Row],[Varun]:[Raghav]])),0)</f>
        <v>0.14833333333333334</v>
      </c>
    </row>
    <row r="23" spans="4:17" x14ac:dyDescent="0.3">
      <c r="D23" t="s">
        <v>78</v>
      </c>
      <c r="E23">
        <v>12.99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f>IF(Table2[[#This Row],[Varun]]=1,Table2[[#This Row],[Price]]/(SUM(Table2[[#This Row],[Varun]:[Raghav]])),0)</f>
        <v>2.165</v>
      </c>
      <c r="M23">
        <f>IF(Table2[[#This Row],[vinayak]]=1,Table2[[#This Row],[Price]]/(SUM(Table2[[#This Row],[Varun]:[Raghav]])),0)</f>
        <v>2.165</v>
      </c>
      <c r="N23">
        <f>IF(Table2[[#This Row],[parth]]=1,Table2[[#This Row],[Price]]/(SUM(Table2[[#This Row],[Varun]:[Raghav]])),0)</f>
        <v>2.165</v>
      </c>
      <c r="O23">
        <f>IF(Table2[[#This Row],[shilen]]=1,Table2[[#This Row],[Price]]/(SUM(Table2[[#This Row],[Varun]:[Raghav]])),0)</f>
        <v>2.165</v>
      </c>
      <c r="P23">
        <f>IF(Table2[[#This Row],[sahil]]=1,Table2[[#This Row],[Price]]/(SUM(Table2[[#This Row],[Varun]:[Raghav]])),0)</f>
        <v>2.165</v>
      </c>
      <c r="Q23">
        <f>IF(Table2[[#This Row],[Raghav]]=1,Table2[[#This Row],[Price]]/(SUM(Table2[[#This Row],[Varun]:[Raghav]])),0)</f>
        <v>2.165</v>
      </c>
    </row>
    <row r="24" spans="4:17" x14ac:dyDescent="0.3">
      <c r="D24" t="s">
        <v>79</v>
      </c>
      <c r="E24">
        <v>6.39</v>
      </c>
      <c r="G24">
        <v>1</v>
      </c>
      <c r="L24">
        <f>IF(Table2[[#This Row],[Varun]]=1,Table2[[#This Row],[Price]]/(SUM(Table2[[#This Row],[Varun]:[Raghav]])),0)</f>
        <v>0</v>
      </c>
      <c r="M24">
        <f>IF(Table2[[#This Row],[vinayak]]=1,Table2[[#This Row],[Price]]/(SUM(Table2[[#This Row],[Varun]:[Raghav]])),0)</f>
        <v>6.39</v>
      </c>
      <c r="N24">
        <f>IF(Table2[[#This Row],[parth]]=1,Table2[[#This Row],[Price]]/(SUM(Table2[[#This Row],[Varun]:[Raghav]])),0)</f>
        <v>0</v>
      </c>
      <c r="O24">
        <f>IF(Table2[[#This Row],[shilen]]=1,Table2[[#This Row],[Price]]/(SUM(Table2[[#This Row],[Varun]:[Raghav]])),0)</f>
        <v>0</v>
      </c>
      <c r="P24">
        <f>IF(Table2[[#This Row],[sahil]]=1,Table2[[#This Row],[Price]]/(SUM(Table2[[#This Row],[Varun]:[Raghav]])),0)</f>
        <v>0</v>
      </c>
      <c r="Q24">
        <f>IF(Table2[[#This Row],[Raghav]]=1,Table2[[#This Row],[Price]]/(SUM(Table2[[#This Row],[Varun]:[Raghav]])),0)</f>
        <v>0</v>
      </c>
    </row>
    <row r="25" spans="4:17" x14ac:dyDescent="0.3">
      <c r="D25" t="s">
        <v>80</v>
      </c>
      <c r="E25">
        <f>(4*2.79)+2.19</f>
        <v>13.35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f>IF(Table2[[#This Row],[Varun]]=1,Table2[[#This Row],[Price]]/(SUM(Table2[[#This Row],[Varun]:[Raghav]])),0)</f>
        <v>2.2250000000000001</v>
      </c>
      <c r="M25">
        <f>IF(Table2[[#This Row],[vinayak]]=1,Table2[[#This Row],[Price]]/(SUM(Table2[[#This Row],[Varun]:[Raghav]])),0)</f>
        <v>2.2250000000000001</v>
      </c>
      <c r="N25">
        <f>IF(Table2[[#This Row],[parth]]=1,Table2[[#This Row],[Price]]/(SUM(Table2[[#This Row],[Varun]:[Raghav]])),0)</f>
        <v>2.2250000000000001</v>
      </c>
      <c r="O25">
        <f>IF(Table2[[#This Row],[shilen]]=1,Table2[[#This Row],[Price]]/(SUM(Table2[[#This Row],[Varun]:[Raghav]])),0)</f>
        <v>2.2250000000000001</v>
      </c>
      <c r="P25">
        <f>IF(Table2[[#This Row],[sahil]]=1,Table2[[#This Row],[Price]]/(SUM(Table2[[#This Row],[Varun]:[Raghav]])),0)</f>
        <v>2.2250000000000001</v>
      </c>
      <c r="Q25">
        <f>IF(Table2[[#This Row],[Raghav]]=1,Table2[[#This Row],[Price]]/(SUM(Table2[[#This Row],[Varun]:[Raghav]])),0)</f>
        <v>2.2250000000000001</v>
      </c>
    </row>
    <row r="26" spans="4:17" x14ac:dyDescent="0.3">
      <c r="D26" t="s">
        <v>81</v>
      </c>
      <c r="E26">
        <f>5.99+0.6+5.99+0.6+4.99+0.6</f>
        <v>18.770000000000003</v>
      </c>
      <c r="H26">
        <v>1</v>
      </c>
      <c r="L26">
        <f>IF(Table2[[#This Row],[Varun]]=1,Table2[[#This Row],[Price]]/(SUM(Table2[[#This Row],[Varun]:[Raghav]])),0)</f>
        <v>0</v>
      </c>
      <c r="M26">
        <f>IF(Table2[[#This Row],[vinayak]]=1,Table2[[#This Row],[Price]]/(SUM(Table2[[#This Row],[Varun]:[Raghav]])),0)</f>
        <v>0</v>
      </c>
      <c r="N26">
        <f>IF(Table2[[#This Row],[parth]]=1,Table2[[#This Row],[Price]]/(SUM(Table2[[#This Row],[Varun]:[Raghav]])),0)</f>
        <v>18.770000000000003</v>
      </c>
      <c r="O26">
        <f>IF(Table2[[#This Row],[shilen]]=1,Table2[[#This Row],[Price]]/(SUM(Table2[[#This Row],[Varun]:[Raghav]])),0)</f>
        <v>0</v>
      </c>
      <c r="P26">
        <f>IF(Table2[[#This Row],[sahil]]=1,Table2[[#This Row],[Price]]/(SUM(Table2[[#This Row],[Varun]:[Raghav]])),0)</f>
        <v>0</v>
      </c>
      <c r="Q26">
        <f>IF(Table2[[#This Row],[Raghav]]=1,Table2[[#This Row],[Price]]/(SUM(Table2[[#This Row],[Varun]:[Raghav]])),0)</f>
        <v>0</v>
      </c>
    </row>
    <row r="27" spans="4:17" x14ac:dyDescent="0.3">
      <c r="D27" t="s">
        <v>82</v>
      </c>
      <c r="E27">
        <v>0.7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f>IF(Table2[[#This Row],[Varun]]=1,Table2[[#This Row],[Price]]/(SUM(Table2[[#This Row],[Varun]:[Raghav]])),0)</f>
        <v>0.11666666666666665</v>
      </c>
      <c r="M27">
        <f>IF(Table2[[#This Row],[vinayak]]=1,Table2[[#This Row],[Price]]/(SUM(Table2[[#This Row],[Varun]:[Raghav]])),0)</f>
        <v>0.11666666666666665</v>
      </c>
      <c r="N27">
        <f>IF(Table2[[#This Row],[parth]]=1,Table2[[#This Row],[Price]]/(SUM(Table2[[#This Row],[Varun]:[Raghav]])),0)</f>
        <v>0.11666666666666665</v>
      </c>
      <c r="O27">
        <f>IF(Table2[[#This Row],[shilen]]=1,Table2[[#This Row],[Price]]/(SUM(Table2[[#This Row],[Varun]:[Raghav]])),0)</f>
        <v>0.11666666666666665</v>
      </c>
      <c r="P27">
        <f>IF(Table2[[#This Row],[sahil]]=1,Table2[[#This Row],[Price]]/(SUM(Table2[[#This Row],[Varun]:[Raghav]])),0)</f>
        <v>0.11666666666666665</v>
      </c>
      <c r="Q27">
        <f>IF(Table2[[#This Row],[Raghav]]=1,Table2[[#This Row],[Price]]/(SUM(Table2[[#This Row],[Varun]:[Raghav]])),0)</f>
        <v>0.11666666666666665</v>
      </c>
    </row>
    <row r="28" spans="4:17" x14ac:dyDescent="0.3">
      <c r="D28" t="s">
        <v>59</v>
      </c>
      <c r="E28">
        <v>1.74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f>IF(Table2[[#This Row],[Varun]]=1,Table2[[#This Row],[Price]]/(SUM(Table2[[#This Row],[Varun]:[Raghav]])),0)</f>
        <v>0.28999999999999998</v>
      </c>
      <c r="M28">
        <f>IF(Table2[[#This Row],[vinayak]]=1,Table2[[#This Row],[Price]]/(SUM(Table2[[#This Row],[Varun]:[Raghav]])),0)</f>
        <v>0.28999999999999998</v>
      </c>
      <c r="N28">
        <f>IF(Table2[[#This Row],[parth]]=1,Table2[[#This Row],[Price]]/(SUM(Table2[[#This Row],[Varun]:[Raghav]])),0)</f>
        <v>0.28999999999999998</v>
      </c>
      <c r="O28">
        <f>IF(Table2[[#This Row],[shilen]]=1,Table2[[#This Row],[Price]]/(SUM(Table2[[#This Row],[Varun]:[Raghav]])),0)</f>
        <v>0.28999999999999998</v>
      </c>
      <c r="P28">
        <f>IF(Table2[[#This Row],[sahil]]=1,Table2[[#This Row],[Price]]/(SUM(Table2[[#This Row],[Varun]:[Raghav]])),0)</f>
        <v>0.28999999999999998</v>
      </c>
      <c r="Q28">
        <f>IF(Table2[[#This Row],[Raghav]]=1,Table2[[#This Row],[Price]]/(SUM(Table2[[#This Row],[Varun]:[Raghav]])),0)</f>
        <v>0.28999999999999998</v>
      </c>
    </row>
    <row r="29" spans="4:17" x14ac:dyDescent="0.3">
      <c r="D29" t="s">
        <v>83</v>
      </c>
      <c r="E29">
        <f>SUBTOTAL(109,E10:E28)</f>
        <v>137.23999999999998</v>
      </c>
      <c r="L29">
        <f>SUBTOTAL(109,L10:L28)</f>
        <v>15.619333333333332</v>
      </c>
      <c r="M29">
        <f>SUBTOTAL(109,M10:M28)</f>
        <v>22.009333333333334</v>
      </c>
      <c r="N29">
        <f>SUBTOTAL(109,N10:N28)</f>
        <v>54.549333333333344</v>
      </c>
      <c r="O29">
        <f>SUBTOTAL(109,O10:O28)</f>
        <v>15.619333333333332</v>
      </c>
      <c r="P29">
        <f>SUBTOTAL(109,P10:P28)</f>
        <v>13.823333333333332</v>
      </c>
      <c r="Q29">
        <f>SUBTOTAL(109,Q10:Q28)</f>
        <v>15.619333333333332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smart and final 137.24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jindal</dc:creator>
  <cp:lastModifiedBy>varun jindal</cp:lastModifiedBy>
  <dcterms:created xsi:type="dcterms:W3CDTF">2017-08-14T18:40:36Z</dcterms:created>
  <dcterms:modified xsi:type="dcterms:W3CDTF">2017-09-27T11:14:45Z</dcterms:modified>
</cp:coreProperties>
</file>